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120" yWindow="20" windowWidth="31220" windowHeight="19020" activeTab="3"/>
  </bookViews>
  <sheets>
    <sheet name="6A-per qPCR " sheetId="1" r:id="rId1"/>
    <sheet name="6A-rye qPCR" sheetId="2" r:id="rId2"/>
    <sheet name="Figure6B" sheetId="3" r:id="rId3"/>
    <sheet name="Figure6C" sheetId="4" r:id="rId4"/>
  </sheets>
  <externalReferences>
    <externalReference r:id="rId5"/>
  </externalReferenc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5" i="4" l="1"/>
  <c r="H15" i="4"/>
  <c r="I15" i="4"/>
  <c r="G16" i="4"/>
  <c r="H16" i="4"/>
  <c r="I16" i="4"/>
  <c r="G17" i="4"/>
  <c r="H17" i="4"/>
  <c r="I17" i="4"/>
  <c r="G18" i="4"/>
  <c r="H18" i="4"/>
  <c r="I18" i="4"/>
  <c r="G19" i="4"/>
  <c r="H19" i="4"/>
  <c r="I19" i="4"/>
  <c r="G20" i="4"/>
  <c r="H24" i="4"/>
  <c r="I24" i="4"/>
  <c r="J24" i="4"/>
  <c r="H25" i="4"/>
  <c r="I25" i="4"/>
  <c r="J25" i="4"/>
  <c r="H26" i="4"/>
  <c r="I26" i="4"/>
  <c r="J26" i="4"/>
  <c r="H27" i="4"/>
  <c r="I27" i="4"/>
  <c r="J27" i="4"/>
  <c r="H28" i="4"/>
  <c r="I28" i="4"/>
  <c r="J28" i="4"/>
  <c r="H29" i="4"/>
  <c r="I29" i="4"/>
  <c r="J29" i="4"/>
  <c r="G4" i="3"/>
  <c r="H4" i="3"/>
  <c r="K4" i="3"/>
  <c r="L4" i="3"/>
  <c r="G5" i="3"/>
  <c r="H5" i="3"/>
  <c r="K5" i="3"/>
  <c r="L5" i="3"/>
  <c r="G6" i="3"/>
  <c r="H6" i="3"/>
  <c r="K6" i="3"/>
  <c r="L6" i="3"/>
  <c r="G7" i="3"/>
  <c r="H7" i="3"/>
  <c r="K7" i="3"/>
  <c r="L7" i="3"/>
  <c r="G8" i="3"/>
  <c r="H8" i="3"/>
  <c r="K8" i="3"/>
  <c r="L8" i="3"/>
  <c r="G9" i="3"/>
  <c r="H9" i="3"/>
  <c r="K9" i="3"/>
  <c r="L9" i="3"/>
  <c r="G11" i="3"/>
  <c r="H11" i="3"/>
  <c r="G12" i="3"/>
  <c r="H12" i="3"/>
  <c r="G13" i="3"/>
  <c r="H13" i="3"/>
  <c r="G14" i="3"/>
  <c r="H14" i="3"/>
  <c r="G15" i="3"/>
  <c r="H15" i="3"/>
  <c r="G16" i="3"/>
  <c r="H16" i="3"/>
  <c r="G22" i="3"/>
  <c r="H22" i="3"/>
  <c r="K22" i="3"/>
  <c r="L22" i="3"/>
  <c r="G23" i="3"/>
  <c r="H23" i="3"/>
  <c r="K23" i="3"/>
  <c r="L23" i="3"/>
  <c r="G24" i="3"/>
  <c r="H24" i="3"/>
  <c r="K24" i="3"/>
  <c r="L24" i="3"/>
  <c r="G25" i="3"/>
  <c r="H25" i="3"/>
  <c r="K25" i="3"/>
  <c r="L25" i="3"/>
  <c r="G26" i="3"/>
  <c r="H26" i="3"/>
  <c r="K26" i="3"/>
  <c r="L26" i="3"/>
  <c r="G27" i="3"/>
  <c r="H27" i="3"/>
  <c r="K27" i="3"/>
  <c r="L27" i="3"/>
  <c r="G31" i="3"/>
  <c r="H31" i="3"/>
  <c r="K31" i="3"/>
  <c r="L31" i="3"/>
  <c r="O31" i="3"/>
  <c r="P31" i="3"/>
  <c r="G32" i="3"/>
  <c r="H32" i="3"/>
  <c r="K32" i="3"/>
  <c r="L32" i="3"/>
  <c r="O32" i="3"/>
  <c r="P32" i="3"/>
  <c r="G33" i="3"/>
  <c r="H33" i="3"/>
  <c r="K33" i="3"/>
  <c r="L33" i="3"/>
  <c r="O33" i="3"/>
  <c r="P33" i="3"/>
  <c r="G34" i="3"/>
  <c r="H34" i="3"/>
  <c r="K34" i="3"/>
  <c r="L34" i="3"/>
  <c r="O34" i="3"/>
  <c r="P34" i="3"/>
  <c r="G35" i="3"/>
  <c r="H35" i="3"/>
  <c r="K35" i="3"/>
  <c r="L35" i="3"/>
  <c r="O35" i="3"/>
  <c r="P35" i="3"/>
  <c r="G37" i="3"/>
  <c r="H37" i="3"/>
  <c r="K37" i="3"/>
  <c r="L37" i="3"/>
  <c r="O37" i="3"/>
  <c r="P37" i="3"/>
  <c r="F40" i="3"/>
  <c r="H40" i="3"/>
  <c r="J40" i="3"/>
  <c r="L40" i="3"/>
  <c r="N40" i="3"/>
  <c r="P40" i="3"/>
  <c r="R40" i="3"/>
  <c r="T40" i="3"/>
  <c r="F41" i="3"/>
  <c r="H41" i="3"/>
  <c r="J41" i="3"/>
  <c r="L41" i="3"/>
  <c r="N41" i="3"/>
  <c r="P41" i="3"/>
  <c r="R41" i="3"/>
  <c r="T41" i="3"/>
  <c r="F42" i="3"/>
  <c r="H42" i="3"/>
  <c r="J42" i="3"/>
  <c r="L42" i="3"/>
  <c r="N42" i="3"/>
  <c r="P42" i="3"/>
  <c r="R42" i="3"/>
  <c r="T42" i="3"/>
  <c r="F43" i="3"/>
  <c r="H43" i="3"/>
  <c r="J43" i="3"/>
  <c r="L43" i="3"/>
  <c r="N43" i="3"/>
  <c r="P43" i="3"/>
  <c r="R43" i="3"/>
  <c r="T43" i="3"/>
  <c r="F44" i="3"/>
  <c r="H44" i="3"/>
  <c r="J44" i="3"/>
  <c r="L44" i="3"/>
  <c r="N44" i="3"/>
  <c r="P44" i="3"/>
  <c r="R44" i="3"/>
  <c r="T44" i="3"/>
  <c r="F45" i="3"/>
  <c r="H45" i="3"/>
  <c r="J45" i="3"/>
  <c r="L45" i="3"/>
  <c r="N45" i="3"/>
  <c r="P45" i="3"/>
  <c r="R45" i="3"/>
  <c r="T45" i="3"/>
  <c r="E46" i="3"/>
  <c r="G46" i="3"/>
  <c r="I46" i="3"/>
  <c r="K46" i="3"/>
  <c r="M46" i="3"/>
  <c r="O46" i="3"/>
  <c r="Q46" i="3"/>
  <c r="S46" i="3"/>
  <c r="M52" i="3"/>
  <c r="N52" i="3"/>
  <c r="O52" i="3"/>
  <c r="M53" i="3"/>
  <c r="N53" i="3"/>
  <c r="O53" i="3"/>
  <c r="M54" i="3"/>
  <c r="N54" i="3"/>
  <c r="O54" i="3"/>
  <c r="M55" i="3"/>
  <c r="N55" i="3"/>
  <c r="O55" i="3"/>
  <c r="M56" i="3"/>
  <c r="N56" i="3"/>
  <c r="O56" i="3"/>
  <c r="M57" i="3"/>
  <c r="N57" i="3"/>
  <c r="O57" i="3"/>
  <c r="E59" i="3"/>
  <c r="E60" i="3"/>
  <c r="L20" i="1"/>
  <c r="L21" i="1"/>
  <c r="L22" i="1"/>
  <c r="L23" i="1"/>
  <c r="L24" i="1"/>
  <c r="L19" i="1"/>
  <c r="J20" i="1"/>
  <c r="J21" i="1"/>
  <c r="J22" i="1"/>
  <c r="J23" i="1"/>
  <c r="J24" i="1"/>
  <c r="J19" i="1"/>
  <c r="K20" i="1"/>
  <c r="K21" i="1"/>
  <c r="K22" i="1"/>
  <c r="K23" i="1"/>
  <c r="K24" i="1"/>
  <c r="K19" i="1"/>
  <c r="I20" i="1"/>
  <c r="I21" i="1"/>
  <c r="I22" i="1"/>
  <c r="I23" i="1"/>
  <c r="I24" i="1"/>
  <c r="I19" i="1"/>
</calcChain>
</file>

<file path=xl/sharedStrings.xml><?xml version="1.0" encoding="utf-8"?>
<sst xmlns="http://schemas.openxmlformats.org/spreadsheetml/2006/main" count="179" uniqueCount="62">
  <si>
    <t>Sample Name</t>
  </si>
  <si>
    <t>Detector</t>
  </si>
  <si>
    <t>Mean Quantity</t>
  </si>
  <si>
    <t>Std. Dev. Quantity</t>
  </si>
  <si>
    <t>Actin</t>
  </si>
  <si>
    <t>zt2m</t>
  </si>
  <si>
    <t>zt6m</t>
  </si>
  <si>
    <t>zt10m</t>
  </si>
  <si>
    <t>zt14m</t>
  </si>
  <si>
    <t>zt18m</t>
  </si>
  <si>
    <t>zt22m</t>
  </si>
  <si>
    <t>zt2f</t>
  </si>
  <si>
    <t>zt6f</t>
  </si>
  <si>
    <t>zt10f</t>
  </si>
  <si>
    <t>zt14f</t>
  </si>
  <si>
    <t>zt18f</t>
  </si>
  <si>
    <t>zt22f</t>
  </si>
  <si>
    <t>per</t>
  </si>
  <si>
    <t>actin</t>
  </si>
  <si>
    <t>SD</t>
  </si>
  <si>
    <t>normalized</t>
  </si>
  <si>
    <t>male</t>
  </si>
  <si>
    <t>female</t>
  </si>
  <si>
    <t>ZT</t>
  </si>
  <si>
    <t>qPCR of per</t>
  </si>
  <si>
    <t>raw data</t>
  </si>
  <si>
    <t>155-149</t>
  </si>
  <si>
    <t>qPCR of rye</t>
  </si>
  <si>
    <t>rye/actin</t>
  </si>
  <si>
    <t>ZT14 vs ZT18</t>
  </si>
  <si>
    <t>ZT2 vs ZT 6</t>
  </si>
  <si>
    <t>p value</t>
  </si>
  <si>
    <t>SE</t>
  </si>
  <si>
    <t>sd</t>
  </si>
  <si>
    <t>RYE</t>
  </si>
  <si>
    <t>ZT/Experiment #</t>
  </si>
  <si>
    <t>average</t>
  </si>
  <si>
    <t>8 conversion</t>
  </si>
  <si>
    <t>7 conversion</t>
  </si>
  <si>
    <t>6 conversion</t>
  </si>
  <si>
    <t>5 conversion</t>
  </si>
  <si>
    <t>4 conversion</t>
  </si>
  <si>
    <t>3 conversion</t>
  </si>
  <si>
    <t>2 conversion</t>
  </si>
  <si>
    <t>1 conversion</t>
  </si>
  <si>
    <t>relative</t>
  </si>
  <si>
    <t>MAPK</t>
  </si>
  <si>
    <t>raw RYE</t>
  </si>
  <si>
    <t>E</t>
  </si>
  <si>
    <t>C</t>
  </si>
  <si>
    <t>B</t>
  </si>
  <si>
    <t>SEM</t>
  </si>
  <si>
    <t>D</t>
  </si>
  <si>
    <t>A</t>
  </si>
  <si>
    <t>ZT22</t>
  </si>
  <si>
    <t>ZT18</t>
  </si>
  <si>
    <t>ZT14</t>
  </si>
  <si>
    <t>ZT10</t>
  </si>
  <si>
    <t>ZT6</t>
  </si>
  <si>
    <t>ZT2</t>
  </si>
  <si>
    <r>
      <t xml:space="preserve">qPCR analysis of </t>
    </r>
    <r>
      <rPr>
        <b/>
        <i/>
        <sz val="16"/>
        <color theme="1"/>
        <rFont val="Times New Roman"/>
        <family val="1"/>
      </rPr>
      <t>per</t>
    </r>
    <r>
      <rPr>
        <b/>
        <sz val="16"/>
        <color theme="1"/>
        <rFont val="Times New Roman"/>
        <family val="1"/>
      </rPr>
      <t xml:space="preserve"> and</t>
    </r>
    <r>
      <rPr>
        <b/>
        <i/>
        <sz val="16"/>
        <color theme="1"/>
        <rFont val="Times New Roman"/>
        <family val="1"/>
      </rPr>
      <t xml:space="preserve"> rye</t>
    </r>
    <r>
      <rPr>
        <b/>
        <sz val="16"/>
        <color theme="1"/>
        <rFont val="Times New Roman"/>
        <family val="1"/>
      </rPr>
      <t xml:space="preserve"> expression during an LD cycle: Figure6A_source_data.xlsx</t>
    </r>
  </si>
  <si>
    <t>Densitometry quantification of RYE expression: Figure6B_source_data.xlsx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</si>
</sst>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Times New Roman"/>
      <family val="1"/>
    </font>
    <font>
      <b/>
      <i/>
      <sz val="16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8"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673665791776"/>
          <c:y val="0.0652894429862934"/>
          <c:w val="0.877150481189852"/>
          <c:h val="0.798225065616798"/>
        </c:manualLayout>
      </c:layout>
      <c:lineChart>
        <c:grouping val="standard"/>
        <c:varyColors val="0"/>
        <c:ser>
          <c:idx val="0"/>
          <c:order val="0"/>
          <c:tx>
            <c:strRef>
              <c:f>'6A-per qPCR '!$I$18</c:f>
              <c:strCache>
                <c:ptCount val="1"/>
                <c:pt idx="0">
                  <c:v>male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'6A-per qPCR '!$J$19:$J$24</c:f>
                <c:numCache>
                  <c:formatCode>General</c:formatCode>
                  <c:ptCount val="6"/>
                  <c:pt idx="0">
                    <c:v>0.0368439806566556</c:v>
                  </c:pt>
                  <c:pt idx="1">
                    <c:v>0.0123181545951585</c:v>
                  </c:pt>
                  <c:pt idx="2">
                    <c:v>0.198488716199426</c:v>
                  </c:pt>
                  <c:pt idx="3">
                    <c:v>0.264644000268595</c:v>
                  </c:pt>
                  <c:pt idx="4">
                    <c:v>0.0832834266371566</c:v>
                  </c:pt>
                  <c:pt idx="5">
                    <c:v>0.0340617033452994</c:v>
                  </c:pt>
                </c:numCache>
              </c:numRef>
            </c:plus>
            <c:minus>
              <c:numRef>
                <c:f>'6A-per qPCR '!$J$19:$J$24</c:f>
                <c:numCache>
                  <c:formatCode>General</c:formatCode>
                  <c:ptCount val="6"/>
                  <c:pt idx="0">
                    <c:v>0.0368439806566556</c:v>
                  </c:pt>
                  <c:pt idx="1">
                    <c:v>0.0123181545951585</c:v>
                  </c:pt>
                  <c:pt idx="2">
                    <c:v>0.198488716199426</c:v>
                  </c:pt>
                  <c:pt idx="3">
                    <c:v>0.264644000268595</c:v>
                  </c:pt>
                  <c:pt idx="4">
                    <c:v>0.0832834266371566</c:v>
                  </c:pt>
                  <c:pt idx="5">
                    <c:v>0.0340617033452994</c:v>
                  </c:pt>
                </c:numCache>
              </c:numRef>
            </c:minus>
          </c:errBars>
          <c:cat>
            <c:numRef>
              <c:f>'6A-per qPCR '!$H$19:$H$24</c:f>
              <c:numCache>
                <c:formatCode>General</c:formatCode>
                <c:ptCount val="6"/>
                <c:pt idx="0">
                  <c:v>2.0</c:v>
                </c:pt>
                <c:pt idx="1">
                  <c:v>6.0</c:v>
                </c:pt>
                <c:pt idx="2">
                  <c:v>10.0</c:v>
                </c:pt>
                <c:pt idx="3">
                  <c:v>14.0</c:v>
                </c:pt>
                <c:pt idx="4">
                  <c:v>18.0</c:v>
                </c:pt>
                <c:pt idx="5">
                  <c:v>22.0</c:v>
                </c:pt>
              </c:numCache>
            </c:numRef>
          </c:cat>
          <c:val>
            <c:numRef>
              <c:f>'6A-per qPCR '!$I$19:$I$24</c:f>
              <c:numCache>
                <c:formatCode>General</c:formatCode>
                <c:ptCount val="6"/>
                <c:pt idx="0">
                  <c:v>0.182921863069483</c:v>
                </c:pt>
                <c:pt idx="1">
                  <c:v>0.861208245590309</c:v>
                </c:pt>
                <c:pt idx="2">
                  <c:v>1.526848442406307</c:v>
                </c:pt>
                <c:pt idx="3">
                  <c:v>1.915885131051772</c:v>
                </c:pt>
                <c:pt idx="4">
                  <c:v>0.594792344746778</c:v>
                </c:pt>
                <c:pt idx="5">
                  <c:v>0.210733052390614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'6A-per qPCR '!$K$18</c:f>
              <c:strCache>
                <c:ptCount val="1"/>
                <c:pt idx="0">
                  <c:v>female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'6A-per qPCR '!$L$19:$L$24</c:f>
                <c:numCache>
                  <c:formatCode>General</c:formatCode>
                  <c:ptCount val="6"/>
                  <c:pt idx="0">
                    <c:v>0.0220898352422682</c:v>
                  </c:pt>
                  <c:pt idx="1">
                    <c:v>0.134605577475374</c:v>
                  </c:pt>
                  <c:pt idx="2">
                    <c:v>0.181780059905862</c:v>
                  </c:pt>
                  <c:pt idx="3">
                    <c:v>0.092938769545521</c:v>
                  </c:pt>
                  <c:pt idx="4">
                    <c:v>0.0691426693890962</c:v>
                  </c:pt>
                  <c:pt idx="5">
                    <c:v>0.0356875834445928</c:v>
                  </c:pt>
                </c:numCache>
              </c:numRef>
            </c:plus>
            <c:minus>
              <c:numRef>
                <c:f>'6A-per qPCR '!$L$19:$L$24</c:f>
                <c:numCache>
                  <c:formatCode>General</c:formatCode>
                  <c:ptCount val="6"/>
                  <c:pt idx="0">
                    <c:v>0.0220898352422682</c:v>
                  </c:pt>
                  <c:pt idx="1">
                    <c:v>0.134605577475374</c:v>
                  </c:pt>
                  <c:pt idx="2">
                    <c:v>0.181780059905862</c:v>
                  </c:pt>
                  <c:pt idx="3">
                    <c:v>0.092938769545521</c:v>
                  </c:pt>
                  <c:pt idx="4">
                    <c:v>0.0691426693890962</c:v>
                  </c:pt>
                  <c:pt idx="5">
                    <c:v>0.0356875834445928</c:v>
                  </c:pt>
                </c:numCache>
              </c:numRef>
            </c:minus>
          </c:errBars>
          <c:cat>
            <c:numRef>
              <c:f>'6A-per qPCR '!$H$19:$H$24</c:f>
              <c:numCache>
                <c:formatCode>General</c:formatCode>
                <c:ptCount val="6"/>
                <c:pt idx="0">
                  <c:v>2.0</c:v>
                </c:pt>
                <c:pt idx="1">
                  <c:v>6.0</c:v>
                </c:pt>
                <c:pt idx="2">
                  <c:v>10.0</c:v>
                </c:pt>
                <c:pt idx="3">
                  <c:v>14.0</c:v>
                </c:pt>
                <c:pt idx="4">
                  <c:v>18.0</c:v>
                </c:pt>
                <c:pt idx="5">
                  <c:v>22.0</c:v>
                </c:pt>
              </c:numCache>
            </c:numRef>
          </c:cat>
          <c:val>
            <c:numRef>
              <c:f>'6A-per qPCR '!$K$19:$K$24</c:f>
              <c:numCache>
                <c:formatCode>General</c:formatCode>
                <c:ptCount val="6"/>
                <c:pt idx="0">
                  <c:v>0.223153201629641</c:v>
                </c:pt>
                <c:pt idx="1">
                  <c:v>0.708699036422686</c:v>
                </c:pt>
                <c:pt idx="2">
                  <c:v>1.499144201968336</c:v>
                </c:pt>
                <c:pt idx="3">
                  <c:v>1.52737103609528</c:v>
                </c:pt>
                <c:pt idx="4">
                  <c:v>0.566054120021592</c:v>
                </c:pt>
                <c:pt idx="5">
                  <c:v>0.168651535380507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8378600"/>
        <c:axId val="2098544184"/>
      </c:lineChart>
      <c:catAx>
        <c:axId val="2098378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98544184"/>
        <c:crosses val="autoZero"/>
        <c:auto val="1"/>
        <c:lblAlgn val="ctr"/>
        <c:lblOffset val="100"/>
        <c:noMultiLvlLbl val="0"/>
      </c:catAx>
      <c:valAx>
        <c:axId val="2098544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098378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4444444444445"/>
          <c:y val="0.217853237095363"/>
          <c:w val="0.243333333333333"/>
          <c:h val="0.365219451735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 b="1">
          <a:latin typeface="Courier New" pitchFamily="49" charset="0"/>
          <a:cs typeface="Courier New" pitchFamily="49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62554680665"/>
          <c:y val="0.0651042578011082"/>
          <c:w val="0.84888188976378"/>
          <c:h val="0.779779819189269"/>
        </c:manualLayout>
      </c:layout>
      <c:lineChart>
        <c:grouping val="standard"/>
        <c:varyColors val="0"/>
        <c:ser>
          <c:idx val="0"/>
          <c:order val="0"/>
          <c:tx>
            <c:strRef>
              <c:f>'[1]normalized to actin'!$M$47</c:f>
              <c:strCache>
                <c:ptCount val="1"/>
                <c:pt idx="0">
                  <c:v>male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'[1]normalized to actin'!$N$48:$N$53</c:f>
                <c:numCache>
                  <c:formatCode>General</c:formatCode>
                  <c:ptCount val="6"/>
                  <c:pt idx="0">
                    <c:v>0.0797830476880857</c:v>
                  </c:pt>
                  <c:pt idx="1">
                    <c:v>0.0962594019076042</c:v>
                  </c:pt>
                  <c:pt idx="2">
                    <c:v>0.0962594019076042</c:v>
                  </c:pt>
                  <c:pt idx="3">
                    <c:v>0.0962594019076042</c:v>
                  </c:pt>
                  <c:pt idx="4">
                    <c:v>0.0962594019076042</c:v>
                  </c:pt>
                  <c:pt idx="5">
                    <c:v>0.0962594019076042</c:v>
                  </c:pt>
                </c:numCache>
              </c:numRef>
            </c:plus>
            <c:minus>
              <c:numRef>
                <c:f>'[1]normalized to actin'!$N$48:$N$53</c:f>
                <c:numCache>
                  <c:formatCode>General</c:formatCode>
                  <c:ptCount val="6"/>
                  <c:pt idx="0">
                    <c:v>0.0797830476880857</c:v>
                  </c:pt>
                  <c:pt idx="1">
                    <c:v>0.0962594019076042</c:v>
                  </c:pt>
                  <c:pt idx="2">
                    <c:v>0.0962594019076042</c:v>
                  </c:pt>
                  <c:pt idx="3">
                    <c:v>0.0962594019076042</c:v>
                  </c:pt>
                  <c:pt idx="4">
                    <c:v>0.0962594019076042</c:v>
                  </c:pt>
                  <c:pt idx="5">
                    <c:v>0.0962594019076042</c:v>
                  </c:pt>
                </c:numCache>
              </c:numRef>
            </c:minus>
          </c:errBars>
          <c:cat>
            <c:numRef>
              <c:f>'[1]normalized to actin'!$L$48:$L$53</c:f>
              <c:numCache>
                <c:formatCode>General</c:formatCode>
                <c:ptCount val="6"/>
                <c:pt idx="0">
                  <c:v>2.0</c:v>
                </c:pt>
                <c:pt idx="1">
                  <c:v>6.0</c:v>
                </c:pt>
                <c:pt idx="2">
                  <c:v>10.0</c:v>
                </c:pt>
                <c:pt idx="3">
                  <c:v>14.0</c:v>
                </c:pt>
                <c:pt idx="4">
                  <c:v>18.0</c:v>
                </c:pt>
                <c:pt idx="5">
                  <c:v>22.0</c:v>
                </c:pt>
              </c:numCache>
            </c:numRef>
          </c:cat>
          <c:val>
            <c:numRef>
              <c:f>'[1]normalized to actin'!$M$48:$M$53</c:f>
              <c:numCache>
                <c:formatCode>General</c:formatCode>
                <c:ptCount val="6"/>
                <c:pt idx="0">
                  <c:v>0.961114275358567</c:v>
                </c:pt>
                <c:pt idx="1">
                  <c:v>0.994595793591579</c:v>
                </c:pt>
                <c:pt idx="2">
                  <c:v>0.987532049670705</c:v>
                </c:pt>
                <c:pt idx="3">
                  <c:v>1.033191120109914</c:v>
                </c:pt>
                <c:pt idx="4">
                  <c:v>1.006329928209351</c:v>
                </c:pt>
                <c:pt idx="5">
                  <c:v>1.155942370795734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'[1]normalized to actin'!$O$47</c:f>
              <c:strCache>
                <c:ptCount val="1"/>
                <c:pt idx="0">
                  <c:v>female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'[1]normalized to actin'!$P$48:$P$53</c:f>
                <c:numCache>
                  <c:formatCode>General</c:formatCode>
                  <c:ptCount val="6"/>
                  <c:pt idx="0">
                    <c:v>0.0684724570017977</c:v>
                  </c:pt>
                  <c:pt idx="1">
                    <c:v>0.0537933827810546</c:v>
                  </c:pt>
                  <c:pt idx="2">
                    <c:v>0.0466400192342369</c:v>
                  </c:pt>
                  <c:pt idx="3">
                    <c:v>0.05476095311299</c:v>
                  </c:pt>
                  <c:pt idx="4">
                    <c:v>0.114330274283357</c:v>
                  </c:pt>
                  <c:pt idx="5">
                    <c:v>0.0632762463674068</c:v>
                  </c:pt>
                </c:numCache>
              </c:numRef>
            </c:plus>
            <c:minus>
              <c:numRef>
                <c:f>'[1]normalized to actin'!$P$48:$P$53</c:f>
                <c:numCache>
                  <c:formatCode>General</c:formatCode>
                  <c:ptCount val="6"/>
                  <c:pt idx="0">
                    <c:v>0.0684724570017977</c:v>
                  </c:pt>
                  <c:pt idx="1">
                    <c:v>0.0537933827810546</c:v>
                  </c:pt>
                  <c:pt idx="2">
                    <c:v>0.0466400192342369</c:v>
                  </c:pt>
                  <c:pt idx="3">
                    <c:v>0.05476095311299</c:v>
                  </c:pt>
                  <c:pt idx="4">
                    <c:v>0.114330274283357</c:v>
                  </c:pt>
                  <c:pt idx="5">
                    <c:v>0.0632762463674068</c:v>
                  </c:pt>
                </c:numCache>
              </c:numRef>
            </c:minus>
          </c:errBars>
          <c:cat>
            <c:numRef>
              <c:f>'[1]normalized to actin'!$L$48:$L$53</c:f>
              <c:numCache>
                <c:formatCode>General</c:formatCode>
                <c:ptCount val="6"/>
                <c:pt idx="0">
                  <c:v>2.0</c:v>
                </c:pt>
                <c:pt idx="1">
                  <c:v>6.0</c:v>
                </c:pt>
                <c:pt idx="2">
                  <c:v>10.0</c:v>
                </c:pt>
                <c:pt idx="3">
                  <c:v>14.0</c:v>
                </c:pt>
                <c:pt idx="4">
                  <c:v>18.0</c:v>
                </c:pt>
                <c:pt idx="5">
                  <c:v>22.0</c:v>
                </c:pt>
              </c:numCache>
            </c:numRef>
          </c:cat>
          <c:val>
            <c:numRef>
              <c:f>'[1]normalized to actin'!$O$48:$O$53</c:f>
              <c:numCache>
                <c:formatCode>General</c:formatCode>
                <c:ptCount val="6"/>
                <c:pt idx="0">
                  <c:v>0.967774826263114</c:v>
                </c:pt>
                <c:pt idx="1">
                  <c:v>0.7472597017948</c:v>
                </c:pt>
                <c:pt idx="2">
                  <c:v>0.777994830798822</c:v>
                </c:pt>
                <c:pt idx="3">
                  <c:v>0.851990776325903</c:v>
                </c:pt>
                <c:pt idx="4">
                  <c:v>1.212157145803258</c:v>
                </c:pt>
                <c:pt idx="5">
                  <c:v>0.907541686651807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9877544"/>
        <c:axId val="2099581624"/>
      </c:lineChart>
      <c:catAx>
        <c:axId val="2099877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99581624"/>
        <c:crosses val="autoZero"/>
        <c:auto val="1"/>
        <c:lblAlgn val="ctr"/>
        <c:lblOffset val="100"/>
        <c:noMultiLvlLbl val="0"/>
      </c:catAx>
      <c:valAx>
        <c:axId val="2099581624"/>
        <c:scaling>
          <c:orientation val="minMax"/>
          <c:min val="0.0"/>
        </c:scaling>
        <c:delete val="0"/>
        <c:axPos val="l"/>
        <c:numFmt formatCode="General" sourceLinked="1"/>
        <c:majorTickMark val="out"/>
        <c:minorTickMark val="none"/>
        <c:tickLblPos val="nextTo"/>
        <c:crossAx val="2099877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06666666666666"/>
          <c:y val="0.458593977836104"/>
          <c:w val="0.243333333333334"/>
          <c:h val="0.22170093321668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 b="1">
          <a:latin typeface="Courier New" pitchFamily="49" charset="0"/>
          <a:cs typeface="Courier New" pitchFamily="49" charset="0"/>
        </a:defRPr>
      </a:pPr>
      <a:endParaRPr lang="en-US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Figure6B!$M$51</c:f>
              <c:strCache>
                <c:ptCount val="1"/>
                <c:pt idx="0">
                  <c:v>RYE</c:v>
                </c:pt>
              </c:strCache>
            </c:strRef>
          </c:tx>
          <c:spPr>
            <a:solidFill>
              <a:schemeClr val="tx1"/>
            </a:solidFill>
            <a:ln w="28575">
              <a:noFill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Figure6B!$O$52:$O$57</c:f>
                <c:numCache>
                  <c:formatCode>General</c:formatCode>
                  <c:ptCount val="6"/>
                  <c:pt idx="0">
                    <c:v>0.193892150701194</c:v>
                  </c:pt>
                  <c:pt idx="1">
                    <c:v>0.270884229802384</c:v>
                  </c:pt>
                  <c:pt idx="2">
                    <c:v>0.329786144910608</c:v>
                  </c:pt>
                  <c:pt idx="3">
                    <c:v>0.254362692698627</c:v>
                  </c:pt>
                  <c:pt idx="4">
                    <c:v>0.309395648968585</c:v>
                  </c:pt>
                  <c:pt idx="5">
                    <c:v>0.182037475857187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1.0</c:v>
                </c:pt>
              </c:numLit>
            </c:minus>
          </c:errBars>
          <c:cat>
            <c:numRef>
              <c:f>Figure6B!$D$52:$D$57</c:f>
              <c:numCache>
                <c:formatCode>General</c:formatCode>
                <c:ptCount val="6"/>
                <c:pt idx="0">
                  <c:v>2.0</c:v>
                </c:pt>
                <c:pt idx="1">
                  <c:v>6.0</c:v>
                </c:pt>
                <c:pt idx="2">
                  <c:v>10.0</c:v>
                </c:pt>
                <c:pt idx="3">
                  <c:v>14.0</c:v>
                </c:pt>
                <c:pt idx="4">
                  <c:v>18.0</c:v>
                </c:pt>
                <c:pt idx="5">
                  <c:v>22.0</c:v>
                </c:pt>
              </c:numCache>
            </c:numRef>
          </c:cat>
          <c:val>
            <c:numRef>
              <c:f>Figure6B!$M$52:$M$57</c:f>
              <c:numCache>
                <c:formatCode>General</c:formatCode>
                <c:ptCount val="6"/>
                <c:pt idx="0">
                  <c:v>0.344751579921112</c:v>
                </c:pt>
                <c:pt idx="1">
                  <c:v>1.640641064692891</c:v>
                </c:pt>
                <c:pt idx="2">
                  <c:v>0.965866377112895</c:v>
                </c:pt>
                <c:pt idx="3">
                  <c:v>0.606638520695139</c:v>
                </c:pt>
                <c:pt idx="4">
                  <c:v>1.480694028099159</c:v>
                </c:pt>
                <c:pt idx="5">
                  <c:v>0.961409085100185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9139864"/>
        <c:axId val="2063710088"/>
      </c:barChart>
      <c:catAx>
        <c:axId val="2109139864"/>
        <c:scaling>
          <c:orientation val="minMax"/>
        </c:scaling>
        <c:delete val="0"/>
        <c:axPos val="b"/>
        <c:numFmt formatCode="General" sourceLinked="0"/>
        <c:majorTickMark val="out"/>
        <c:minorTickMark val="out"/>
        <c:tickLblPos val="nextTo"/>
        <c:crossAx val="2063710088"/>
        <c:crosses val="autoZero"/>
        <c:auto val="1"/>
        <c:lblAlgn val="ctr"/>
        <c:lblOffset val="100"/>
        <c:noMultiLvlLbl val="0"/>
      </c:catAx>
      <c:valAx>
        <c:axId val="20637100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1091398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2400" b="1">
          <a:latin typeface="Courier New" pitchFamily="49" charset="0"/>
          <a:cs typeface="Courier New" pitchFamily="49" charset="0"/>
        </a:defRPr>
      </a:pPr>
      <a:endParaRPr lang="en-US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RYE</a:t>
            </a:r>
            <a:r>
              <a:rPr lang="en-US" sz="1600" baseline="0"/>
              <a:t> cycling in Clk</a:t>
            </a:r>
            <a:r>
              <a:rPr lang="en-US" sz="1600" baseline="30000"/>
              <a:t>Jrk</a:t>
            </a:r>
            <a:endParaRPr lang="en-US" sz="1600"/>
          </a:p>
        </c:rich>
      </c:tx>
      <c:layout>
        <c:manualLayout>
          <c:xMode val="edge"/>
          <c:yMode val="edge"/>
          <c:x val="0.341957090226107"/>
          <c:y val="0.12952380952380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4232415902141"/>
          <c:y val="0.0774095238095239"/>
          <c:w val="0.654360856269115"/>
          <c:h val="0.782095538057743"/>
        </c:manualLayout>
      </c:layout>
      <c:lineChart>
        <c:grouping val="standard"/>
        <c:varyColors val="0"/>
        <c:ser>
          <c:idx val="0"/>
          <c:order val="0"/>
          <c:tx>
            <c:strRef>
              <c:f>Figure6C!$E$5</c:f>
              <c:strCache>
                <c:ptCount val="1"/>
                <c:pt idx="0">
                  <c:v>A</c:v>
                </c:pt>
              </c:strCache>
            </c:strRef>
          </c:tx>
          <c:cat>
            <c:strRef>
              <c:f>Figure6C!$D$6:$D$11</c:f>
              <c:strCache>
                <c:ptCount val="6"/>
                <c:pt idx="0">
                  <c:v>ZT2</c:v>
                </c:pt>
                <c:pt idx="1">
                  <c:v>ZT6</c:v>
                </c:pt>
                <c:pt idx="2">
                  <c:v>ZT10</c:v>
                </c:pt>
                <c:pt idx="3">
                  <c:v>ZT14</c:v>
                </c:pt>
                <c:pt idx="4">
                  <c:v>ZT18</c:v>
                </c:pt>
                <c:pt idx="5">
                  <c:v>ZT22</c:v>
                </c:pt>
              </c:strCache>
            </c:strRef>
          </c:cat>
          <c:val>
            <c:numRef>
              <c:f>Figure6C!$E$6:$E$11</c:f>
              <c:numCache>
                <c:formatCode>General</c:formatCode>
                <c:ptCount val="6"/>
                <c:pt idx="0">
                  <c:v>0.912659123148939</c:v>
                </c:pt>
                <c:pt idx="1">
                  <c:v>1.44927834355695</c:v>
                </c:pt>
                <c:pt idx="2">
                  <c:v>0.262260940699029</c:v>
                </c:pt>
                <c:pt idx="3">
                  <c:v>1.118728352266335</c:v>
                </c:pt>
                <c:pt idx="4">
                  <c:v>1.648883661693287</c:v>
                </c:pt>
                <c:pt idx="5">
                  <c:v>0.608184907170179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Figure6C!$F$5</c:f>
              <c:strCache>
                <c:ptCount val="1"/>
                <c:pt idx="0">
                  <c:v>B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cat>
            <c:strRef>
              <c:f>Figure6C!$D$6:$D$11</c:f>
              <c:strCache>
                <c:ptCount val="6"/>
                <c:pt idx="0">
                  <c:v>ZT2</c:v>
                </c:pt>
                <c:pt idx="1">
                  <c:v>ZT6</c:v>
                </c:pt>
                <c:pt idx="2">
                  <c:v>ZT10</c:v>
                </c:pt>
                <c:pt idx="3">
                  <c:v>ZT14</c:v>
                </c:pt>
                <c:pt idx="4">
                  <c:v>ZT18</c:v>
                </c:pt>
                <c:pt idx="5">
                  <c:v>ZT22</c:v>
                </c:pt>
              </c:strCache>
            </c:strRef>
          </c:cat>
          <c:val>
            <c:numRef>
              <c:f>Figure6C!$F$6:$F$11</c:f>
              <c:numCache>
                <c:formatCode>General</c:formatCode>
                <c:ptCount val="6"/>
                <c:pt idx="0">
                  <c:v>2.128811483824924</c:v>
                </c:pt>
                <c:pt idx="1">
                  <c:v>0.63047962679183</c:v>
                </c:pt>
                <c:pt idx="2">
                  <c:v>2.461493647674718</c:v>
                </c:pt>
                <c:pt idx="3">
                  <c:v>0.617942078282164</c:v>
                </c:pt>
                <c:pt idx="4">
                  <c:v>0.0525227463589903</c:v>
                </c:pt>
                <c:pt idx="5">
                  <c:v>0.108752538603494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Figure6C!$G$5</c:f>
              <c:strCache>
                <c:ptCount val="1"/>
                <c:pt idx="0">
                  <c:v>C</c:v>
                </c:pt>
              </c:strCache>
            </c:strRef>
          </c:tx>
          <c:cat>
            <c:strRef>
              <c:f>Figure6C!$D$6:$D$11</c:f>
              <c:strCache>
                <c:ptCount val="6"/>
                <c:pt idx="0">
                  <c:v>ZT2</c:v>
                </c:pt>
                <c:pt idx="1">
                  <c:v>ZT6</c:v>
                </c:pt>
                <c:pt idx="2">
                  <c:v>ZT10</c:v>
                </c:pt>
                <c:pt idx="3">
                  <c:v>ZT14</c:v>
                </c:pt>
                <c:pt idx="4">
                  <c:v>ZT18</c:v>
                </c:pt>
                <c:pt idx="5">
                  <c:v>ZT22</c:v>
                </c:pt>
              </c:strCache>
            </c:strRef>
          </c:cat>
          <c:val>
            <c:numRef>
              <c:f>Figure6C!$G$6:$G$11</c:f>
              <c:numCache>
                <c:formatCode>General</c:formatCode>
                <c:ptCount val="6"/>
                <c:pt idx="0">
                  <c:v>3.200248142021412</c:v>
                </c:pt>
                <c:pt idx="1">
                  <c:v>0.228704500986775</c:v>
                </c:pt>
                <c:pt idx="2">
                  <c:v>0.200874717460735</c:v>
                </c:pt>
                <c:pt idx="3">
                  <c:v>1.83913626396391</c:v>
                </c:pt>
                <c:pt idx="4">
                  <c:v>0.446038311764928</c:v>
                </c:pt>
                <c:pt idx="5">
                  <c:v>0.0850045114222246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Figure6C!$H$5</c:f>
              <c:strCache>
                <c:ptCount val="1"/>
                <c:pt idx="0">
                  <c:v>D</c:v>
                </c:pt>
              </c:strCache>
            </c:strRef>
          </c:tx>
          <c:cat>
            <c:strRef>
              <c:f>Figure6C!$D$6:$D$11</c:f>
              <c:strCache>
                <c:ptCount val="6"/>
                <c:pt idx="0">
                  <c:v>ZT2</c:v>
                </c:pt>
                <c:pt idx="1">
                  <c:v>ZT6</c:v>
                </c:pt>
                <c:pt idx="2">
                  <c:v>ZT10</c:v>
                </c:pt>
                <c:pt idx="3">
                  <c:v>ZT14</c:v>
                </c:pt>
                <c:pt idx="4">
                  <c:v>ZT18</c:v>
                </c:pt>
                <c:pt idx="5">
                  <c:v>ZT22</c:v>
                </c:pt>
              </c:strCache>
            </c:strRef>
          </c:cat>
          <c:val>
            <c:numRef>
              <c:f>Figure6C!$H$6:$H$11</c:f>
              <c:numCache>
                <c:formatCode>General</c:formatCode>
                <c:ptCount val="6"/>
                <c:pt idx="0">
                  <c:v>0.216603562497518</c:v>
                </c:pt>
                <c:pt idx="1">
                  <c:v>2.55746492896629</c:v>
                </c:pt>
                <c:pt idx="2">
                  <c:v>0.523585072698845</c:v>
                </c:pt>
                <c:pt idx="3">
                  <c:v>0.121200891004818</c:v>
                </c:pt>
                <c:pt idx="4">
                  <c:v>1.581147022931392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Figure6C!$I$5</c:f>
              <c:strCache>
                <c:ptCount val="1"/>
                <c:pt idx="0">
                  <c:v>E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cat>
            <c:strRef>
              <c:f>Figure6C!$D$6:$D$11</c:f>
              <c:strCache>
                <c:ptCount val="6"/>
                <c:pt idx="0">
                  <c:v>ZT2</c:v>
                </c:pt>
                <c:pt idx="1">
                  <c:v>ZT6</c:v>
                </c:pt>
                <c:pt idx="2">
                  <c:v>ZT10</c:v>
                </c:pt>
                <c:pt idx="3">
                  <c:v>ZT14</c:v>
                </c:pt>
                <c:pt idx="4">
                  <c:v>ZT18</c:v>
                </c:pt>
                <c:pt idx="5">
                  <c:v>ZT22</c:v>
                </c:pt>
              </c:strCache>
            </c:strRef>
          </c:cat>
          <c:val>
            <c:numRef>
              <c:f>Figure6C!$I$6:$I$11</c:f>
              <c:numCache>
                <c:formatCode>General</c:formatCode>
                <c:ptCount val="6"/>
                <c:pt idx="0">
                  <c:v>2.413153938606692</c:v>
                </c:pt>
                <c:pt idx="1">
                  <c:v>0.878437083769173</c:v>
                </c:pt>
                <c:pt idx="2">
                  <c:v>0.179208459519529</c:v>
                </c:pt>
                <c:pt idx="3">
                  <c:v>1.156039608668694</c:v>
                </c:pt>
                <c:pt idx="4">
                  <c:v>1.029369383750879</c:v>
                </c:pt>
                <c:pt idx="5">
                  <c:v>0.343795086531855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9489688"/>
        <c:axId val="2109183992"/>
      </c:lineChart>
      <c:catAx>
        <c:axId val="2109489688"/>
        <c:scaling>
          <c:orientation val="minMax"/>
        </c:scaling>
        <c:delete val="0"/>
        <c:axPos val="b"/>
        <c:majorTickMark val="out"/>
        <c:minorTickMark val="none"/>
        <c:tickLblPos val="nextTo"/>
        <c:crossAx val="2109183992"/>
        <c:crosses val="autoZero"/>
        <c:auto val="1"/>
        <c:lblAlgn val="ctr"/>
        <c:lblOffset val="100"/>
        <c:noMultiLvlLbl val="0"/>
      </c:catAx>
      <c:valAx>
        <c:axId val="21091839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RYE (A.U.)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94896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1">
          <a:latin typeface="Courier New" pitchFamily="49" charset="0"/>
          <a:cs typeface="Courier New" pitchFamily="49" charset="0"/>
        </a:defRPr>
      </a:pPr>
      <a:endParaRPr lang="en-US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RYE cycling in </a:t>
            </a:r>
            <a:r>
              <a:rPr lang="en-US" sz="1400" i="1"/>
              <a:t>clk</a:t>
            </a:r>
            <a:r>
              <a:rPr lang="en-US" sz="1400" i="1" baseline="30000"/>
              <a:t>jrk</a:t>
            </a:r>
            <a:endParaRPr lang="en-US" sz="1400" i="1"/>
          </a:p>
        </c:rich>
      </c:tx>
      <c:layout>
        <c:manualLayout>
          <c:xMode val="edge"/>
          <c:yMode val="edge"/>
          <c:x val="0.327777777777779"/>
          <c:y val="0.0416666666666667"/>
        </c:manualLayout>
      </c:layout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pattern A</c:v>
          </c:tx>
          <c:spPr>
            <a:ln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Figure6C!$I$15:$I$19</c:f>
                <c:numCache>
                  <c:formatCode>General</c:formatCode>
                  <c:ptCount val="5"/>
                  <c:pt idx="0">
                    <c:v>0.348027780325711</c:v>
                  </c:pt>
                  <c:pt idx="1">
                    <c:v>0.554093292704669</c:v>
                  </c:pt>
                  <c:pt idx="2">
                    <c:v>0.130662065999908</c:v>
                  </c:pt>
                  <c:pt idx="3">
                    <c:v>0.498763730630758</c:v>
                  </c:pt>
                  <c:pt idx="4">
                    <c:v>0.0338683193809476</c:v>
                  </c:pt>
                </c:numCache>
              </c:numRef>
            </c:plus>
            <c:minus>
              <c:numRef>
                <c:f>Figure6C!$I$15:$I$19</c:f>
                <c:numCache>
                  <c:formatCode>General</c:formatCode>
                  <c:ptCount val="5"/>
                  <c:pt idx="0">
                    <c:v>0.348027780325711</c:v>
                  </c:pt>
                  <c:pt idx="1">
                    <c:v>0.554093292704669</c:v>
                  </c:pt>
                  <c:pt idx="2">
                    <c:v>0.130662065999908</c:v>
                  </c:pt>
                  <c:pt idx="3">
                    <c:v>0.498763730630758</c:v>
                  </c:pt>
                  <c:pt idx="4">
                    <c:v>0.0338683193809476</c:v>
                  </c:pt>
                </c:numCache>
              </c:numRef>
            </c:minus>
            <c:spPr>
              <a:ln w="15875">
                <a:solidFill>
                  <a:prstClr val="black"/>
                </a:solidFill>
              </a:ln>
            </c:spPr>
          </c:errBars>
          <c:cat>
            <c:numRef>
              <c:f>Figure6C!$D$15:$D$20</c:f>
              <c:numCache>
                <c:formatCode>General</c:formatCode>
                <c:ptCount val="6"/>
                <c:pt idx="0">
                  <c:v>2.0</c:v>
                </c:pt>
                <c:pt idx="1">
                  <c:v>6.0</c:v>
                </c:pt>
                <c:pt idx="2">
                  <c:v>10.0</c:v>
                </c:pt>
                <c:pt idx="3">
                  <c:v>14.0</c:v>
                </c:pt>
                <c:pt idx="4">
                  <c:v>18.0</c:v>
                </c:pt>
                <c:pt idx="5">
                  <c:v>22.0</c:v>
                </c:pt>
              </c:numCache>
            </c:numRef>
          </c:cat>
          <c:val>
            <c:numRef>
              <c:f>Figure6C!$G$15:$G$20</c:f>
              <c:numCache>
                <c:formatCode>General</c:formatCode>
                <c:ptCount val="6"/>
                <c:pt idx="0">
                  <c:v>0.564631342823229</c:v>
                </c:pt>
                <c:pt idx="1">
                  <c:v>2.00337163626162</c:v>
                </c:pt>
                <c:pt idx="2">
                  <c:v>0.392923006698937</c:v>
                </c:pt>
                <c:pt idx="3">
                  <c:v>0.619964621635576</c:v>
                </c:pt>
                <c:pt idx="4">
                  <c:v>1.61501534231234</c:v>
                </c:pt>
                <c:pt idx="5">
                  <c:v>0.608184907170179</c:v>
                </c:pt>
              </c:numCache>
            </c:numRef>
          </c:val>
          <c:smooth val="0"/>
        </c:ser>
        <c:ser>
          <c:idx val="1"/>
          <c:order val="1"/>
          <c:tx>
            <c:v>pattern B</c:v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  <a:prstDash val="dash"/>
            </a:ln>
          </c:spPr>
          <c:marker>
            <c:symbol val="square"/>
            <c:size val="8"/>
            <c:spPr>
              <a:solidFill>
                <a:schemeClr val="tx1">
                  <a:lumMod val="75000"/>
                  <a:lumOff val="25000"/>
                </a:schemeClr>
              </a:solidFill>
              <a:ln>
                <a:solidFill>
                  <a:prstClr val="black">
                    <a:lumMod val="65000"/>
                    <a:lumOff val="35000"/>
                  </a:prstClr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Figure6C!$J$24:$J$29</c:f>
                <c:numCache>
                  <c:formatCode>General</c:formatCode>
                  <c:ptCount val="6"/>
                  <c:pt idx="0">
                    <c:v>0.320446253871729</c:v>
                  </c:pt>
                  <c:pt idx="1">
                    <c:v>0.18930554099354</c:v>
                  </c:pt>
                  <c:pt idx="2">
                    <c:v>0.757176518919229</c:v>
                  </c:pt>
                  <c:pt idx="3">
                    <c:v>0.353355756507557</c:v>
                  </c:pt>
                  <c:pt idx="4">
                    <c:v>0.283760363760307</c:v>
                  </c:pt>
                  <c:pt idx="5">
                    <c:v>0.0825905327831328</c:v>
                  </c:pt>
                </c:numCache>
              </c:numRef>
            </c:plus>
            <c:minus>
              <c:numRef>
                <c:f>Figure6C!$J$24:$J$29</c:f>
                <c:numCache>
                  <c:formatCode>General</c:formatCode>
                  <c:ptCount val="6"/>
                  <c:pt idx="0">
                    <c:v>0.320446253871729</c:v>
                  </c:pt>
                  <c:pt idx="1">
                    <c:v>0.18930554099354</c:v>
                  </c:pt>
                  <c:pt idx="2">
                    <c:v>0.757176518919229</c:v>
                  </c:pt>
                  <c:pt idx="3">
                    <c:v>0.353355756507557</c:v>
                  </c:pt>
                  <c:pt idx="4">
                    <c:v>0.283760363760307</c:v>
                  </c:pt>
                  <c:pt idx="5">
                    <c:v>0.0825905327831328</c:v>
                  </c:pt>
                </c:numCache>
              </c:numRef>
            </c:minus>
            <c:spPr>
              <a:ln w="15875">
                <a:solidFill>
                  <a:schemeClr val="tx1">
                    <a:lumMod val="65000"/>
                    <a:lumOff val="35000"/>
                  </a:schemeClr>
                </a:solidFill>
                <a:prstDash val="dash"/>
              </a:ln>
            </c:spPr>
          </c:errBars>
          <c:cat>
            <c:numRef>
              <c:f>Figure6C!$D$15:$D$20</c:f>
              <c:numCache>
                <c:formatCode>General</c:formatCode>
                <c:ptCount val="6"/>
                <c:pt idx="0">
                  <c:v>2.0</c:v>
                </c:pt>
                <c:pt idx="1">
                  <c:v>6.0</c:v>
                </c:pt>
                <c:pt idx="2">
                  <c:v>10.0</c:v>
                </c:pt>
                <c:pt idx="3">
                  <c:v>14.0</c:v>
                </c:pt>
                <c:pt idx="4">
                  <c:v>18.0</c:v>
                </c:pt>
                <c:pt idx="5">
                  <c:v>22.0</c:v>
                </c:pt>
              </c:numCache>
            </c:numRef>
          </c:cat>
          <c:val>
            <c:numRef>
              <c:f>Figure6C!$H$24:$H$29</c:f>
              <c:numCache>
                <c:formatCode>General</c:formatCode>
                <c:ptCount val="6"/>
                <c:pt idx="0">
                  <c:v>2.580737854817675</c:v>
                </c:pt>
                <c:pt idx="1">
                  <c:v>0.579207070515926</c:v>
                </c:pt>
                <c:pt idx="2">
                  <c:v>0.947192274884994</c:v>
                </c:pt>
                <c:pt idx="3">
                  <c:v>1.204372650304923</c:v>
                </c:pt>
                <c:pt idx="4">
                  <c:v>0.509310147291599</c:v>
                </c:pt>
                <c:pt idx="5">
                  <c:v>0.179184045519191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8937624"/>
        <c:axId val="2108977912"/>
      </c:lineChart>
      <c:catAx>
        <c:axId val="2108937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8977912"/>
        <c:crosses val="autoZero"/>
        <c:auto val="1"/>
        <c:lblAlgn val="ctr"/>
        <c:lblOffset val="100"/>
        <c:noMultiLvlLbl val="0"/>
      </c:catAx>
      <c:valAx>
        <c:axId val="21089779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RYE (A.U.)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8937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8333333333334"/>
          <c:y val="0.148408792650919"/>
          <c:w val="0.254166666666667"/>
          <c:h val="0.159413823272091"/>
        </c:manualLayout>
      </c:layout>
      <c:overlay val="1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 b="1">
          <a:latin typeface="Courier New" pitchFamily="49" charset="0"/>
          <a:cs typeface="Courier New" pitchFamily="49" charset="0"/>
        </a:defRPr>
      </a:pPr>
      <a:endParaRPr lang="en-US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RYE cycling in </a:t>
            </a:r>
            <a:r>
              <a:rPr lang="en-US" sz="1400" i="1"/>
              <a:t>clk</a:t>
            </a:r>
            <a:r>
              <a:rPr lang="en-US" sz="1400" i="1" baseline="30000"/>
              <a:t>jrk</a:t>
            </a:r>
            <a:endParaRPr lang="en-US" sz="14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68097112860893"/>
          <c:y val="0.0598611111111112"/>
          <c:w val="0.796347331583553"/>
          <c:h val="0.712160250801983"/>
        </c:manualLayout>
      </c:layout>
      <c:lineChart>
        <c:grouping val="standard"/>
        <c:varyColors val="0"/>
        <c:ser>
          <c:idx val="0"/>
          <c:order val="0"/>
          <c:tx>
            <c:v>pattern A</c:v>
          </c:tx>
          <c:spPr>
            <a:ln>
              <a:solidFill>
                <a:schemeClr val="tx1"/>
              </a:solidFill>
            </a:ln>
          </c:spPr>
          <c:marker>
            <c:symbol val="circle"/>
            <c:size val="9"/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Figure6C!$I$15:$I$21</c:f>
                <c:numCache>
                  <c:formatCode>General</c:formatCode>
                  <c:ptCount val="7"/>
                  <c:pt idx="0">
                    <c:v>0.348027780325711</c:v>
                  </c:pt>
                  <c:pt idx="1">
                    <c:v>0.554093292704669</c:v>
                  </c:pt>
                  <c:pt idx="2">
                    <c:v>0.130662065999908</c:v>
                  </c:pt>
                  <c:pt idx="3">
                    <c:v>0.498763730630758</c:v>
                  </c:pt>
                  <c:pt idx="4">
                    <c:v>0.0338683193809476</c:v>
                  </c:pt>
                  <c:pt idx="6">
                    <c:v>0.348027780325711</c:v>
                  </c:pt>
                </c:numCache>
              </c:numRef>
            </c:plus>
            <c:minus>
              <c:numRef>
                <c:f>Figure6C!$I$15:$I$21</c:f>
                <c:numCache>
                  <c:formatCode>General</c:formatCode>
                  <c:ptCount val="7"/>
                  <c:pt idx="0">
                    <c:v>0.348027780325711</c:v>
                  </c:pt>
                  <c:pt idx="1">
                    <c:v>0.554093292704669</c:v>
                  </c:pt>
                  <c:pt idx="2">
                    <c:v>0.130662065999908</c:v>
                  </c:pt>
                  <c:pt idx="3">
                    <c:v>0.498763730630758</c:v>
                  </c:pt>
                  <c:pt idx="4">
                    <c:v>0.0338683193809476</c:v>
                  </c:pt>
                  <c:pt idx="6">
                    <c:v>0.348027780325711</c:v>
                  </c:pt>
                </c:numCache>
              </c:numRef>
            </c:minus>
            <c:spPr>
              <a:ln w="19050">
                <a:solidFill>
                  <a:prstClr val="black"/>
                </a:solidFill>
              </a:ln>
            </c:spPr>
          </c:errBars>
          <c:cat>
            <c:numRef>
              <c:f>Figure6C!$D$15:$D$21</c:f>
              <c:numCache>
                <c:formatCode>General</c:formatCode>
                <c:ptCount val="7"/>
                <c:pt idx="0">
                  <c:v>2.0</c:v>
                </c:pt>
                <c:pt idx="1">
                  <c:v>6.0</c:v>
                </c:pt>
                <c:pt idx="2">
                  <c:v>10.0</c:v>
                </c:pt>
                <c:pt idx="3">
                  <c:v>14.0</c:v>
                </c:pt>
                <c:pt idx="4">
                  <c:v>18.0</c:v>
                </c:pt>
                <c:pt idx="5">
                  <c:v>22.0</c:v>
                </c:pt>
                <c:pt idx="6">
                  <c:v>2.0</c:v>
                </c:pt>
              </c:numCache>
            </c:numRef>
          </c:cat>
          <c:val>
            <c:numRef>
              <c:f>Figure6C!$G$15:$G$21</c:f>
              <c:numCache>
                <c:formatCode>General</c:formatCode>
                <c:ptCount val="7"/>
                <c:pt idx="0">
                  <c:v>0.564631342823229</c:v>
                </c:pt>
                <c:pt idx="1">
                  <c:v>2.00337163626162</c:v>
                </c:pt>
                <c:pt idx="2">
                  <c:v>0.392923006698937</c:v>
                </c:pt>
                <c:pt idx="3">
                  <c:v>0.619964621635576</c:v>
                </c:pt>
                <c:pt idx="4">
                  <c:v>1.61501534231234</c:v>
                </c:pt>
                <c:pt idx="5">
                  <c:v>0.608184907170179</c:v>
                </c:pt>
                <c:pt idx="6">
                  <c:v>0.564631342823229</c:v>
                </c:pt>
              </c:numCache>
            </c:numRef>
          </c:val>
          <c:smooth val="0"/>
        </c:ser>
        <c:ser>
          <c:idx val="1"/>
          <c:order val="1"/>
          <c:tx>
            <c:v>pattern B</c:v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prstClr val="black">
                    <a:lumMod val="65000"/>
                    <a:lumOff val="35000"/>
                  </a:prstClr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Figure6C!$J$24:$J$30</c:f>
                <c:numCache>
                  <c:formatCode>General</c:formatCode>
                  <c:ptCount val="7"/>
                  <c:pt idx="0">
                    <c:v>0.320446253871729</c:v>
                  </c:pt>
                  <c:pt idx="1">
                    <c:v>0.18930554099354</c:v>
                  </c:pt>
                  <c:pt idx="2">
                    <c:v>0.757176518919229</c:v>
                  </c:pt>
                  <c:pt idx="3">
                    <c:v>0.353355756507557</c:v>
                  </c:pt>
                  <c:pt idx="4">
                    <c:v>0.283760363760307</c:v>
                  </c:pt>
                  <c:pt idx="5">
                    <c:v>0.0825905327831328</c:v>
                  </c:pt>
                  <c:pt idx="6">
                    <c:v>0.320446253871729</c:v>
                  </c:pt>
                </c:numCache>
              </c:numRef>
            </c:plus>
            <c:minus>
              <c:numRef>
                <c:f>Figure6C!$J$24:$J$30</c:f>
                <c:numCache>
                  <c:formatCode>General</c:formatCode>
                  <c:ptCount val="7"/>
                  <c:pt idx="0">
                    <c:v>0.320446253871729</c:v>
                  </c:pt>
                  <c:pt idx="1">
                    <c:v>0.18930554099354</c:v>
                  </c:pt>
                  <c:pt idx="2">
                    <c:v>0.757176518919229</c:v>
                  </c:pt>
                  <c:pt idx="3">
                    <c:v>0.353355756507557</c:v>
                  </c:pt>
                  <c:pt idx="4">
                    <c:v>0.283760363760307</c:v>
                  </c:pt>
                  <c:pt idx="5">
                    <c:v>0.0825905327831328</c:v>
                  </c:pt>
                  <c:pt idx="6">
                    <c:v>0.320446253871729</c:v>
                  </c:pt>
                </c:numCache>
              </c:numRef>
            </c:minus>
            <c:spPr>
              <a:ln w="19050">
                <a:solidFill>
                  <a:schemeClr val="tx1">
                    <a:lumMod val="65000"/>
                    <a:lumOff val="35000"/>
                  </a:schemeClr>
                </a:solidFill>
                <a:prstDash val="dash"/>
              </a:ln>
            </c:spPr>
          </c:errBars>
          <c:cat>
            <c:numRef>
              <c:f>Figure6C!$D$15:$D$21</c:f>
              <c:numCache>
                <c:formatCode>General</c:formatCode>
                <c:ptCount val="7"/>
                <c:pt idx="0">
                  <c:v>2.0</c:v>
                </c:pt>
                <c:pt idx="1">
                  <c:v>6.0</c:v>
                </c:pt>
                <c:pt idx="2">
                  <c:v>10.0</c:v>
                </c:pt>
                <c:pt idx="3">
                  <c:v>14.0</c:v>
                </c:pt>
                <c:pt idx="4">
                  <c:v>18.0</c:v>
                </c:pt>
                <c:pt idx="5">
                  <c:v>22.0</c:v>
                </c:pt>
                <c:pt idx="6">
                  <c:v>2.0</c:v>
                </c:pt>
              </c:numCache>
            </c:numRef>
          </c:cat>
          <c:val>
            <c:numRef>
              <c:f>Figure6C!$H$24:$H$30</c:f>
              <c:numCache>
                <c:formatCode>General</c:formatCode>
                <c:ptCount val="7"/>
                <c:pt idx="0">
                  <c:v>2.580737854817675</c:v>
                </c:pt>
                <c:pt idx="1">
                  <c:v>0.579207070515926</c:v>
                </c:pt>
                <c:pt idx="2">
                  <c:v>0.947192274884994</c:v>
                </c:pt>
                <c:pt idx="3">
                  <c:v>1.204372650304923</c:v>
                </c:pt>
                <c:pt idx="4">
                  <c:v>0.509310147291599</c:v>
                </c:pt>
                <c:pt idx="5">
                  <c:v>0.179184045519191</c:v>
                </c:pt>
                <c:pt idx="6">
                  <c:v>2.580737854817675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0939800"/>
        <c:axId val="2111011768"/>
      </c:lineChart>
      <c:catAx>
        <c:axId val="2110939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ZT</a:t>
                </a:r>
              </a:p>
            </c:rich>
          </c:tx>
          <c:layout>
            <c:manualLayout>
              <c:xMode val="edge"/>
              <c:yMode val="edge"/>
              <c:x val="0.484604111986002"/>
              <c:y val="0.87447470107903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111011768"/>
        <c:crosses val="autoZero"/>
        <c:auto val="1"/>
        <c:lblAlgn val="ctr"/>
        <c:lblOffset val="100"/>
        <c:noMultiLvlLbl val="0"/>
      </c:catAx>
      <c:valAx>
        <c:axId val="21110117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RYE</a:t>
                </a:r>
                <a:r>
                  <a:rPr lang="en-US" baseline="0"/>
                  <a:t> (A.U)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10939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0000000000001"/>
          <c:y val="0.148839311752698"/>
          <c:w val="0.254166666666667"/>
          <c:h val="0.159413823272091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 b="1">
          <a:latin typeface="Courier New" pitchFamily="49" charset="0"/>
          <a:cs typeface="Courier New" pitchFamily="49" charset="0"/>
        </a:defRPr>
      </a:pPr>
      <a:endParaRPr lang="en-US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24</xdr:row>
      <xdr:rowOff>152400</xdr:rowOff>
    </xdr:from>
    <xdr:to>
      <xdr:col>12</xdr:col>
      <xdr:colOff>304800</xdr:colOff>
      <xdr:row>39</xdr:row>
      <xdr:rowOff>38100</xdr:rowOff>
    </xdr:to>
    <xdr:graphicFrame macro="">
      <xdr:nvGraphicFramePr>
        <xdr:cNvPr id="10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26</xdr:row>
      <xdr:rowOff>180975</xdr:rowOff>
    </xdr:from>
    <xdr:to>
      <xdr:col>8</xdr:col>
      <xdr:colOff>266700</xdr:colOff>
      <xdr:row>41</xdr:row>
      <xdr:rowOff>66675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60</xdr:row>
      <xdr:rowOff>114300</xdr:rowOff>
    </xdr:from>
    <xdr:to>
      <xdr:col>14</xdr:col>
      <xdr:colOff>190500</xdr:colOff>
      <xdr:row>78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200024</xdr:colOff>
      <xdr:row>0</xdr:row>
      <xdr:rowOff>57150</xdr:rowOff>
    </xdr:from>
    <xdr:to>
      <xdr:col>19</xdr:col>
      <xdr:colOff>514349</xdr:colOff>
      <xdr:row>18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38100</xdr:colOff>
      <xdr:row>19</xdr:row>
      <xdr:rowOff>161925</xdr:rowOff>
    </xdr:from>
    <xdr:to>
      <xdr:col>19</xdr:col>
      <xdr:colOff>342900</xdr:colOff>
      <xdr:row>34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571500</xdr:colOff>
      <xdr:row>31</xdr:row>
      <xdr:rowOff>161925</xdr:rowOff>
    </xdr:from>
    <xdr:to>
      <xdr:col>11</xdr:col>
      <xdr:colOff>266700</xdr:colOff>
      <xdr:row>46</xdr:row>
      <xdr:rowOff>47625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hgal%20Lab%20Shared%20Folder/Mi%20Shi/manuscript-rye/first%20submission%20to%20Nature/rye%20Figure%204/080112%20rye%20ZT%20TP%20analyzed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rmalized to actin"/>
      <sheetName val="original"/>
    </sheetNames>
    <sheetDataSet>
      <sheetData sheetId="0">
        <row r="18">
          <cell r="D18" t="str">
            <v>RC</v>
          </cell>
        </row>
        <row r="47">
          <cell r="M47" t="str">
            <v>male</v>
          </cell>
          <cell r="O47" t="str">
            <v>female</v>
          </cell>
        </row>
        <row r="48">
          <cell r="L48">
            <v>2</v>
          </cell>
          <cell r="M48">
            <v>0.96111427535856697</v>
          </cell>
          <cell r="N48">
            <v>7.9783047688085751E-2</v>
          </cell>
          <cell r="O48">
            <v>0.96777482626311417</v>
          </cell>
          <cell r="P48">
            <v>6.8472457001797743E-2</v>
          </cell>
        </row>
        <row r="49">
          <cell r="L49">
            <v>6</v>
          </cell>
          <cell r="M49">
            <v>0.99459579359157912</v>
          </cell>
          <cell r="N49">
            <v>9.6259401907604195E-2</v>
          </cell>
          <cell r="O49">
            <v>0.74725970179480039</v>
          </cell>
          <cell r="P49">
            <v>5.3793382781054611E-2</v>
          </cell>
        </row>
        <row r="50">
          <cell r="L50">
            <v>10</v>
          </cell>
          <cell r="M50">
            <v>0.9875320496707054</v>
          </cell>
          <cell r="N50">
            <v>9.6259401907604195E-2</v>
          </cell>
          <cell r="O50">
            <v>0.77799483079882192</v>
          </cell>
          <cell r="P50">
            <v>4.664001923423694E-2</v>
          </cell>
        </row>
        <row r="51">
          <cell r="L51">
            <v>14</v>
          </cell>
          <cell r="M51">
            <v>1.033191120109914</v>
          </cell>
          <cell r="N51">
            <v>9.6259401907604195E-2</v>
          </cell>
          <cell r="O51">
            <v>0.85199077632590314</v>
          </cell>
          <cell r="P51">
            <v>5.4760953112990007E-2</v>
          </cell>
        </row>
        <row r="52">
          <cell r="L52">
            <v>18</v>
          </cell>
          <cell r="M52">
            <v>1.0063299282093507</v>
          </cell>
          <cell r="N52">
            <v>9.6259401907604195E-2</v>
          </cell>
          <cell r="O52">
            <v>1.2121571458032585</v>
          </cell>
          <cell r="P52">
            <v>0.11433027428335739</v>
          </cell>
        </row>
        <row r="53">
          <cell r="L53">
            <v>22</v>
          </cell>
          <cell r="M53">
            <v>1.1559423707957344</v>
          </cell>
          <cell r="N53">
            <v>9.6259401907604195E-2</v>
          </cell>
          <cell r="O53">
            <v>0.90754168665180723</v>
          </cell>
          <cell r="P53">
            <v>6.3276246367406822E-2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D1" sqref="D1"/>
    </sheetView>
  </sheetViews>
  <sheetFormatPr baseColWidth="10" defaultColWidth="8.83203125" defaultRowHeight="14" x14ac:dyDescent="0"/>
  <cols>
    <col min="3" max="5" width="14.6640625" customWidth="1"/>
    <col min="8" max="8" width="8.83203125" style="2"/>
  </cols>
  <sheetData>
    <row r="1" spans="1:11" ht="18">
      <c r="D1" s="5" t="s">
        <v>60</v>
      </c>
    </row>
    <row r="2" spans="1:11">
      <c r="A2" s="3" t="s">
        <v>24</v>
      </c>
    </row>
    <row r="3" spans="1:11">
      <c r="A3" s="3" t="s">
        <v>25</v>
      </c>
    </row>
    <row r="4" spans="1:11">
      <c r="A4" t="s">
        <v>0</v>
      </c>
      <c r="B4" t="s">
        <v>1</v>
      </c>
      <c r="C4" t="s">
        <v>2</v>
      </c>
      <c r="D4" t="s">
        <v>3</v>
      </c>
    </row>
    <row r="5" spans="1:11">
      <c r="A5" t="s">
        <v>5</v>
      </c>
      <c r="B5" t="s">
        <v>4</v>
      </c>
      <c r="C5">
        <v>392.9</v>
      </c>
      <c r="D5">
        <v>22.873999999999999</v>
      </c>
      <c r="I5" t="s">
        <v>18</v>
      </c>
      <c r="J5" t="s">
        <v>17</v>
      </c>
      <c r="K5" t="s">
        <v>19</v>
      </c>
    </row>
    <row r="6" spans="1:11">
      <c r="A6" t="s">
        <v>6</v>
      </c>
      <c r="B6" t="s">
        <v>4</v>
      </c>
      <c r="C6">
        <v>517.61</v>
      </c>
      <c r="D6">
        <v>16.335999999999999</v>
      </c>
      <c r="H6" s="2" t="s">
        <v>5</v>
      </c>
      <c r="I6">
        <v>392.9</v>
      </c>
      <c r="J6">
        <v>71.87</v>
      </c>
      <c r="K6">
        <v>14.476000000000001</v>
      </c>
    </row>
    <row r="7" spans="1:11">
      <c r="A7" t="s">
        <v>7</v>
      </c>
      <c r="B7" t="s">
        <v>4</v>
      </c>
      <c r="C7">
        <v>442.67</v>
      </c>
      <c r="D7">
        <v>28.158000000000001</v>
      </c>
      <c r="H7" s="2" t="s">
        <v>6</v>
      </c>
      <c r="I7">
        <v>517.61</v>
      </c>
      <c r="J7">
        <v>445.77</v>
      </c>
      <c r="K7">
        <v>6.3760000000000003</v>
      </c>
    </row>
    <row r="8" spans="1:11">
      <c r="A8" t="s">
        <v>8</v>
      </c>
      <c r="B8" t="s">
        <v>4</v>
      </c>
      <c r="C8">
        <v>446.77</v>
      </c>
      <c r="D8">
        <v>53.265999999999998</v>
      </c>
      <c r="H8" s="2" t="s">
        <v>7</v>
      </c>
      <c r="I8">
        <v>442.67</v>
      </c>
      <c r="J8">
        <v>675.89</v>
      </c>
      <c r="K8">
        <v>87.864999999999995</v>
      </c>
    </row>
    <row r="9" spans="1:11">
      <c r="A9" t="s">
        <v>9</v>
      </c>
      <c r="B9" t="s">
        <v>4</v>
      </c>
      <c r="C9">
        <v>384.05</v>
      </c>
      <c r="D9">
        <v>52.466999999999999</v>
      </c>
      <c r="H9" s="2" t="s">
        <v>8</v>
      </c>
      <c r="I9">
        <v>446.77</v>
      </c>
      <c r="J9">
        <v>855.96</v>
      </c>
      <c r="K9">
        <v>118.235</v>
      </c>
    </row>
    <row r="10" spans="1:11">
      <c r="A10" t="s">
        <v>10</v>
      </c>
      <c r="B10" t="s">
        <v>4</v>
      </c>
      <c r="C10">
        <v>384.42</v>
      </c>
      <c r="D10">
        <v>14.032</v>
      </c>
      <c r="H10" s="2" t="s">
        <v>9</v>
      </c>
      <c r="I10">
        <v>384.05</v>
      </c>
      <c r="J10">
        <v>228.43</v>
      </c>
      <c r="K10">
        <v>31.984999999999999</v>
      </c>
    </row>
    <row r="11" spans="1:11">
      <c r="A11" t="s">
        <v>11</v>
      </c>
      <c r="B11" t="s">
        <v>4</v>
      </c>
      <c r="C11">
        <v>390.27</v>
      </c>
      <c r="D11">
        <v>25.41</v>
      </c>
      <c r="H11" s="2" t="s">
        <v>10</v>
      </c>
      <c r="I11">
        <v>384.42</v>
      </c>
      <c r="J11">
        <v>81.010000000000005</v>
      </c>
      <c r="K11">
        <v>13.093999999999999</v>
      </c>
    </row>
    <row r="12" spans="1:11">
      <c r="A12" t="s">
        <v>12</v>
      </c>
      <c r="B12" t="s">
        <v>4</v>
      </c>
      <c r="C12">
        <v>372.57</v>
      </c>
      <c r="D12">
        <v>22.535</v>
      </c>
      <c r="H12" s="2" t="s">
        <v>11</v>
      </c>
      <c r="I12">
        <v>390.27</v>
      </c>
      <c r="J12">
        <v>87.09</v>
      </c>
      <c r="K12">
        <v>8.6210000000000004</v>
      </c>
    </row>
    <row r="13" spans="1:11">
      <c r="A13" t="s">
        <v>13</v>
      </c>
      <c r="B13" t="s">
        <v>4</v>
      </c>
      <c r="C13">
        <v>233.7</v>
      </c>
      <c r="D13">
        <v>168.31299999999999</v>
      </c>
      <c r="H13" s="2" t="s">
        <v>12</v>
      </c>
      <c r="I13">
        <v>372.57</v>
      </c>
      <c r="J13">
        <v>264.04000000000002</v>
      </c>
      <c r="K13">
        <v>50.15</v>
      </c>
    </row>
    <row r="14" spans="1:11">
      <c r="A14" t="s">
        <v>14</v>
      </c>
      <c r="B14" t="s">
        <v>4</v>
      </c>
      <c r="C14">
        <v>342.15</v>
      </c>
      <c r="D14" s="1">
        <v>0.99399999999999999</v>
      </c>
      <c r="H14" s="2" t="s">
        <v>13</v>
      </c>
      <c r="I14">
        <v>233.7</v>
      </c>
      <c r="J14">
        <v>350.35</v>
      </c>
      <c r="K14">
        <v>42.481999999999999</v>
      </c>
    </row>
    <row r="15" spans="1:11">
      <c r="A15" t="s">
        <v>15</v>
      </c>
      <c r="B15" t="s">
        <v>4</v>
      </c>
      <c r="C15">
        <v>426.09</v>
      </c>
      <c r="D15">
        <v>30.420999999999999</v>
      </c>
      <c r="H15" s="2" t="s">
        <v>14</v>
      </c>
      <c r="I15">
        <v>342.15</v>
      </c>
      <c r="J15">
        <v>522.59</v>
      </c>
      <c r="K15">
        <v>31.798999999999999</v>
      </c>
    </row>
    <row r="16" spans="1:11">
      <c r="A16" t="s">
        <v>16</v>
      </c>
      <c r="B16" t="s">
        <v>4</v>
      </c>
      <c r="C16">
        <v>374.5</v>
      </c>
      <c r="D16">
        <v>24.646000000000001</v>
      </c>
      <c r="H16" s="2" t="s">
        <v>15</v>
      </c>
      <c r="I16">
        <v>426.09</v>
      </c>
      <c r="J16">
        <v>241.19</v>
      </c>
      <c r="K16">
        <v>29.460999999999999</v>
      </c>
    </row>
    <row r="17" spans="1:12">
      <c r="A17" t="s">
        <v>5</v>
      </c>
      <c r="B17" t="s">
        <v>17</v>
      </c>
      <c r="C17">
        <v>71.87</v>
      </c>
      <c r="D17">
        <v>14.476000000000001</v>
      </c>
      <c r="H17" s="2" t="s">
        <v>16</v>
      </c>
      <c r="I17">
        <v>374.5</v>
      </c>
      <c r="J17">
        <v>63.16</v>
      </c>
      <c r="K17">
        <v>13.365</v>
      </c>
    </row>
    <row r="18" spans="1:12">
      <c r="A18" t="s">
        <v>6</v>
      </c>
      <c r="B18" t="s">
        <v>17</v>
      </c>
      <c r="C18">
        <v>445.77</v>
      </c>
      <c r="D18">
        <v>6.3760000000000003</v>
      </c>
      <c r="H18" s="2" t="s">
        <v>23</v>
      </c>
      <c r="I18" t="s">
        <v>21</v>
      </c>
      <c r="J18" t="s">
        <v>19</v>
      </c>
      <c r="K18" t="s">
        <v>22</v>
      </c>
      <c r="L18" t="s">
        <v>19</v>
      </c>
    </row>
    <row r="19" spans="1:12">
      <c r="A19" t="s">
        <v>7</v>
      </c>
      <c r="B19" t="s">
        <v>17</v>
      </c>
      <c r="C19">
        <v>675.89</v>
      </c>
      <c r="D19">
        <v>87.864999999999995</v>
      </c>
      <c r="G19" t="s">
        <v>20</v>
      </c>
      <c r="H19" s="2">
        <v>2</v>
      </c>
      <c r="I19">
        <f t="shared" ref="I19:I24" si="0">J6/I6</f>
        <v>0.18292186306948335</v>
      </c>
      <c r="J19">
        <f t="shared" ref="J19:J24" si="1">K6/I6</f>
        <v>3.6843980656655645E-2</v>
      </c>
      <c r="K19">
        <f t="shared" ref="K19:K24" si="2">J12/I12</f>
        <v>0.22315320162964103</v>
      </c>
      <c r="L19">
        <f t="shared" ref="L19:L24" si="3">K12/I12</f>
        <v>2.2089835242268176E-2</v>
      </c>
    </row>
    <row r="20" spans="1:12">
      <c r="A20" t="s">
        <v>8</v>
      </c>
      <c r="B20" t="s">
        <v>17</v>
      </c>
      <c r="C20">
        <v>855.96</v>
      </c>
      <c r="D20">
        <v>118.235</v>
      </c>
      <c r="H20" s="2">
        <v>6</v>
      </c>
      <c r="I20">
        <f t="shared" si="0"/>
        <v>0.86120824559030928</v>
      </c>
      <c r="J20">
        <f t="shared" si="1"/>
        <v>1.2318154595158518E-2</v>
      </c>
      <c r="K20">
        <f t="shared" si="2"/>
        <v>0.70869903642268572</v>
      </c>
      <c r="L20">
        <f t="shared" si="3"/>
        <v>0.13460557747537374</v>
      </c>
    </row>
    <row r="21" spans="1:12">
      <c r="A21" t="s">
        <v>9</v>
      </c>
      <c r="B21" t="s">
        <v>17</v>
      </c>
      <c r="C21">
        <v>228.43</v>
      </c>
      <c r="D21">
        <v>31.984999999999999</v>
      </c>
      <c r="H21" s="2">
        <v>10</v>
      </c>
      <c r="I21">
        <f t="shared" si="0"/>
        <v>1.5268484424063071</v>
      </c>
      <c r="J21">
        <f t="shared" si="1"/>
        <v>0.19848871619942618</v>
      </c>
      <c r="K21">
        <f t="shared" si="2"/>
        <v>1.4991442019683356</v>
      </c>
      <c r="L21">
        <f t="shared" si="3"/>
        <v>0.18178005990586221</v>
      </c>
    </row>
    <row r="22" spans="1:12">
      <c r="A22" t="s">
        <v>10</v>
      </c>
      <c r="B22" t="s">
        <v>17</v>
      </c>
      <c r="C22">
        <v>81.010000000000005</v>
      </c>
      <c r="D22">
        <v>13.093999999999999</v>
      </c>
      <c r="H22" s="2">
        <v>14</v>
      </c>
      <c r="I22">
        <f t="shared" si="0"/>
        <v>1.9158851310517717</v>
      </c>
      <c r="J22">
        <f t="shared" si="1"/>
        <v>0.26464400026859458</v>
      </c>
      <c r="K22">
        <f t="shared" si="2"/>
        <v>1.5273710360952801</v>
      </c>
      <c r="L22">
        <f t="shared" si="3"/>
        <v>9.293876954552098E-2</v>
      </c>
    </row>
    <row r="23" spans="1:12">
      <c r="A23" t="s">
        <v>11</v>
      </c>
      <c r="B23" t="s">
        <v>17</v>
      </c>
      <c r="C23">
        <v>87.09</v>
      </c>
      <c r="D23">
        <v>8.6210000000000004</v>
      </c>
      <c r="H23" s="2">
        <v>18</v>
      </c>
      <c r="I23">
        <f t="shared" si="0"/>
        <v>0.59479234474677778</v>
      </c>
      <c r="J23">
        <f t="shared" si="1"/>
        <v>8.3283426637156613E-2</v>
      </c>
      <c r="K23">
        <f t="shared" si="2"/>
        <v>0.56605412002159172</v>
      </c>
      <c r="L23">
        <f t="shared" si="3"/>
        <v>6.9142669389096204E-2</v>
      </c>
    </row>
    <row r="24" spans="1:12">
      <c r="A24" t="s">
        <v>12</v>
      </c>
      <c r="B24" t="s">
        <v>17</v>
      </c>
      <c r="C24">
        <v>264.04000000000002</v>
      </c>
      <c r="D24">
        <v>50.15</v>
      </c>
      <c r="H24" s="2">
        <v>22</v>
      </c>
      <c r="I24">
        <f t="shared" si="0"/>
        <v>0.21073305239061443</v>
      </c>
      <c r="J24">
        <f t="shared" si="1"/>
        <v>3.4061703345299406E-2</v>
      </c>
      <c r="K24">
        <f t="shared" si="2"/>
        <v>0.16865153538050734</v>
      </c>
      <c r="L24">
        <f t="shared" si="3"/>
        <v>3.5687583444592788E-2</v>
      </c>
    </row>
    <row r="25" spans="1:12">
      <c r="A25" t="s">
        <v>13</v>
      </c>
      <c r="B25" t="s">
        <v>17</v>
      </c>
      <c r="C25">
        <v>350.35</v>
      </c>
      <c r="D25">
        <v>42.481999999999999</v>
      </c>
    </row>
    <row r="26" spans="1:12">
      <c r="A26" t="s">
        <v>14</v>
      </c>
      <c r="B26" t="s">
        <v>17</v>
      </c>
      <c r="C26">
        <v>522.59</v>
      </c>
      <c r="D26">
        <v>31.798999999999999</v>
      </c>
    </row>
    <row r="27" spans="1:12">
      <c r="A27" t="s">
        <v>15</v>
      </c>
      <c r="B27" t="s">
        <v>17</v>
      </c>
      <c r="C27">
        <v>241.19</v>
      </c>
      <c r="D27">
        <v>29.460999999999999</v>
      </c>
    </row>
    <row r="28" spans="1:12">
      <c r="A28" t="s">
        <v>16</v>
      </c>
      <c r="B28" t="s">
        <v>17</v>
      </c>
      <c r="C28">
        <v>63.16</v>
      </c>
      <c r="D28">
        <v>13.365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24"/>
  <sheetViews>
    <sheetView workbookViewId="0">
      <selection activeCell="N13" sqref="N13"/>
    </sheetView>
  </sheetViews>
  <sheetFormatPr baseColWidth="10" defaultColWidth="8.83203125" defaultRowHeight="14" x14ac:dyDescent="0"/>
  <cols>
    <col min="3" max="3" width="13.5" style="2" bestFit="1" customWidth="1"/>
  </cols>
  <sheetData>
    <row r="1" spans="3:7" ht="18">
      <c r="C1" s="5" t="s">
        <v>60</v>
      </c>
    </row>
    <row r="3" spans="3:7">
      <c r="C3" s="3" t="s">
        <v>27</v>
      </c>
    </row>
    <row r="4" spans="3:7">
      <c r="C4" s="2" t="s">
        <v>23</v>
      </c>
      <c r="D4" t="s">
        <v>18</v>
      </c>
      <c r="E4" t="s">
        <v>19</v>
      </c>
      <c r="F4" t="s">
        <v>26</v>
      </c>
      <c r="G4" t="s">
        <v>19</v>
      </c>
    </row>
    <row r="5" spans="3:7">
      <c r="C5" s="2" t="s">
        <v>5</v>
      </c>
      <c r="D5">
        <v>386.26</v>
      </c>
      <c r="E5">
        <v>34.707000000000001</v>
      </c>
      <c r="F5">
        <v>371.24</v>
      </c>
      <c r="G5">
        <v>30.817</v>
      </c>
    </row>
    <row r="6" spans="3:7">
      <c r="C6" s="2" t="s">
        <v>6</v>
      </c>
      <c r="D6">
        <v>495.91</v>
      </c>
      <c r="E6">
        <v>8.5839999999999996</v>
      </c>
      <c r="F6">
        <v>493.23</v>
      </c>
      <c r="G6">
        <v>47.735999999999997</v>
      </c>
    </row>
    <row r="7" spans="3:7">
      <c r="C7" s="2" t="s">
        <v>7</v>
      </c>
      <c r="D7">
        <v>397.82</v>
      </c>
      <c r="E7">
        <v>31.05</v>
      </c>
      <c r="F7">
        <v>392.86</v>
      </c>
      <c r="G7">
        <v>42.719000000000001</v>
      </c>
    </row>
    <row r="8" spans="3:7">
      <c r="C8" s="2" t="s">
        <v>8</v>
      </c>
      <c r="D8">
        <v>414.87</v>
      </c>
      <c r="E8">
        <v>2.8109999999999999</v>
      </c>
      <c r="F8">
        <v>428.64</v>
      </c>
      <c r="G8">
        <v>29.716000000000001</v>
      </c>
    </row>
    <row r="9" spans="3:7">
      <c r="C9" s="2" t="s">
        <v>9</v>
      </c>
      <c r="D9">
        <v>388.63</v>
      </c>
      <c r="E9">
        <v>9.2080000000000002</v>
      </c>
      <c r="F9">
        <v>391.09</v>
      </c>
      <c r="G9">
        <v>27.666</v>
      </c>
    </row>
    <row r="10" spans="3:7">
      <c r="C10" s="2" t="s">
        <v>10</v>
      </c>
      <c r="D10">
        <v>390.08</v>
      </c>
      <c r="E10">
        <v>8.1470000000000002</v>
      </c>
      <c r="F10">
        <v>450.91</v>
      </c>
      <c r="G10">
        <v>6.4080000000000004</v>
      </c>
    </row>
    <row r="11" spans="3:7">
      <c r="C11" s="2" t="s">
        <v>11</v>
      </c>
      <c r="D11">
        <v>372.69</v>
      </c>
      <c r="E11">
        <v>8.9700000000000006</v>
      </c>
      <c r="F11">
        <v>360.68</v>
      </c>
      <c r="G11">
        <v>25.518999999999998</v>
      </c>
    </row>
    <row r="12" spans="3:7">
      <c r="C12" s="2" t="s">
        <v>12</v>
      </c>
      <c r="D12">
        <v>395.03</v>
      </c>
      <c r="E12">
        <v>12.912000000000001</v>
      </c>
      <c r="F12">
        <v>295.19</v>
      </c>
      <c r="G12">
        <v>21.25</v>
      </c>
    </row>
    <row r="13" spans="3:7">
      <c r="C13" s="2" t="s">
        <v>13</v>
      </c>
      <c r="D13">
        <v>332.74</v>
      </c>
      <c r="E13">
        <v>3.3010000000000002</v>
      </c>
      <c r="F13">
        <v>258.87</v>
      </c>
      <c r="G13">
        <v>15.519</v>
      </c>
    </row>
    <row r="14" spans="3:7">
      <c r="C14" s="2" t="s">
        <v>14</v>
      </c>
      <c r="D14">
        <v>325.25</v>
      </c>
      <c r="E14">
        <v>35.503999999999998</v>
      </c>
      <c r="F14">
        <v>277.11</v>
      </c>
      <c r="G14">
        <v>17.811</v>
      </c>
    </row>
    <row r="15" spans="3:7">
      <c r="C15" s="2" t="s">
        <v>15</v>
      </c>
      <c r="D15">
        <v>387.92</v>
      </c>
      <c r="E15">
        <v>24.128</v>
      </c>
      <c r="F15">
        <v>470.22</v>
      </c>
      <c r="G15">
        <v>44.350999999999999</v>
      </c>
    </row>
    <row r="16" spans="3:7">
      <c r="C16" s="2" t="s">
        <v>16</v>
      </c>
      <c r="D16">
        <v>354.43</v>
      </c>
      <c r="E16">
        <v>11.311</v>
      </c>
      <c r="F16">
        <v>321.66000000000003</v>
      </c>
      <c r="G16">
        <v>22.427</v>
      </c>
    </row>
    <row r="17" spans="3:7">
      <c r="C17" s="4" t="s">
        <v>28</v>
      </c>
    </row>
    <row r="18" spans="3:7">
      <c r="C18" s="2" t="s">
        <v>23</v>
      </c>
      <c r="D18" t="s">
        <v>21</v>
      </c>
      <c r="E18" t="s">
        <v>19</v>
      </c>
      <c r="F18" t="s">
        <v>22</v>
      </c>
      <c r="G18" t="s">
        <v>19</v>
      </c>
    </row>
    <row r="19" spans="3:7">
      <c r="C19" s="2">
        <v>2</v>
      </c>
      <c r="D19">
        <v>0.96111427535856686</v>
      </c>
      <c r="E19">
        <v>7.9783047688085751E-2</v>
      </c>
      <c r="F19">
        <v>0.96777482626311417</v>
      </c>
      <c r="G19">
        <v>6.8472457001797743E-2</v>
      </c>
    </row>
    <row r="20" spans="3:7">
      <c r="C20" s="2">
        <v>6</v>
      </c>
      <c r="D20">
        <v>0.99459579359157901</v>
      </c>
      <c r="E20">
        <v>9.6259401907604195E-2</v>
      </c>
      <c r="F20">
        <v>0.74725970179480039</v>
      </c>
      <c r="G20">
        <v>5.3793382781054611E-2</v>
      </c>
    </row>
    <row r="21" spans="3:7">
      <c r="C21" s="2">
        <v>10</v>
      </c>
      <c r="D21">
        <v>0.98753204967070496</v>
      </c>
      <c r="E21">
        <v>0.10738273591071339</v>
      </c>
      <c r="F21">
        <v>0.77799483079882203</v>
      </c>
      <c r="G21">
        <v>4.664001923423694E-2</v>
      </c>
    </row>
    <row r="22" spans="3:7">
      <c r="C22" s="2">
        <v>14</v>
      </c>
      <c r="D22">
        <v>1.033191120109914</v>
      </c>
      <c r="E22">
        <v>7.1627256731024172E-2</v>
      </c>
      <c r="F22">
        <v>0.85199077632590314</v>
      </c>
      <c r="G22">
        <v>5.4760953112990007E-2</v>
      </c>
    </row>
    <row r="23" spans="3:7">
      <c r="C23" s="2">
        <v>18</v>
      </c>
      <c r="D23">
        <v>1.0063299282093507</v>
      </c>
      <c r="E23">
        <v>7.1188534081259816E-2</v>
      </c>
      <c r="F23">
        <v>1.2121571458032585</v>
      </c>
      <c r="G23">
        <v>0.11433027428335739</v>
      </c>
    </row>
    <row r="24" spans="3:7">
      <c r="C24" s="2">
        <v>22</v>
      </c>
      <c r="D24">
        <v>1.1559423707957344</v>
      </c>
      <c r="E24">
        <v>1.6427399507793275E-2</v>
      </c>
      <c r="F24">
        <v>0.90754168665180723</v>
      </c>
      <c r="G24">
        <v>6.3276246367406822E-2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T60"/>
  <sheetViews>
    <sheetView workbookViewId="0">
      <selection activeCell="J4" sqref="J4"/>
    </sheetView>
  </sheetViews>
  <sheetFormatPr baseColWidth="10" defaultColWidth="8.83203125" defaultRowHeight="14" x14ac:dyDescent="0"/>
  <cols>
    <col min="1" max="3" width="8.83203125" style="2"/>
    <col min="4" max="4" width="16" style="2" bestFit="1" customWidth="1"/>
    <col min="5" max="5" width="8.33203125" style="2" bestFit="1" customWidth="1"/>
    <col min="6" max="6" width="16" style="6" bestFit="1" customWidth="1"/>
    <col min="7" max="7" width="8.83203125" style="2"/>
    <col min="8" max="9" width="16" style="2" bestFit="1" customWidth="1"/>
    <col min="10" max="10" width="12.1640625" style="2" bestFit="1" customWidth="1"/>
    <col min="11" max="11" width="8.83203125" style="2"/>
    <col min="12" max="12" width="12.1640625" style="2" bestFit="1" customWidth="1"/>
    <col min="13" max="13" width="8.83203125" style="2"/>
    <col min="14" max="14" width="12.1640625" style="2" bestFit="1" customWidth="1"/>
    <col min="15" max="15" width="8.83203125" style="2"/>
    <col min="16" max="16" width="12.1640625" style="2" bestFit="1" customWidth="1"/>
    <col min="17" max="17" width="8.83203125" style="2"/>
    <col min="18" max="18" width="12.1640625" style="2" bestFit="1" customWidth="1"/>
    <col min="19" max="16384" width="8.83203125" style="2"/>
  </cols>
  <sheetData>
    <row r="1" spans="4:12" ht="18">
      <c r="F1" s="7" t="s">
        <v>61</v>
      </c>
    </row>
    <row r="3" spans="4:12">
      <c r="D3" s="2" t="s">
        <v>22</v>
      </c>
      <c r="E3" s="2" t="s">
        <v>47</v>
      </c>
      <c r="F3" s="6" t="s">
        <v>46</v>
      </c>
      <c r="G3" s="2" t="s">
        <v>34</v>
      </c>
      <c r="H3" s="2" t="s">
        <v>45</v>
      </c>
      <c r="I3" s="2" t="s">
        <v>21</v>
      </c>
      <c r="J3" s="2" t="s">
        <v>46</v>
      </c>
      <c r="K3" s="2" t="s">
        <v>34</v>
      </c>
      <c r="L3" s="2" t="s">
        <v>45</v>
      </c>
    </row>
    <row r="4" spans="4:12">
      <c r="D4" s="2">
        <v>2</v>
      </c>
      <c r="E4" s="2">
        <v>4510.4679999999998</v>
      </c>
      <c r="F4" s="2">
        <v>45418.974000000002</v>
      </c>
      <c r="G4" s="2">
        <f t="shared" ref="G4:G9" si="0">E4/F4</f>
        <v>9.9308011669308069E-2</v>
      </c>
      <c r="H4" s="2">
        <f t="shared" ref="H4:H9" si="1">G4/0.099308</f>
        <v>1.0000001175062239</v>
      </c>
      <c r="I4" s="2">
        <v>887.19200000000001</v>
      </c>
      <c r="J4" s="2">
        <v>42614.438999999998</v>
      </c>
      <c r="K4" s="2">
        <f t="shared" ref="K4:K9" si="2">I4/J4</f>
        <v>2.0819046802423E-2</v>
      </c>
      <c r="L4" s="2">
        <f t="shared" ref="L4:L9" si="3">K4/0.0208</f>
        <v>1.0009157116549521</v>
      </c>
    </row>
    <row r="5" spans="4:12">
      <c r="D5" s="2">
        <v>6</v>
      </c>
      <c r="E5" s="2">
        <v>30742.781999999999</v>
      </c>
      <c r="F5" s="2">
        <v>37044.538999999997</v>
      </c>
      <c r="G5" s="2">
        <f t="shared" si="0"/>
        <v>0.82988701789486441</v>
      </c>
      <c r="H5" s="2">
        <f t="shared" si="1"/>
        <v>8.3566985327955905</v>
      </c>
      <c r="I5" s="2">
        <v>40293.805999999997</v>
      </c>
      <c r="J5" s="2">
        <v>40319.803</v>
      </c>
      <c r="K5" s="2">
        <f t="shared" si="2"/>
        <v>0.99935522998463056</v>
      </c>
      <c r="L5" s="2">
        <f t="shared" si="3"/>
        <v>48.045924518491859</v>
      </c>
    </row>
    <row r="6" spans="4:12">
      <c r="D6" s="2">
        <v>10</v>
      </c>
      <c r="E6" s="2">
        <v>683.154</v>
      </c>
      <c r="F6" s="2">
        <v>46780.196000000004</v>
      </c>
      <c r="G6" s="2">
        <f t="shared" si="0"/>
        <v>1.4603487338958561E-2</v>
      </c>
      <c r="H6" s="2">
        <f t="shared" si="1"/>
        <v>0.14705247652715353</v>
      </c>
      <c r="I6" s="2">
        <v>44265.099000000002</v>
      </c>
      <c r="J6" s="2">
        <v>30622.61</v>
      </c>
      <c r="K6" s="2">
        <f t="shared" si="2"/>
        <v>1.445503796051349</v>
      </c>
      <c r="L6" s="2">
        <f t="shared" si="3"/>
        <v>69.49537481016101</v>
      </c>
    </row>
    <row r="7" spans="4:12">
      <c r="D7" s="2">
        <v>14</v>
      </c>
      <c r="E7" s="2">
        <v>2064.2249999999999</v>
      </c>
      <c r="F7" s="2">
        <v>42176.902999999998</v>
      </c>
      <c r="G7" s="2">
        <f t="shared" si="0"/>
        <v>4.8942071446070851E-2</v>
      </c>
      <c r="H7" s="2">
        <f t="shared" si="1"/>
        <v>0.49283110571223721</v>
      </c>
      <c r="I7" s="2">
        <v>808.69</v>
      </c>
      <c r="J7" s="2">
        <v>30998.196</v>
      </c>
      <c r="K7" s="2">
        <f t="shared" si="2"/>
        <v>2.6088292363852402E-2</v>
      </c>
      <c r="L7" s="2">
        <f t="shared" si="3"/>
        <v>1.2542448251852116</v>
      </c>
    </row>
    <row r="8" spans="4:12">
      <c r="D8" s="2">
        <v>18</v>
      </c>
      <c r="E8" s="2">
        <v>38785.267</v>
      </c>
      <c r="F8" s="2">
        <v>55529.56</v>
      </c>
      <c r="G8" s="2">
        <f t="shared" si="0"/>
        <v>0.69846163016598728</v>
      </c>
      <c r="H8" s="2">
        <f t="shared" si="1"/>
        <v>7.033286645244968</v>
      </c>
      <c r="I8" s="2">
        <v>25622.245999999999</v>
      </c>
      <c r="J8" s="2">
        <v>53707.803</v>
      </c>
      <c r="K8" s="2">
        <f t="shared" si="2"/>
        <v>0.47706747565153612</v>
      </c>
      <c r="L8" s="2">
        <f t="shared" si="3"/>
        <v>22.935936329400775</v>
      </c>
    </row>
    <row r="9" spans="4:12">
      <c r="D9" s="2">
        <v>22</v>
      </c>
      <c r="E9" s="2">
        <v>3878.3679999999999</v>
      </c>
      <c r="F9" s="2">
        <v>47077.61</v>
      </c>
      <c r="G9" s="2">
        <f t="shared" si="0"/>
        <v>8.2382431903403761E-2</v>
      </c>
      <c r="H9" s="2">
        <f t="shared" si="1"/>
        <v>0.82956490819877315</v>
      </c>
      <c r="I9" s="2">
        <v>20977.66</v>
      </c>
      <c r="J9" s="2">
        <v>39214.803</v>
      </c>
      <c r="K9" s="2">
        <f t="shared" si="2"/>
        <v>0.53494237877466833</v>
      </c>
      <c r="L9" s="2">
        <f t="shared" si="3"/>
        <v>25.718383594935979</v>
      </c>
    </row>
    <row r="10" spans="4:12">
      <c r="F10" s="2"/>
    </row>
    <row r="11" spans="4:12">
      <c r="D11" s="2">
        <v>2</v>
      </c>
      <c r="E11" s="2">
        <v>35324.843999999997</v>
      </c>
      <c r="F11" s="2">
        <v>12817.409</v>
      </c>
      <c r="G11" s="2">
        <f t="shared" ref="G11:G16" si="4">E11/F11</f>
        <v>2.7560050553118809</v>
      </c>
      <c r="H11" s="2">
        <f t="shared" ref="H11:H16" si="5">G11/2.756005</f>
        <v>1.0000000200695864</v>
      </c>
    </row>
    <row r="12" spans="4:12">
      <c r="D12" s="2">
        <v>6</v>
      </c>
      <c r="E12" s="2">
        <v>37090.048999999999</v>
      </c>
      <c r="F12" s="2">
        <v>16321.874</v>
      </c>
      <c r="G12" s="2">
        <f t="shared" si="4"/>
        <v>2.2724136333854803</v>
      </c>
      <c r="H12" s="2">
        <f t="shared" si="5"/>
        <v>0.82453175280359803</v>
      </c>
    </row>
    <row r="13" spans="4:12">
      <c r="D13" s="2">
        <v>10</v>
      </c>
      <c r="E13" s="2">
        <v>2360.8110000000001</v>
      </c>
      <c r="F13" s="2">
        <v>12804.630999999999</v>
      </c>
      <c r="G13" s="2">
        <f t="shared" si="4"/>
        <v>0.18437165428664054</v>
      </c>
      <c r="H13" s="2">
        <f t="shared" si="5"/>
        <v>6.6898156674839324E-2</v>
      </c>
    </row>
    <row r="14" spans="4:12">
      <c r="D14" s="2">
        <v>14</v>
      </c>
      <c r="E14" s="2">
        <v>42753.158000000003</v>
      </c>
      <c r="F14" s="2">
        <v>12675.803</v>
      </c>
      <c r="G14" s="2">
        <f t="shared" si="4"/>
        <v>3.3728165387234248</v>
      </c>
      <c r="H14" s="2">
        <f t="shared" si="5"/>
        <v>1.2238063932117049</v>
      </c>
    </row>
    <row r="15" spans="4:12">
      <c r="D15" s="2">
        <v>18</v>
      </c>
      <c r="E15" s="2">
        <v>6869.5720000000001</v>
      </c>
      <c r="F15" s="2">
        <v>11959.652</v>
      </c>
      <c r="G15" s="2">
        <f t="shared" si="4"/>
        <v>0.574395642950146</v>
      </c>
      <c r="H15" s="2">
        <f t="shared" si="5"/>
        <v>0.20841603805150788</v>
      </c>
    </row>
    <row r="16" spans="4:12">
      <c r="D16" s="2">
        <v>22</v>
      </c>
      <c r="E16" s="2">
        <v>7889.3289999999997</v>
      </c>
      <c r="F16" s="2">
        <v>11754.166999999999</v>
      </c>
      <c r="G16" s="2">
        <f t="shared" si="4"/>
        <v>0.67119422414195751</v>
      </c>
      <c r="H16" s="2">
        <f t="shared" si="5"/>
        <v>0.24353882672272276</v>
      </c>
    </row>
    <row r="20" spans="4:16">
      <c r="E20" s="2" t="s">
        <v>21</v>
      </c>
    </row>
    <row r="21" spans="4:16">
      <c r="D21" s="2" t="s">
        <v>23</v>
      </c>
      <c r="E21" s="2" t="s">
        <v>47</v>
      </c>
      <c r="F21" s="6" t="s">
        <v>46</v>
      </c>
      <c r="G21" s="2" t="s">
        <v>34</v>
      </c>
      <c r="H21" s="2" t="s">
        <v>45</v>
      </c>
      <c r="I21" s="2" t="s">
        <v>47</v>
      </c>
      <c r="J21" s="6" t="s">
        <v>46</v>
      </c>
      <c r="K21" s="2" t="s">
        <v>34</v>
      </c>
      <c r="L21" s="2" t="s">
        <v>45</v>
      </c>
    </row>
    <row r="22" spans="4:16">
      <c r="D22" s="2">
        <v>2</v>
      </c>
      <c r="E22" s="2">
        <v>5156.66</v>
      </c>
      <c r="F22" s="2">
        <v>59027.864999999998</v>
      </c>
      <c r="G22" s="2">
        <f t="shared" ref="G22:G27" si="6">E22/F22</f>
        <v>8.7359757971934099E-2</v>
      </c>
      <c r="H22" s="2">
        <f t="shared" ref="H22:H27" si="7">G22/0.08736</f>
        <v>0.99999722953221271</v>
      </c>
      <c r="I22" s="2">
        <v>10627.35</v>
      </c>
      <c r="J22" s="2">
        <v>29160.885999999999</v>
      </c>
      <c r="K22" s="2">
        <f t="shared" ref="K22:K27" si="8">I22/J22</f>
        <v>0.36443851534552141</v>
      </c>
      <c r="L22" s="2">
        <f t="shared" ref="L22:L27" si="9">K22/0.364439</f>
        <v>0.99999867013552723</v>
      </c>
    </row>
    <row r="23" spans="4:16">
      <c r="D23" s="2">
        <v>6</v>
      </c>
      <c r="E23" s="2">
        <v>36429.764999999999</v>
      </c>
      <c r="F23" s="2">
        <v>75552.936000000002</v>
      </c>
      <c r="G23" s="2">
        <f t="shared" si="6"/>
        <v>0.48217537171553465</v>
      </c>
      <c r="H23" s="2">
        <f t="shared" si="7"/>
        <v>5.5194067275129886</v>
      </c>
      <c r="I23" s="2">
        <v>30110.007000000001</v>
      </c>
      <c r="J23" s="2">
        <v>18187.936000000002</v>
      </c>
      <c r="K23" s="2">
        <f t="shared" si="8"/>
        <v>1.6554933445994091</v>
      </c>
      <c r="L23" s="2">
        <f t="shared" si="9"/>
        <v>4.5425800877496894</v>
      </c>
    </row>
    <row r="24" spans="4:16">
      <c r="D24" s="2">
        <v>10</v>
      </c>
      <c r="E24" s="2">
        <v>12882.016</v>
      </c>
      <c r="F24" s="2">
        <v>58238.108</v>
      </c>
      <c r="G24" s="2">
        <f t="shared" si="6"/>
        <v>0.22119564735859892</v>
      </c>
      <c r="H24" s="2">
        <f t="shared" si="7"/>
        <v>2.5320014578594203</v>
      </c>
      <c r="I24" s="2">
        <v>56335.614000000001</v>
      </c>
      <c r="J24" s="2">
        <v>23776.128000000001</v>
      </c>
      <c r="K24" s="2">
        <f t="shared" si="8"/>
        <v>2.3694191922250756</v>
      </c>
      <c r="L24" s="2">
        <f t="shared" si="9"/>
        <v>6.5015522274648854</v>
      </c>
    </row>
    <row r="25" spans="4:16">
      <c r="D25" s="2">
        <v>14</v>
      </c>
      <c r="E25" s="2">
        <v>2135.154</v>
      </c>
      <c r="F25" s="2">
        <v>51730.207999999999</v>
      </c>
      <c r="G25" s="2">
        <f t="shared" si="6"/>
        <v>4.1274800209579673E-2</v>
      </c>
      <c r="H25" s="2">
        <f t="shared" si="7"/>
        <v>0.47246795111698348</v>
      </c>
      <c r="I25" s="2">
        <v>2375.3879999999999</v>
      </c>
      <c r="J25" s="2">
        <v>20355.278999999999</v>
      </c>
      <c r="K25" s="2">
        <f t="shared" si="8"/>
        <v>0.11669641079348507</v>
      </c>
      <c r="L25" s="2">
        <f t="shared" si="9"/>
        <v>0.32020834980198348</v>
      </c>
    </row>
    <row r="26" spans="4:16">
      <c r="D26" s="2">
        <v>18</v>
      </c>
      <c r="E26" s="2">
        <v>93454.664000000004</v>
      </c>
      <c r="F26" s="2">
        <v>71699.107999999993</v>
      </c>
      <c r="G26" s="2">
        <f t="shared" si="6"/>
        <v>1.3034285447456335</v>
      </c>
      <c r="H26" s="2">
        <f t="shared" si="7"/>
        <v>14.920198543333719</v>
      </c>
      <c r="I26" s="2">
        <v>66235.028000000006</v>
      </c>
      <c r="J26" s="2">
        <v>19156.349999999999</v>
      </c>
      <c r="K26" s="2">
        <f t="shared" si="8"/>
        <v>3.4576016829928462</v>
      </c>
      <c r="L26" s="2">
        <f t="shared" si="9"/>
        <v>9.4874634245864087</v>
      </c>
    </row>
    <row r="27" spans="4:16">
      <c r="D27" s="2">
        <v>22</v>
      </c>
      <c r="E27" s="2">
        <v>43410.116000000002</v>
      </c>
      <c r="F27" s="2">
        <v>62181.864999999998</v>
      </c>
      <c r="G27" s="2">
        <f t="shared" si="6"/>
        <v>0.69811537495699116</v>
      </c>
      <c r="H27" s="2">
        <f t="shared" si="7"/>
        <v>7.9912474239582325</v>
      </c>
      <c r="I27" s="2">
        <v>45628.785000000003</v>
      </c>
      <c r="J27" s="2">
        <v>22297.027999999998</v>
      </c>
      <c r="K27" s="2">
        <f t="shared" si="8"/>
        <v>2.0464065883578746</v>
      </c>
      <c r="L27" s="2">
        <f t="shared" si="9"/>
        <v>5.6152239149977765</v>
      </c>
    </row>
    <row r="29" spans="4:16">
      <c r="E29" s="2" t="s">
        <v>22</v>
      </c>
      <c r="I29" s="2" t="s">
        <v>21</v>
      </c>
      <c r="M29" s="2" t="s">
        <v>21</v>
      </c>
    </row>
    <row r="30" spans="4:16">
      <c r="D30" s="2" t="s">
        <v>23</v>
      </c>
      <c r="E30" s="2" t="s">
        <v>47</v>
      </c>
      <c r="F30" s="6" t="s">
        <v>46</v>
      </c>
      <c r="G30" s="2" t="s">
        <v>34</v>
      </c>
      <c r="H30" s="2" t="s">
        <v>45</v>
      </c>
      <c r="I30" s="2" t="s">
        <v>47</v>
      </c>
      <c r="J30" s="6" t="s">
        <v>46</v>
      </c>
      <c r="K30" s="2" t="s">
        <v>34</v>
      </c>
      <c r="L30" s="2" t="s">
        <v>45</v>
      </c>
      <c r="M30" s="2" t="s">
        <v>47</v>
      </c>
      <c r="N30" s="6" t="s">
        <v>46</v>
      </c>
      <c r="O30" s="2" t="s">
        <v>34</v>
      </c>
      <c r="P30" s="2" t="s">
        <v>45</v>
      </c>
    </row>
    <row r="31" spans="4:16">
      <c r="D31" s="2">
        <v>2</v>
      </c>
      <c r="E31" s="2">
        <v>3664.3380000000002</v>
      </c>
      <c r="F31" s="2">
        <v>58016.826999999997</v>
      </c>
      <c r="G31" s="2">
        <f>E31/F31</f>
        <v>6.3159917380521347E-2</v>
      </c>
      <c r="H31" s="2">
        <f>G31/0.06316</f>
        <v>0.99999869190185797</v>
      </c>
      <c r="I31" s="2">
        <v>4040.924</v>
      </c>
      <c r="J31" s="2">
        <v>57970.785000000003</v>
      </c>
      <c r="K31" s="2">
        <f>I31/J31</f>
        <v>6.9706214949478429E-2</v>
      </c>
      <c r="L31" s="2">
        <f>K31/0.069706</f>
        <v>1.000003083658199</v>
      </c>
      <c r="M31" s="2">
        <v>3399.51</v>
      </c>
      <c r="N31" s="2">
        <v>52697.957000000002</v>
      </c>
      <c r="O31" s="2">
        <f>M31/N31</f>
        <v>6.4509331927232016E-2</v>
      </c>
      <c r="P31" s="2">
        <f>O31/0.064509</f>
        <v>1.0000051454406675</v>
      </c>
    </row>
    <row r="32" spans="4:16">
      <c r="D32" s="2">
        <v>6</v>
      </c>
      <c r="E32" s="2">
        <v>69695.057000000001</v>
      </c>
      <c r="F32" s="2">
        <v>44163.936000000002</v>
      </c>
      <c r="G32" s="2">
        <f>E32/F32</f>
        <v>1.5780988587611393</v>
      </c>
      <c r="H32" s="2">
        <f>G32/0.06316</f>
        <v>24.985732405971177</v>
      </c>
      <c r="I32" s="2">
        <v>57536.148999999998</v>
      </c>
      <c r="J32" s="2">
        <v>63982.534</v>
      </c>
      <c r="K32" s="2">
        <f>I32/J32</f>
        <v>0.89924773845312223</v>
      </c>
      <c r="L32" s="2">
        <f>K32/0.069706</f>
        <v>12.900578694131383</v>
      </c>
      <c r="M32" s="2">
        <v>42027.472000000002</v>
      </c>
      <c r="N32" s="2">
        <v>52487.472000000002</v>
      </c>
      <c r="O32" s="2">
        <f>M32/N32</f>
        <v>0.80071434951182252</v>
      </c>
      <c r="P32" s="2">
        <f>O32/0.064509</f>
        <v>12.412443992494421</v>
      </c>
    </row>
    <row r="33" spans="4:20">
      <c r="D33" s="2">
        <v>10</v>
      </c>
      <c r="E33" s="2">
        <v>8963.5509999999995</v>
      </c>
      <c r="F33" s="2">
        <v>45844.885999999999</v>
      </c>
      <c r="G33" s="2">
        <f>E33/F33</f>
        <v>0.1955191032648658</v>
      </c>
      <c r="H33" s="2">
        <f>G33/0.06316</f>
        <v>3.0956159478287812</v>
      </c>
      <c r="I33" s="2">
        <v>25101.764999999999</v>
      </c>
      <c r="J33" s="2">
        <v>54630.036999999997</v>
      </c>
      <c r="K33" s="2">
        <f>I33/J33</f>
        <v>0.45948650922568479</v>
      </c>
      <c r="L33" s="2">
        <f>K33/0.069706</f>
        <v>6.5917784584639021</v>
      </c>
      <c r="M33" s="2">
        <v>70651.784</v>
      </c>
      <c r="N33" s="2">
        <v>40374.036999999997</v>
      </c>
      <c r="O33" s="2">
        <f>M33/N33</f>
        <v>1.7499311252922269</v>
      </c>
      <c r="P33" s="2">
        <f>O33/0.064509</f>
        <v>27.126929967790961</v>
      </c>
    </row>
    <row r="34" spans="4:20">
      <c r="D34" s="2">
        <v>14</v>
      </c>
      <c r="E34" s="2">
        <v>10189.308999999999</v>
      </c>
      <c r="F34" s="2">
        <v>46796.35</v>
      </c>
      <c r="G34" s="2">
        <f>E34/F34</f>
        <v>0.21773725942301056</v>
      </c>
      <c r="H34" s="2">
        <f>G34/0.06316</f>
        <v>3.4473916944745184</v>
      </c>
      <c r="I34" s="2">
        <v>32344.078000000001</v>
      </c>
      <c r="J34" s="2">
        <v>42786.321000000004</v>
      </c>
      <c r="K34" s="2">
        <f>I34/J34</f>
        <v>0.75594435894593504</v>
      </c>
      <c r="L34" s="2">
        <f>K34/0.069706</f>
        <v>10.844753090780349</v>
      </c>
      <c r="M34" s="2">
        <v>36652.491999999998</v>
      </c>
      <c r="N34" s="2">
        <v>52611.110999999997</v>
      </c>
      <c r="O34" s="2">
        <f>M34/N34</f>
        <v>0.69666827602253067</v>
      </c>
      <c r="P34" s="2">
        <f>O34/0.064509</f>
        <v>10.79955162880421</v>
      </c>
    </row>
    <row r="35" spans="4:20">
      <c r="D35" s="2">
        <v>18</v>
      </c>
      <c r="E35" s="2">
        <v>11814.701999999999</v>
      </c>
      <c r="F35" s="2">
        <v>37234.714</v>
      </c>
      <c r="G35" s="2">
        <f>E35/F35</f>
        <v>0.31730341745071544</v>
      </c>
      <c r="H35" s="2">
        <f>G35/0.06316</f>
        <v>5.0238033161924553</v>
      </c>
      <c r="I35" s="2">
        <v>61767.35</v>
      </c>
      <c r="J35" s="2">
        <v>60842.747000000003</v>
      </c>
      <c r="K35" s="2">
        <f>I35/J35</f>
        <v>1.0151966018233858</v>
      </c>
      <c r="L35" s="2">
        <f>K35/0.069706</f>
        <v>14.563977302145952</v>
      </c>
      <c r="M35" s="2">
        <v>63605.491999999998</v>
      </c>
      <c r="N35" s="2">
        <v>58749.605000000003</v>
      </c>
      <c r="O35" s="2">
        <f>M35/N35</f>
        <v>1.0826539514606097</v>
      </c>
      <c r="P35" s="2">
        <f>O35/0.064509</f>
        <v>16.78299076811933</v>
      </c>
    </row>
    <row r="36" spans="4:20">
      <c r="F36" s="2"/>
    </row>
    <row r="37" spans="4:20">
      <c r="D37" s="2">
        <v>22</v>
      </c>
      <c r="E37" s="2">
        <v>37945.936000000002</v>
      </c>
      <c r="F37" s="2">
        <v>38263.353999999999</v>
      </c>
      <c r="G37" s="2">
        <f>E37/F37</f>
        <v>0.99170438639540071</v>
      </c>
      <c r="H37" s="2">
        <f>G37/0.06316</f>
        <v>15.701462735835985</v>
      </c>
      <c r="I37" s="2">
        <v>32569.794000000002</v>
      </c>
      <c r="J37" s="2">
        <v>53634.555</v>
      </c>
      <c r="K37" s="2">
        <f>I37/J37</f>
        <v>0.60725392426580216</v>
      </c>
      <c r="L37" s="2">
        <f>K37/0.069706</f>
        <v>8.7116449698132463</v>
      </c>
      <c r="M37" s="2">
        <v>35447.847999999998</v>
      </c>
      <c r="N37" s="2">
        <v>65725.421000000002</v>
      </c>
      <c r="O37" s="2">
        <f>M37/N37</f>
        <v>0.53933238404056771</v>
      </c>
      <c r="P37" s="2">
        <f>O37/0.064509</f>
        <v>8.3605757962542864</v>
      </c>
    </row>
    <row r="38" spans="4:20">
      <c r="F38" s="2"/>
    </row>
    <row r="39" spans="4:20">
      <c r="D39" s="2" t="s">
        <v>35</v>
      </c>
      <c r="E39" s="2">
        <v>1</v>
      </c>
      <c r="F39" s="4" t="s">
        <v>44</v>
      </c>
      <c r="G39" s="2">
        <v>2</v>
      </c>
      <c r="H39" s="4" t="s">
        <v>43</v>
      </c>
      <c r="I39" s="2">
        <v>3</v>
      </c>
      <c r="J39" s="4" t="s">
        <v>42</v>
      </c>
      <c r="K39" s="2">
        <v>4</v>
      </c>
      <c r="L39" s="4" t="s">
        <v>41</v>
      </c>
      <c r="M39" s="2">
        <v>5</v>
      </c>
      <c r="N39" s="4" t="s">
        <v>40</v>
      </c>
      <c r="O39" s="2">
        <v>6</v>
      </c>
      <c r="P39" s="4" t="s">
        <v>39</v>
      </c>
      <c r="Q39" s="2">
        <v>7</v>
      </c>
      <c r="R39" s="4" t="s">
        <v>38</v>
      </c>
      <c r="S39" s="2">
        <v>8</v>
      </c>
      <c r="T39" s="4" t="s">
        <v>37</v>
      </c>
    </row>
    <row r="40" spans="4:20">
      <c r="D40" s="2">
        <v>2</v>
      </c>
      <c r="E40" s="2">
        <v>1.0000001175062239</v>
      </c>
      <c r="F40" s="2">
        <f t="shared" ref="F40:F45" si="10">E40/2.97657</f>
        <v>0.33595719822017417</v>
      </c>
      <c r="G40" s="2">
        <v>1.0009157116549501</v>
      </c>
      <c r="H40" s="2">
        <f t="shared" ref="H40:H45" si="11">G40/28.07513</f>
        <v>3.565132954522205E-2</v>
      </c>
      <c r="I40" s="2">
        <v>1.0000000200695864</v>
      </c>
      <c r="J40" s="2">
        <f t="shared" ref="J40:J45" si="12">I40/0.594531865</f>
        <v>1.6819956657320403</v>
      </c>
      <c r="K40" s="2">
        <v>0.99999722953221271</v>
      </c>
      <c r="L40" s="2">
        <f t="shared" ref="L40:L45" si="13">K40/5.405887</f>
        <v>0.18498300640250392</v>
      </c>
      <c r="M40" s="2">
        <v>0.99999867013552723</v>
      </c>
      <c r="N40" s="2">
        <f t="shared" ref="N40:N45" si="14">M40/4.577838</f>
        <v>0.21844343773972064</v>
      </c>
      <c r="O40" s="2">
        <v>0.99999869190185797</v>
      </c>
      <c r="P40" s="2">
        <f t="shared" ref="P40:P45" si="15">O40/8.875667</f>
        <v>0.11266744143306165</v>
      </c>
      <c r="Q40" s="2">
        <v>1.000003083658199</v>
      </c>
      <c r="R40" s="2">
        <f t="shared" ref="R40:R45" si="16">Q40/9.102123</f>
        <v>0.10986481765388129</v>
      </c>
      <c r="S40" s="2">
        <v>1.0000051454406675</v>
      </c>
      <c r="T40" s="2">
        <f t="shared" ref="T40:T45" si="17">S40/12.74708</f>
        <v>7.8449742642288864E-2</v>
      </c>
    </row>
    <row r="41" spans="4:20">
      <c r="D41" s="2">
        <v>6</v>
      </c>
      <c r="E41" s="2">
        <v>8.3566985327955905</v>
      </c>
      <c r="F41" s="2">
        <f t="shared" si="10"/>
        <v>2.8074926955507817</v>
      </c>
      <c r="G41" s="2">
        <v>48.045924518491901</v>
      </c>
      <c r="H41" s="2">
        <f t="shared" si="11"/>
        <v>1.7113339998244674</v>
      </c>
      <c r="I41" s="2">
        <v>0.82453175280359803</v>
      </c>
      <c r="J41" s="2">
        <f t="shared" si="12"/>
        <v>1.3868588066404113</v>
      </c>
      <c r="K41" s="2">
        <v>5.5194067275129886</v>
      </c>
      <c r="L41" s="2">
        <f t="shared" si="13"/>
        <v>1.0209992786591708</v>
      </c>
      <c r="M41" s="2">
        <v>4.5425800877496894</v>
      </c>
      <c r="N41" s="2">
        <f t="shared" si="14"/>
        <v>0.99229813019807378</v>
      </c>
      <c r="O41" s="2">
        <v>24.985732405971177</v>
      </c>
      <c r="P41" s="2">
        <f t="shared" si="15"/>
        <v>2.8150822249157361</v>
      </c>
      <c r="Q41" s="2">
        <v>12.900578694131383</v>
      </c>
      <c r="R41" s="2">
        <f t="shared" si="16"/>
        <v>1.4173153553441744</v>
      </c>
      <c r="S41" s="2">
        <v>12.412443992494421</v>
      </c>
      <c r="T41" s="2">
        <f t="shared" si="17"/>
        <v>0.97374802641031677</v>
      </c>
    </row>
    <row r="42" spans="4:20">
      <c r="D42" s="2">
        <v>10</v>
      </c>
      <c r="E42" s="2">
        <v>0.14705247652715353</v>
      </c>
      <c r="F42" s="2">
        <f t="shared" si="10"/>
        <v>4.9403332200201412E-2</v>
      </c>
      <c r="G42" s="2">
        <v>69.49537481016101</v>
      </c>
      <c r="H42" s="2">
        <f t="shared" si="11"/>
        <v>2.4753358153697245</v>
      </c>
      <c r="I42" s="2">
        <v>6.6898156674839324E-2</v>
      </c>
      <c r="J42" s="2">
        <f t="shared" si="12"/>
        <v>0.11252240731426452</v>
      </c>
      <c r="K42" s="2">
        <v>2.5320014578594203</v>
      </c>
      <c r="L42" s="2">
        <f t="shared" si="13"/>
        <v>0.46837853951801439</v>
      </c>
      <c r="M42" s="2">
        <v>6.5015522274648854</v>
      </c>
      <c r="N42" s="2">
        <f t="shared" si="14"/>
        <v>1.4202233079162883</v>
      </c>
      <c r="O42" s="2">
        <v>3.0956159478287812</v>
      </c>
      <c r="P42" s="2">
        <f t="shared" si="15"/>
        <v>0.34877558473394521</v>
      </c>
      <c r="Q42" s="2">
        <v>6.5917784584639021</v>
      </c>
      <c r="R42" s="2">
        <f t="shared" si="16"/>
        <v>0.72420230516154327</v>
      </c>
      <c r="S42" s="2">
        <v>27.126929967790961</v>
      </c>
      <c r="T42" s="2">
        <f t="shared" si="17"/>
        <v>2.1280897246891808</v>
      </c>
    </row>
    <row r="43" spans="4:20">
      <c r="D43" s="2">
        <v>14</v>
      </c>
      <c r="E43" s="2">
        <v>0.49283110571223721</v>
      </c>
      <c r="F43" s="2">
        <f t="shared" si="10"/>
        <v>0.16557013801531198</v>
      </c>
      <c r="G43" s="2">
        <v>1.2542448251852116</v>
      </c>
      <c r="H43" s="2">
        <f t="shared" si="11"/>
        <v>4.4674586553480305E-2</v>
      </c>
      <c r="I43" s="2">
        <v>1.2238063932117049</v>
      </c>
      <c r="J43" s="2">
        <f t="shared" si="12"/>
        <v>2.0584370077652689</v>
      </c>
      <c r="K43" s="2">
        <v>0.47246795111698348</v>
      </c>
      <c r="L43" s="2">
        <f t="shared" si="13"/>
        <v>8.739878416196703E-2</v>
      </c>
      <c r="M43" s="2">
        <v>0.32020834980198348</v>
      </c>
      <c r="N43" s="2">
        <f t="shared" si="14"/>
        <v>6.9947505744411109E-2</v>
      </c>
      <c r="O43" s="2">
        <v>3.4473916944745184</v>
      </c>
      <c r="P43" s="2">
        <f t="shared" si="15"/>
        <v>0.38840930991152761</v>
      </c>
      <c r="Q43" s="2">
        <v>10.844753090780349</v>
      </c>
      <c r="R43" s="2">
        <f t="shared" si="16"/>
        <v>1.1914531467856837</v>
      </c>
      <c r="S43" s="2">
        <v>10.79955162880421</v>
      </c>
      <c r="T43" s="2">
        <f t="shared" si="17"/>
        <v>0.84721768662346275</v>
      </c>
    </row>
    <row r="44" spans="4:20">
      <c r="D44" s="2">
        <v>18</v>
      </c>
      <c r="E44" s="2">
        <v>7.033286645244968</v>
      </c>
      <c r="F44" s="2">
        <f t="shared" si="10"/>
        <v>2.3628829979624091</v>
      </c>
      <c r="G44" s="2">
        <v>22.935936329400775</v>
      </c>
      <c r="H44" s="2">
        <f t="shared" si="11"/>
        <v>0.81694853521250921</v>
      </c>
      <c r="I44" s="2">
        <v>0.20841603805150788</v>
      </c>
      <c r="J44" s="2">
        <f t="shared" si="12"/>
        <v>0.35055486563618904</v>
      </c>
      <c r="K44" s="2">
        <v>14.920198543333719</v>
      </c>
      <c r="L44" s="2">
        <f t="shared" si="13"/>
        <v>2.7599908291338164</v>
      </c>
      <c r="M44" s="2">
        <v>9.4874634245864087</v>
      </c>
      <c r="N44" s="2">
        <f t="shared" si="14"/>
        <v>2.072476882009894</v>
      </c>
      <c r="O44" s="2">
        <v>5.0238033161924553</v>
      </c>
      <c r="P44" s="2">
        <f t="shared" si="15"/>
        <v>0.56601980630779136</v>
      </c>
      <c r="Q44" s="2">
        <v>14.563977302145952</v>
      </c>
      <c r="R44" s="2">
        <f t="shared" si="16"/>
        <v>1.6000637765657475</v>
      </c>
      <c r="S44" s="2">
        <v>16.78299076811933</v>
      </c>
      <c r="T44" s="2">
        <f t="shared" si="17"/>
        <v>1.316614531964915</v>
      </c>
    </row>
    <row r="45" spans="4:20">
      <c r="D45" s="2">
        <v>22</v>
      </c>
      <c r="E45" s="2">
        <v>0.82956490819877315</v>
      </c>
      <c r="F45" s="2">
        <f t="shared" si="10"/>
        <v>0.27869826955145455</v>
      </c>
      <c r="G45" s="2">
        <v>25.718383594935979</v>
      </c>
      <c r="H45" s="2">
        <f t="shared" si="11"/>
        <v>0.91605572600860541</v>
      </c>
      <c r="I45" s="2">
        <v>0.24353882672272276</v>
      </c>
      <c r="J45" s="2">
        <f t="shared" si="12"/>
        <v>0.4096312427639564</v>
      </c>
      <c r="K45" s="2">
        <v>7.9912474239582325</v>
      </c>
      <c r="L45" s="2">
        <f t="shared" si="13"/>
        <v>1.4782490688314855</v>
      </c>
      <c r="M45" s="2">
        <v>5.6152239149977765</v>
      </c>
      <c r="N45" s="2">
        <f t="shared" si="14"/>
        <v>1.2266104468960624</v>
      </c>
      <c r="O45" s="2">
        <v>15.701462735835985</v>
      </c>
      <c r="P45" s="2">
        <f t="shared" si="15"/>
        <v>1.7690459472889175</v>
      </c>
      <c r="Q45" s="2">
        <v>8.7116449698132463</v>
      </c>
      <c r="R45" s="2">
        <f t="shared" si="16"/>
        <v>0.95710033470359013</v>
      </c>
      <c r="S45" s="2">
        <v>8.3605757962542864</v>
      </c>
      <c r="T45" s="2">
        <f t="shared" si="17"/>
        <v>0.65588164475741006</v>
      </c>
    </row>
    <row r="46" spans="4:20">
      <c r="D46" s="2" t="s">
        <v>36</v>
      </c>
      <c r="E46" s="2">
        <f>AVERAGE(E40:E45)</f>
        <v>2.9765722976641578</v>
      </c>
      <c r="F46" s="2"/>
      <c r="G46" s="2">
        <f>AVERAGE(G40:G45)</f>
        <v>28.075129964971637</v>
      </c>
      <c r="I46" s="2">
        <f>AVERAGE(I40:I45)</f>
        <v>0.59453186458899321</v>
      </c>
      <c r="K46" s="2">
        <f>AVERAGE(K40:K45)</f>
        <v>5.4058865555522599</v>
      </c>
      <c r="M46" s="2">
        <f>AVERAGE(M40:M45)</f>
        <v>4.5778377791227118</v>
      </c>
      <c r="O46" s="2">
        <f>AVERAGE(O40:O45)</f>
        <v>8.8756674653674636</v>
      </c>
      <c r="Q46" s="2">
        <f>AVERAGE(Q40:Q45)</f>
        <v>9.1021225998321711</v>
      </c>
      <c r="S46" s="2">
        <f>AVERAGE(S40:S45)</f>
        <v>12.747082883150645</v>
      </c>
    </row>
    <row r="47" spans="4:20">
      <c r="F47" s="2"/>
    </row>
    <row r="51" spans="4:15">
      <c r="D51" s="2" t="s">
        <v>35</v>
      </c>
      <c r="E51" s="2">
        <v>1</v>
      </c>
      <c r="F51" s="6">
        <v>2</v>
      </c>
      <c r="G51" s="2">
        <v>3</v>
      </c>
      <c r="H51" s="2">
        <v>4</v>
      </c>
      <c r="I51" s="6">
        <v>5</v>
      </c>
      <c r="J51" s="2">
        <v>6</v>
      </c>
      <c r="K51" s="2">
        <v>7</v>
      </c>
      <c r="L51" s="6">
        <v>8</v>
      </c>
      <c r="M51" s="2" t="s">
        <v>34</v>
      </c>
      <c r="N51" s="2" t="s">
        <v>33</v>
      </c>
      <c r="O51" s="2" t="s">
        <v>32</v>
      </c>
    </row>
    <row r="52" spans="4:15">
      <c r="D52" s="2">
        <v>2</v>
      </c>
      <c r="E52" s="2">
        <v>0.33595719822017417</v>
      </c>
      <c r="F52" s="6">
        <v>3.565132954522205E-2</v>
      </c>
      <c r="G52" s="2">
        <v>1.6819956657320403</v>
      </c>
      <c r="H52" s="2">
        <v>0.18498300640250392</v>
      </c>
      <c r="I52" s="2">
        <v>0.21844343773972064</v>
      </c>
      <c r="J52" s="2">
        <v>0.11266744143306165</v>
      </c>
      <c r="K52" s="2">
        <v>0.10986481765388129</v>
      </c>
      <c r="L52" s="2">
        <v>7.8449742642288864E-2</v>
      </c>
      <c r="M52" s="2">
        <f t="shared" ref="M52:M57" si="18">AVERAGE(E52:L52)</f>
        <v>0.34475157992111166</v>
      </c>
      <c r="N52" s="2">
        <f t="shared" ref="N52:N57" si="19">STDEV(E52:L52)</f>
        <v>0.54840981831863267</v>
      </c>
      <c r="O52" s="2">
        <f t="shared" ref="O52:O57" si="20">N52/SQRT(8)</f>
        <v>0.19389215070119381</v>
      </c>
    </row>
    <row r="53" spans="4:15">
      <c r="D53" s="2">
        <v>6</v>
      </c>
      <c r="E53" s="2">
        <v>2.8074926955507817</v>
      </c>
      <c r="F53" s="6">
        <v>1.7113339998244674</v>
      </c>
      <c r="G53" s="2">
        <v>1.3868588066404113</v>
      </c>
      <c r="H53" s="2">
        <v>1.0209992786591708</v>
      </c>
      <c r="I53" s="2">
        <v>0.99229813019807378</v>
      </c>
      <c r="J53" s="2">
        <v>2.8150822249157361</v>
      </c>
      <c r="K53" s="2">
        <v>1.4173153553441744</v>
      </c>
      <c r="L53" s="2">
        <v>0.97374802641031677</v>
      </c>
      <c r="M53" s="2">
        <f t="shared" si="18"/>
        <v>1.6406410646928915</v>
      </c>
      <c r="N53" s="2">
        <f t="shared" si="19"/>
        <v>0.76617630323904229</v>
      </c>
      <c r="O53" s="2">
        <f t="shared" si="20"/>
        <v>0.27088422980238364</v>
      </c>
    </row>
    <row r="54" spans="4:15">
      <c r="D54" s="2">
        <v>10</v>
      </c>
      <c r="E54" s="2">
        <v>4.9403332200201412E-2</v>
      </c>
      <c r="F54" s="6">
        <v>2.4753358153697245</v>
      </c>
      <c r="G54" s="2">
        <v>0.11252240731426452</v>
      </c>
      <c r="H54" s="2">
        <v>0.46837853951801439</v>
      </c>
      <c r="I54" s="2">
        <v>1.4202233079162883</v>
      </c>
      <c r="J54" s="2">
        <v>0.34877558473394521</v>
      </c>
      <c r="K54" s="2">
        <v>0.72420230516154327</v>
      </c>
      <c r="L54" s="2">
        <v>2.1280897246891808</v>
      </c>
      <c r="M54" s="2">
        <f t="shared" si="18"/>
        <v>0.96586637711289525</v>
      </c>
      <c r="N54" s="2">
        <f t="shared" si="19"/>
        <v>0.93277607763064252</v>
      </c>
      <c r="O54" s="2">
        <f t="shared" si="20"/>
        <v>0.32978614491060837</v>
      </c>
    </row>
    <row r="55" spans="4:15">
      <c r="D55" s="2">
        <v>14</v>
      </c>
      <c r="E55" s="2">
        <v>0.16557013801531198</v>
      </c>
      <c r="F55" s="6">
        <v>4.4674586553480305E-2</v>
      </c>
      <c r="G55" s="2">
        <v>2.0584370077652689</v>
      </c>
      <c r="H55" s="2">
        <v>8.739878416196703E-2</v>
      </c>
      <c r="I55" s="2">
        <v>6.9947505744411109E-2</v>
      </c>
      <c r="J55" s="2">
        <v>0.38840930991152761</v>
      </c>
      <c r="K55" s="2">
        <v>1.1914531467856837</v>
      </c>
      <c r="L55" s="2">
        <v>0.84721768662346275</v>
      </c>
      <c r="M55" s="2">
        <f t="shared" si="18"/>
        <v>0.60663852069513924</v>
      </c>
      <c r="N55" s="2">
        <f t="shared" si="19"/>
        <v>0.71944633955227744</v>
      </c>
      <c r="O55" s="2">
        <f t="shared" si="20"/>
        <v>0.25436269269862738</v>
      </c>
    </row>
    <row r="56" spans="4:15">
      <c r="D56" s="2">
        <v>18</v>
      </c>
      <c r="E56" s="2">
        <v>2.3628829979624091</v>
      </c>
      <c r="F56" s="6">
        <v>0.81694853521250921</v>
      </c>
      <c r="G56" s="2">
        <v>0.35055486563618904</v>
      </c>
      <c r="H56" s="2">
        <v>2.7599908291338164</v>
      </c>
      <c r="I56" s="2">
        <v>2.072476882009894</v>
      </c>
      <c r="J56" s="2">
        <v>0.56601980630779136</v>
      </c>
      <c r="K56" s="2">
        <v>1.6000637765657475</v>
      </c>
      <c r="L56" s="2">
        <v>1.316614531964915</v>
      </c>
      <c r="M56" s="2">
        <f t="shared" si="18"/>
        <v>1.480694028099159</v>
      </c>
      <c r="N56" s="2">
        <f t="shared" si="19"/>
        <v>0.87510304582119747</v>
      </c>
      <c r="O56" s="2">
        <f t="shared" si="20"/>
        <v>0.30939564896858535</v>
      </c>
    </row>
    <row r="57" spans="4:15">
      <c r="D57" s="2">
        <v>22</v>
      </c>
      <c r="E57" s="2">
        <v>0.27869826955145455</v>
      </c>
      <c r="F57" s="6">
        <v>0.91605572600860541</v>
      </c>
      <c r="G57" s="2">
        <v>0.4096312427639564</v>
      </c>
      <c r="H57" s="2">
        <v>1.4782490688314855</v>
      </c>
      <c r="I57" s="2">
        <v>1.2266104468960624</v>
      </c>
      <c r="J57" s="2">
        <v>1.7690459472889175</v>
      </c>
      <c r="K57" s="2">
        <v>0.95710033470359013</v>
      </c>
      <c r="L57" s="2">
        <v>0.65588164475741006</v>
      </c>
      <c r="M57" s="2">
        <f t="shared" si="18"/>
        <v>0.96140908510018519</v>
      </c>
      <c r="N57" s="2">
        <f t="shared" si="19"/>
        <v>0.51487973443479795</v>
      </c>
      <c r="O57" s="2">
        <f t="shared" si="20"/>
        <v>0.18203747585718719</v>
      </c>
    </row>
    <row r="58" spans="4:15">
      <c r="D58" s="2" t="s">
        <v>31</v>
      </c>
    </row>
    <row r="59" spans="4:15">
      <c r="D59" s="2" t="s">
        <v>30</v>
      </c>
      <c r="E59" s="2">
        <f>TTEST(E52:L52,E53:L53,2,2)</f>
        <v>1.633286578053167E-3</v>
      </c>
    </row>
    <row r="60" spans="4:15">
      <c r="D60" s="2" t="s">
        <v>29</v>
      </c>
      <c r="E60" s="2">
        <f>TTEST(E55:L55,E56:L56,2,2)</f>
        <v>4.6625643101344587E-2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J30"/>
  <sheetViews>
    <sheetView tabSelected="1" workbookViewId="0">
      <selection activeCell="C39" sqref="C39"/>
    </sheetView>
  </sheetViews>
  <sheetFormatPr baseColWidth="10" defaultColWidth="8.83203125" defaultRowHeight="14" x14ac:dyDescent="0"/>
  <sheetData>
    <row r="5" spans="4:9">
      <c r="D5" t="s">
        <v>34</v>
      </c>
      <c r="E5" t="s">
        <v>53</v>
      </c>
      <c r="F5" t="s">
        <v>50</v>
      </c>
      <c r="G5" t="s">
        <v>49</v>
      </c>
      <c r="H5" t="s">
        <v>52</v>
      </c>
      <c r="I5" t="s">
        <v>48</v>
      </c>
    </row>
    <row r="6" spans="4:9">
      <c r="D6" t="s">
        <v>59</v>
      </c>
      <c r="E6">
        <v>0.91265912314893927</v>
      </c>
      <c r="F6">
        <v>2.1288114838249239</v>
      </c>
      <c r="G6">
        <v>3.2002481420214126</v>
      </c>
      <c r="H6">
        <v>0.21660356249751789</v>
      </c>
      <c r="I6">
        <v>2.4131539386066918</v>
      </c>
    </row>
    <row r="7" spans="4:9">
      <c r="D7" t="s">
        <v>58</v>
      </c>
      <c r="E7">
        <v>1.4492783435569496</v>
      </c>
      <c r="F7">
        <v>0.63047962679183034</v>
      </c>
      <c r="G7">
        <v>0.22870450098677497</v>
      </c>
      <c r="H7">
        <v>2.5574649289662896</v>
      </c>
      <c r="I7">
        <v>0.8784370837691734</v>
      </c>
    </row>
    <row r="8" spans="4:9">
      <c r="D8" t="s">
        <v>57</v>
      </c>
      <c r="E8">
        <v>0.26226094069902894</v>
      </c>
      <c r="F8">
        <v>2.4614936476747182</v>
      </c>
      <c r="G8">
        <v>0.20087471746073493</v>
      </c>
      <c r="H8">
        <v>0.52358507269884536</v>
      </c>
      <c r="I8">
        <v>0.17920845951952893</v>
      </c>
    </row>
    <row r="9" spans="4:9">
      <c r="D9" t="s">
        <v>56</v>
      </c>
      <c r="E9">
        <v>1.1187283522663347</v>
      </c>
      <c r="F9">
        <v>0.61794207828216396</v>
      </c>
      <c r="G9">
        <v>1.8391362639639104</v>
      </c>
      <c r="H9">
        <v>0.12120089100481787</v>
      </c>
      <c r="I9">
        <v>1.1560396086686939</v>
      </c>
    </row>
    <row r="10" spans="4:9">
      <c r="D10" t="s">
        <v>55</v>
      </c>
      <c r="E10">
        <v>1.6488836616932874</v>
      </c>
      <c r="F10">
        <v>5.2522746358990312E-2</v>
      </c>
      <c r="G10">
        <v>0.44603831176492781</v>
      </c>
      <c r="H10">
        <v>1.5811470229313922</v>
      </c>
      <c r="I10">
        <v>1.0293693837508795</v>
      </c>
    </row>
    <row r="11" spans="4:9">
      <c r="D11" t="s">
        <v>54</v>
      </c>
      <c r="E11">
        <v>0.6081849071701787</v>
      </c>
      <c r="F11">
        <v>0.10875253860349372</v>
      </c>
      <c r="G11">
        <v>8.5004511422224607E-2</v>
      </c>
      <c r="I11">
        <v>0.34379508653185459</v>
      </c>
    </row>
    <row r="14" spans="4:9">
      <c r="D14" t="s">
        <v>34</v>
      </c>
      <c r="E14" t="s">
        <v>53</v>
      </c>
      <c r="F14" t="s">
        <v>52</v>
      </c>
      <c r="G14" t="s">
        <v>36</v>
      </c>
      <c r="H14" t="s">
        <v>19</v>
      </c>
      <c r="I14" t="s">
        <v>51</v>
      </c>
    </row>
    <row r="15" spans="4:9">
      <c r="D15">
        <v>2</v>
      </c>
      <c r="E15">
        <v>0.91265912314893927</v>
      </c>
      <c r="F15">
        <v>0.21660356249751789</v>
      </c>
      <c r="G15">
        <f t="shared" ref="G15:G20" si="0">AVERAGE(E15:F15)</f>
        <v>0.56463134282322858</v>
      </c>
      <c r="H15">
        <f>STDEV(E15:F15)</f>
        <v>0.49218560701922431</v>
      </c>
      <c r="I15">
        <f>H15/SQRT(2)</f>
        <v>0.34802778032571069</v>
      </c>
    </row>
    <row r="16" spans="4:9">
      <c r="D16">
        <v>6</v>
      </c>
      <c r="E16">
        <v>1.4492783435569496</v>
      </c>
      <c r="F16">
        <v>2.5574649289662896</v>
      </c>
      <c r="G16">
        <f t="shared" si="0"/>
        <v>2.0033716362616198</v>
      </c>
      <c r="H16">
        <f>STDEV(E16:F16)</f>
        <v>0.78360624936290857</v>
      </c>
      <c r="I16">
        <f>H16/SQRT(2)</f>
        <v>0.55409329270466934</v>
      </c>
    </row>
    <row r="17" spans="4:10">
      <c r="D17">
        <v>10</v>
      </c>
      <c r="E17">
        <v>0.26226094069902894</v>
      </c>
      <c r="F17">
        <v>0.52358507269884536</v>
      </c>
      <c r="G17">
        <f t="shared" si="0"/>
        <v>0.39292300669893715</v>
      </c>
      <c r="H17">
        <f>STDEV(E17:F17)</f>
        <v>0.18478406582475851</v>
      </c>
      <c r="I17">
        <f>H17/SQRT(2)</f>
        <v>0.13066206599990809</v>
      </c>
    </row>
    <row r="18" spans="4:10">
      <c r="D18">
        <v>14</v>
      </c>
      <c r="E18">
        <v>1.1187283522663347</v>
      </c>
      <c r="F18">
        <v>0.12120089100481787</v>
      </c>
      <c r="G18">
        <f t="shared" si="0"/>
        <v>0.61996462163557631</v>
      </c>
      <c r="H18">
        <f>STDEV(E18:F18)</f>
        <v>0.70535843227781969</v>
      </c>
      <c r="I18">
        <f>H18/SQRT(2)</f>
        <v>0.49876373063075841</v>
      </c>
    </row>
    <row r="19" spans="4:10">
      <c r="D19">
        <v>18</v>
      </c>
      <c r="E19">
        <v>1.6488836616932874</v>
      </c>
      <c r="F19">
        <v>1.5811470229313922</v>
      </c>
      <c r="G19">
        <f t="shared" si="0"/>
        <v>1.6150153423123399</v>
      </c>
      <c r="H19">
        <f>STDEV(E19:F19)</f>
        <v>4.7897036603319627E-2</v>
      </c>
      <c r="I19">
        <f>H19/SQRT(2)</f>
        <v>3.3868319380947587E-2</v>
      </c>
    </row>
    <row r="20" spans="4:10">
      <c r="D20">
        <v>22</v>
      </c>
      <c r="E20">
        <v>0.6081849071701787</v>
      </c>
      <c r="G20">
        <f t="shared" si="0"/>
        <v>0.6081849071701787</v>
      </c>
    </row>
    <row r="21" spans="4:10">
      <c r="D21">
        <v>2</v>
      </c>
      <c r="E21">
        <v>0.91265912314893927</v>
      </c>
      <c r="F21">
        <v>0.21660356249751789</v>
      </c>
      <c r="G21">
        <v>0.56463134282322858</v>
      </c>
      <c r="H21">
        <v>0.49218560701922431</v>
      </c>
      <c r="I21">
        <v>0.34802778032571069</v>
      </c>
    </row>
    <row r="23" spans="4:10">
      <c r="D23" t="s">
        <v>34</v>
      </c>
      <c r="E23" t="s">
        <v>50</v>
      </c>
      <c r="F23" t="s">
        <v>49</v>
      </c>
      <c r="G23" t="s">
        <v>48</v>
      </c>
      <c r="H23" t="s">
        <v>36</v>
      </c>
      <c r="I23" t="s">
        <v>19</v>
      </c>
      <c r="J23" t="s">
        <v>32</v>
      </c>
    </row>
    <row r="24" spans="4:10">
      <c r="D24">
        <v>2</v>
      </c>
      <c r="E24">
        <v>2.1288114838249239</v>
      </c>
      <c r="F24">
        <v>3.2002481420214126</v>
      </c>
      <c r="G24">
        <v>2.4131539386066918</v>
      </c>
      <c r="H24">
        <f t="shared" ref="H24:H29" si="1">AVERAGE(E24:G24)</f>
        <v>2.5807378548176758</v>
      </c>
      <c r="I24">
        <f t="shared" ref="I24:I29" si="2">STDEV(E24:G24)</f>
        <v>0.5550291928009492</v>
      </c>
      <c r="J24">
        <f t="shared" ref="J24:J29" si="3">I24/SQRT(3)</f>
        <v>0.32044625387172876</v>
      </c>
    </row>
    <row r="25" spans="4:10">
      <c r="D25">
        <v>6</v>
      </c>
      <c r="E25">
        <v>0.63047962679183034</v>
      </c>
      <c r="F25">
        <v>0.22870450098677497</v>
      </c>
      <c r="G25">
        <v>0.8784370837691734</v>
      </c>
      <c r="H25">
        <f t="shared" si="1"/>
        <v>0.57920707051592624</v>
      </c>
      <c r="I25">
        <f t="shared" si="2"/>
        <v>0.32788681515512452</v>
      </c>
      <c r="J25">
        <f t="shared" si="3"/>
        <v>0.18930554099354022</v>
      </c>
    </row>
    <row r="26" spans="4:10">
      <c r="D26">
        <v>10</v>
      </c>
      <c r="E26">
        <v>2.4614936476747182</v>
      </c>
      <c r="F26">
        <v>0.20087471746073493</v>
      </c>
      <c r="G26">
        <v>0.17920845951952893</v>
      </c>
      <c r="H26">
        <f t="shared" si="1"/>
        <v>0.94719227488499413</v>
      </c>
      <c r="I26">
        <f t="shared" si="2"/>
        <v>1.3114682010662424</v>
      </c>
      <c r="J26">
        <f t="shared" si="3"/>
        <v>0.75717651891922932</v>
      </c>
    </row>
    <row r="27" spans="4:10">
      <c r="D27">
        <v>14</v>
      </c>
      <c r="E27">
        <v>0.61794207828216396</v>
      </c>
      <c r="F27">
        <v>1.8391362639639104</v>
      </c>
      <c r="G27">
        <v>1.1560396086686939</v>
      </c>
      <c r="H27">
        <f t="shared" si="1"/>
        <v>1.2043726503049228</v>
      </c>
      <c r="I27">
        <f t="shared" si="2"/>
        <v>0.61203012341802532</v>
      </c>
      <c r="J27">
        <f t="shared" si="3"/>
        <v>0.3533557565075568</v>
      </c>
    </row>
    <row r="28" spans="4:10">
      <c r="D28">
        <v>18</v>
      </c>
      <c r="E28">
        <v>5.2522746358990312E-2</v>
      </c>
      <c r="F28">
        <v>0.44603831176492781</v>
      </c>
      <c r="G28">
        <v>1.0293693837508795</v>
      </c>
      <c r="H28">
        <f t="shared" si="1"/>
        <v>0.50931014729159918</v>
      </c>
      <c r="I28">
        <f t="shared" si="2"/>
        <v>0.4914873672070787</v>
      </c>
      <c r="J28">
        <f t="shared" si="3"/>
        <v>0.28376036376030733</v>
      </c>
    </row>
    <row r="29" spans="4:10">
      <c r="D29">
        <v>22</v>
      </c>
      <c r="E29">
        <v>0.10875253860349372</v>
      </c>
      <c r="F29">
        <v>8.5004511422224607E-2</v>
      </c>
      <c r="G29">
        <v>0.34379508653185459</v>
      </c>
      <c r="H29">
        <f t="shared" si="1"/>
        <v>0.17918404551919098</v>
      </c>
      <c r="I29">
        <f t="shared" si="2"/>
        <v>0.14305099900456897</v>
      </c>
      <c r="J29">
        <f t="shared" si="3"/>
        <v>8.2590532783132789E-2</v>
      </c>
    </row>
    <row r="30" spans="4:10">
      <c r="D30">
        <v>2</v>
      </c>
      <c r="E30">
        <v>2.1288114838249239</v>
      </c>
      <c r="F30">
        <v>3.2002481420214126</v>
      </c>
      <c r="G30">
        <v>2.4131539386066918</v>
      </c>
      <c r="H30">
        <v>2.5807378548176758</v>
      </c>
      <c r="I30">
        <v>0.5550291928009492</v>
      </c>
      <c r="J30">
        <v>0.32044625387172876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6A-per qPCR </vt:lpstr>
      <vt:lpstr>6A-rye qPCR</vt:lpstr>
      <vt:lpstr>Figure6B</vt:lpstr>
      <vt:lpstr>Figure6C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XP-SPRING</dc:creator>
  <cp:lastModifiedBy>Joe Salter</cp:lastModifiedBy>
  <dcterms:created xsi:type="dcterms:W3CDTF">2012-08-03T19:37:51Z</dcterms:created>
  <dcterms:modified xsi:type="dcterms:W3CDTF">2014-01-14T13:55:00Z</dcterms:modified>
</cp:coreProperties>
</file>