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Labs\Mellor\Tania's paper final versions 151014\"/>
    </mc:Choice>
  </mc:AlternateContent>
  <bookViews>
    <workbookView xWindow="120" yWindow="1890" windowWidth="19020" windowHeight="11895" activeTab="1"/>
  </bookViews>
  <sheets>
    <sheet name="Run 1" sheetId="1" r:id="rId1"/>
    <sheet name="Supplementary File 3" sheetId="4" r:id="rId2"/>
    <sheet name="Run 2" sheetId="2" r:id="rId3"/>
    <sheet name="Run 3" sheetId="3" r:id="rId4"/>
  </sheets>
  <calcPr calcId="152511"/>
</workbook>
</file>

<file path=xl/calcChain.xml><?xml version="1.0" encoding="utf-8"?>
<calcChain xmlns="http://schemas.openxmlformats.org/spreadsheetml/2006/main">
  <c r="T11" i="4" l="1"/>
  <c r="T12" i="4"/>
  <c r="T13" i="4"/>
  <c r="T10" i="4"/>
  <c r="S11" i="4"/>
  <c r="S12" i="4"/>
  <c r="S13" i="4"/>
  <c r="S10" i="4"/>
  <c r="R11" i="4"/>
  <c r="R12" i="4"/>
  <c r="R13" i="4"/>
  <c r="R10" i="4"/>
  <c r="Q11" i="4"/>
  <c r="Q12" i="4"/>
  <c r="Q13" i="4"/>
  <c r="Q10" i="4"/>
  <c r="N13" i="4"/>
  <c r="O13" i="4"/>
  <c r="O11" i="4"/>
  <c r="N11" i="4"/>
  <c r="O12" i="4"/>
  <c r="N12" i="4"/>
  <c r="O10" i="4"/>
  <c r="N10" i="4"/>
  <c r="M13" i="4"/>
  <c r="L13" i="4"/>
  <c r="L12" i="4"/>
  <c r="M12" i="4"/>
  <c r="L11" i="4"/>
  <c r="L10" i="4"/>
  <c r="M11" i="4"/>
  <c r="M10" i="4"/>
  <c r="L47" i="3"/>
  <c r="J47" i="3"/>
  <c r="H47" i="3"/>
  <c r="L44" i="3"/>
  <c r="J44" i="3"/>
  <c r="C60" i="3" s="1"/>
  <c r="H44" i="3"/>
  <c r="L41" i="3"/>
  <c r="J41" i="3"/>
  <c r="H41" i="3"/>
  <c r="L38" i="3"/>
  <c r="J38" i="3"/>
  <c r="C58" i="3" s="1"/>
  <c r="H38" i="3"/>
  <c r="L35" i="3"/>
  <c r="J35" i="3"/>
  <c r="K44" i="3" s="1"/>
  <c r="H35" i="3"/>
  <c r="L32" i="3"/>
  <c r="N44" i="3" s="1"/>
  <c r="L29" i="3"/>
  <c r="I29" i="3"/>
  <c r="L26" i="3"/>
  <c r="J26" i="3"/>
  <c r="B61" i="3" s="1"/>
  <c r="H26" i="3"/>
  <c r="L23" i="3"/>
  <c r="J23" i="3"/>
  <c r="B60" i="3" s="1"/>
  <c r="H23" i="3"/>
  <c r="L20" i="3"/>
  <c r="J20" i="3"/>
  <c r="B59" i="3" s="1"/>
  <c r="H20" i="3"/>
  <c r="L17" i="3"/>
  <c r="J17" i="3"/>
  <c r="B58" i="3" s="1"/>
  <c r="H17" i="3"/>
  <c r="L14" i="3"/>
  <c r="J14" i="3"/>
  <c r="B57" i="3" s="1"/>
  <c r="H14" i="3"/>
  <c r="L11" i="3"/>
  <c r="N23" i="3" s="1"/>
  <c r="L8" i="3"/>
  <c r="I8" i="3"/>
  <c r="B65" i="3" l="1"/>
  <c r="B67" i="3"/>
  <c r="B64" i="3"/>
  <c r="B66" i="3"/>
  <c r="K20" i="3"/>
  <c r="N20" i="3"/>
  <c r="P20" i="3" s="1"/>
  <c r="G59" i="3" s="1"/>
  <c r="P23" i="3"/>
  <c r="G60" i="3" s="1"/>
  <c r="K26" i="3"/>
  <c r="N26" i="3"/>
  <c r="K41" i="3"/>
  <c r="N41" i="3"/>
  <c r="P41" i="3" s="1"/>
  <c r="H59" i="3" s="1"/>
  <c r="P44" i="3"/>
  <c r="H60" i="3" s="1"/>
  <c r="K47" i="3"/>
  <c r="N47" i="3"/>
  <c r="P47" i="3" s="1"/>
  <c r="H61" i="3" s="1"/>
  <c r="C57" i="3"/>
  <c r="C66" i="3" s="1"/>
  <c r="C59" i="3"/>
  <c r="C65" i="3" s="1"/>
  <c r="C61" i="3"/>
  <c r="C67" i="3" s="1"/>
  <c r="N14" i="3"/>
  <c r="P14" i="3" s="1"/>
  <c r="G57" i="3" s="1"/>
  <c r="K17" i="3"/>
  <c r="N17" i="3"/>
  <c r="P17" i="3" s="1"/>
  <c r="G58" i="3" s="1"/>
  <c r="K23" i="3"/>
  <c r="P26" i="3"/>
  <c r="G61" i="3" s="1"/>
  <c r="N35" i="3"/>
  <c r="P35" i="3" s="1"/>
  <c r="H57" i="3" s="1"/>
  <c r="K38" i="3"/>
  <c r="N38" i="3"/>
  <c r="P38" i="3" s="1"/>
  <c r="H58" i="3" s="1"/>
  <c r="Q23" i="3" l="1"/>
  <c r="G66" i="3" s="1"/>
  <c r="Q41" i="3"/>
  <c r="H65" i="3" s="1"/>
  <c r="Q26" i="3"/>
  <c r="G67" i="3" s="1"/>
  <c r="Q44" i="3"/>
  <c r="H66" i="3" s="1"/>
  <c r="C64" i="3"/>
  <c r="Q38" i="3"/>
  <c r="H64" i="3" s="1"/>
  <c r="Q17" i="3"/>
  <c r="G64" i="3" s="1"/>
  <c r="Q47" i="3"/>
  <c r="H67" i="3" s="1"/>
  <c r="Q20" i="3"/>
  <c r="G65" i="3" s="1"/>
  <c r="J49" i="2" l="1"/>
  <c r="D62" i="2" s="1"/>
  <c r="L47" i="2"/>
  <c r="J47" i="2"/>
  <c r="H47" i="2"/>
  <c r="L44" i="2"/>
  <c r="J44" i="2"/>
  <c r="C61" i="2" s="1"/>
  <c r="H44" i="2"/>
  <c r="L41" i="2"/>
  <c r="J41" i="2"/>
  <c r="H41" i="2"/>
  <c r="L38" i="2"/>
  <c r="J38" i="2"/>
  <c r="K38" i="2" s="1"/>
  <c r="H38" i="2"/>
  <c r="L35" i="2"/>
  <c r="J35" i="2"/>
  <c r="H35" i="2"/>
  <c r="L32" i="2"/>
  <c r="N44" i="2" s="1"/>
  <c r="L29" i="2"/>
  <c r="I29" i="2"/>
  <c r="L26" i="2"/>
  <c r="J26" i="2"/>
  <c r="B62" i="2" s="1"/>
  <c r="H26" i="2"/>
  <c r="L23" i="2"/>
  <c r="J23" i="2"/>
  <c r="B61" i="2" s="1"/>
  <c r="H23" i="2"/>
  <c r="L20" i="2"/>
  <c r="J20" i="2"/>
  <c r="B60" i="2" s="1"/>
  <c r="H20" i="2"/>
  <c r="L17" i="2"/>
  <c r="J17" i="2"/>
  <c r="B59" i="2" s="1"/>
  <c r="H17" i="2"/>
  <c r="L14" i="2"/>
  <c r="J14" i="2"/>
  <c r="B58" i="2" s="1"/>
  <c r="H14" i="2"/>
  <c r="L11" i="2"/>
  <c r="N23" i="2" s="1"/>
  <c r="L8" i="2"/>
  <c r="I8" i="2"/>
  <c r="K44" i="2" l="1"/>
  <c r="B66" i="2"/>
  <c r="B68" i="2"/>
  <c r="B65" i="2"/>
  <c r="B67" i="2"/>
  <c r="K20" i="2"/>
  <c r="N20" i="2"/>
  <c r="P23" i="2"/>
  <c r="G61" i="2" s="1"/>
  <c r="K26" i="2"/>
  <c r="N26" i="2"/>
  <c r="K41" i="2"/>
  <c r="N41" i="2"/>
  <c r="P41" i="2" s="1"/>
  <c r="H60" i="2" s="1"/>
  <c r="P44" i="2"/>
  <c r="H61" i="2" s="1"/>
  <c r="K47" i="2"/>
  <c r="N47" i="2"/>
  <c r="P47" i="2" s="1"/>
  <c r="H62" i="2" s="1"/>
  <c r="K49" i="2"/>
  <c r="D68" i="2" s="1"/>
  <c r="C58" i="2"/>
  <c r="C67" i="2" s="1"/>
  <c r="C59" i="2"/>
  <c r="C60" i="2"/>
  <c r="C66" i="2" s="1"/>
  <c r="C62" i="2"/>
  <c r="N14" i="2"/>
  <c r="P14" i="2" s="1"/>
  <c r="G58" i="2" s="1"/>
  <c r="K17" i="2"/>
  <c r="N17" i="2"/>
  <c r="P17" i="2" s="1"/>
  <c r="G59" i="2" s="1"/>
  <c r="P20" i="2"/>
  <c r="G60" i="2" s="1"/>
  <c r="K23" i="2"/>
  <c r="P26" i="2"/>
  <c r="G62" i="2" s="1"/>
  <c r="N35" i="2"/>
  <c r="P35" i="2" s="1"/>
  <c r="H58" i="2" s="1"/>
  <c r="N38" i="2"/>
  <c r="P38" i="2" s="1"/>
  <c r="H59" i="2" l="1"/>
  <c r="Q38" i="2"/>
  <c r="H65" i="2" s="1"/>
  <c r="Q23" i="2"/>
  <c r="G67" i="2" s="1"/>
  <c r="Q41" i="2"/>
  <c r="H66" i="2" s="1"/>
  <c r="Q26" i="2"/>
  <c r="G68" i="2" s="1"/>
  <c r="Q44" i="2"/>
  <c r="H67" i="2" s="1"/>
  <c r="Q17" i="2"/>
  <c r="G65" i="2" s="1"/>
  <c r="C68" i="2"/>
  <c r="C65" i="2"/>
  <c r="Q47" i="2"/>
  <c r="H68" i="2" s="1"/>
  <c r="Q20" i="2"/>
  <c r="G66" i="2" s="1"/>
  <c r="L47" i="1" l="1"/>
  <c r="J47" i="1"/>
  <c r="H47" i="1"/>
  <c r="L44" i="1"/>
  <c r="J44" i="1"/>
  <c r="C64" i="1" s="1"/>
  <c r="H44" i="1"/>
  <c r="L41" i="1"/>
  <c r="J41" i="1"/>
  <c r="H41" i="1"/>
  <c r="L38" i="1"/>
  <c r="J38" i="1"/>
  <c r="C62" i="1" s="1"/>
  <c r="H38" i="1"/>
  <c r="L35" i="1"/>
  <c r="J35" i="1"/>
  <c r="K44" i="1" s="1"/>
  <c r="H35" i="1"/>
  <c r="L32" i="1"/>
  <c r="N44" i="1" s="1"/>
  <c r="L29" i="1"/>
  <c r="I29" i="1"/>
  <c r="L26" i="1"/>
  <c r="J26" i="1"/>
  <c r="B65" i="1" s="1"/>
  <c r="H26" i="1"/>
  <c r="L23" i="1"/>
  <c r="J23" i="1"/>
  <c r="B64" i="1" s="1"/>
  <c r="H23" i="1"/>
  <c r="L20" i="1"/>
  <c r="J20" i="1"/>
  <c r="B63" i="1" s="1"/>
  <c r="H20" i="1"/>
  <c r="L17" i="1"/>
  <c r="J17" i="1"/>
  <c r="B62" i="1" s="1"/>
  <c r="H17" i="1"/>
  <c r="L14" i="1"/>
  <c r="J14" i="1"/>
  <c r="B61" i="1" s="1"/>
  <c r="H14" i="1"/>
  <c r="L11" i="1"/>
  <c r="N23" i="1" s="1"/>
  <c r="L8" i="1"/>
  <c r="I8" i="1"/>
  <c r="B68" i="1" l="1"/>
  <c r="B70" i="1"/>
  <c r="B69" i="1"/>
  <c r="B71" i="1"/>
  <c r="K20" i="1"/>
  <c r="N20" i="1"/>
  <c r="P20" i="1" s="1"/>
  <c r="F63" i="1" s="1"/>
  <c r="P23" i="1"/>
  <c r="F64" i="1" s="1"/>
  <c r="K26" i="1"/>
  <c r="N26" i="1"/>
  <c r="K41" i="1"/>
  <c r="N41" i="1"/>
  <c r="P41" i="1" s="1"/>
  <c r="G63" i="1" s="1"/>
  <c r="P44" i="1"/>
  <c r="G64" i="1" s="1"/>
  <c r="K47" i="1"/>
  <c r="N47" i="1"/>
  <c r="P47" i="1" s="1"/>
  <c r="G65" i="1" s="1"/>
  <c r="C61" i="1"/>
  <c r="C70" i="1" s="1"/>
  <c r="C63" i="1"/>
  <c r="C65" i="1"/>
  <c r="C71" i="1" s="1"/>
  <c r="N14" i="1"/>
  <c r="P14" i="1" s="1"/>
  <c r="F61" i="1" s="1"/>
  <c r="K17" i="1"/>
  <c r="N17" i="1"/>
  <c r="P17" i="1" s="1"/>
  <c r="F62" i="1" s="1"/>
  <c r="K23" i="1"/>
  <c r="P26" i="1"/>
  <c r="F65" i="1" s="1"/>
  <c r="N35" i="1"/>
  <c r="P35" i="1" s="1"/>
  <c r="G61" i="1" s="1"/>
  <c r="K38" i="1"/>
  <c r="N38" i="1"/>
  <c r="P38" i="1" s="1"/>
  <c r="G62" i="1" s="1"/>
  <c r="Q23" i="1" l="1"/>
  <c r="F70" i="1" s="1"/>
  <c r="C69" i="1"/>
  <c r="Q41" i="1"/>
  <c r="G69" i="1" s="1"/>
  <c r="Q26" i="1"/>
  <c r="F71" i="1" s="1"/>
  <c r="Q44" i="1"/>
  <c r="G70" i="1" s="1"/>
  <c r="C68" i="1"/>
  <c r="Q38" i="1"/>
  <c r="G68" i="1" s="1"/>
  <c r="Q17" i="1"/>
  <c r="F68" i="1" s="1"/>
  <c r="Q47" i="1"/>
  <c r="G71" i="1" s="1"/>
  <c r="Q20" i="1"/>
  <c r="F69" i="1" s="1"/>
</calcChain>
</file>

<file path=xl/sharedStrings.xml><?xml version="1.0" encoding="utf-8"?>
<sst xmlns="http://schemas.openxmlformats.org/spreadsheetml/2006/main" count="494" uniqueCount="108">
  <si>
    <t>Excel Analysed Data Export</t>
  </si>
  <si>
    <t>(C)Copyright 2003 Corbett Research, Pty Ltd. (R) All Rights Reserved.</t>
  </si>
  <si>
    <t>TEMPLATE</t>
  </si>
  <si>
    <t>Quantitative analysis of Cycling A.FAM/Sybr (Page 1)</t>
  </si>
  <si>
    <t>RESULT</t>
  </si>
  <si>
    <t>IP/H3</t>
  </si>
  <si>
    <t>ERROR</t>
  </si>
  <si>
    <t>Error/H3</t>
  </si>
  <si>
    <t>No.</t>
  </si>
  <si>
    <t>Name</t>
  </si>
  <si>
    <t>Type</t>
  </si>
  <si>
    <t>Ct</t>
  </si>
  <si>
    <t>Calc Conc (Copies)</t>
  </si>
  <si>
    <t>Av</t>
  </si>
  <si>
    <t>IP-N</t>
  </si>
  <si>
    <t>30T</t>
  </si>
  <si>
    <t>IP-N/30T</t>
  </si>
  <si>
    <t>SEM</t>
  </si>
  <si>
    <t>SEM (IP-N)</t>
  </si>
  <si>
    <t>SEM(IP-N/30T)</t>
  </si>
  <si>
    <t>A6</t>
  </si>
  <si>
    <t>BY4741 T</t>
  </si>
  <si>
    <t>Unknown</t>
  </si>
  <si>
    <t>A7</t>
  </si>
  <si>
    <t>A8</t>
  </si>
  <si>
    <t>B1</t>
  </si>
  <si>
    <t>By4741 N</t>
  </si>
  <si>
    <t>B2</t>
  </si>
  <si>
    <t>B3</t>
  </si>
  <si>
    <t>B4</t>
  </si>
  <si>
    <t>BY4741 H3</t>
  </si>
  <si>
    <t>B5</t>
  </si>
  <si>
    <t>B6</t>
  </si>
  <si>
    <t>B7</t>
  </si>
  <si>
    <t>BY4741 K4me3</t>
  </si>
  <si>
    <t>B8</t>
  </si>
  <si>
    <t>C1</t>
  </si>
  <si>
    <t>C2</t>
  </si>
  <si>
    <t>BY4741 K36me3</t>
  </si>
  <si>
    <t>C3</t>
  </si>
  <si>
    <t>C4</t>
  </si>
  <si>
    <t>C5</t>
  </si>
  <si>
    <t>BY4741 K56ac</t>
  </si>
  <si>
    <t>C6</t>
  </si>
  <si>
    <t>C7</t>
  </si>
  <si>
    <t>C8</t>
  </si>
  <si>
    <t>BY4741 K79me3</t>
  </si>
  <si>
    <t>D1</t>
  </si>
  <si>
    <t>D2</t>
  </si>
  <si>
    <t>D3</t>
  </si>
  <si>
    <t>Ura3 T</t>
  </si>
  <si>
    <t>D4</t>
  </si>
  <si>
    <t>D5</t>
  </si>
  <si>
    <t>D6</t>
  </si>
  <si>
    <t>Ura3 N</t>
  </si>
  <si>
    <t>D7</t>
  </si>
  <si>
    <t>D8</t>
  </si>
  <si>
    <t>E1</t>
  </si>
  <si>
    <t>Ura3 H3</t>
  </si>
  <si>
    <t>E2</t>
  </si>
  <si>
    <t>E3</t>
  </si>
  <si>
    <t>E4</t>
  </si>
  <si>
    <t>Ura3 K4me3</t>
  </si>
  <si>
    <t>E5</t>
  </si>
  <si>
    <t>E6</t>
  </si>
  <si>
    <t>E7</t>
  </si>
  <si>
    <t>Ura3 K36me3</t>
  </si>
  <si>
    <t>E8</t>
  </si>
  <si>
    <t>F1</t>
  </si>
  <si>
    <t>F2</t>
  </si>
  <si>
    <t>Ura3 K56ac</t>
  </si>
  <si>
    <t>F3</t>
  </si>
  <si>
    <t>F4</t>
  </si>
  <si>
    <t>F5</t>
  </si>
  <si>
    <t>Ura3 K79me3</t>
  </si>
  <si>
    <t>F6</t>
  </si>
  <si>
    <t>F7</t>
  </si>
  <si>
    <t>BY4741</t>
  </si>
  <si>
    <t>Ura3</t>
  </si>
  <si>
    <t>H3</t>
  </si>
  <si>
    <t>K4me3</t>
  </si>
  <si>
    <t>K36me3</t>
  </si>
  <si>
    <t>K56ac</t>
  </si>
  <si>
    <t>K79me3</t>
  </si>
  <si>
    <t>K4me3/H3</t>
  </si>
  <si>
    <t>K36me3/H3</t>
  </si>
  <si>
    <t>K56ac/H3</t>
  </si>
  <si>
    <t>K79me3/H3</t>
  </si>
  <si>
    <t>CORRECT FOR TUB2</t>
  </si>
  <si>
    <t>Error</t>
  </si>
  <si>
    <t>TUB2</t>
  </si>
  <si>
    <t>(K4me3/H3) /TUB2</t>
  </si>
  <si>
    <t>(K36me3/H3) /TUB2</t>
  </si>
  <si>
    <t>(K56ac/H3) /TUB2</t>
  </si>
  <si>
    <t>(K79me3/H3) /TUB2</t>
  </si>
  <si>
    <t>Just using 47:</t>
  </si>
  <si>
    <t>Normalised for Tub2</t>
  </si>
  <si>
    <t>K4</t>
  </si>
  <si>
    <t>K36</t>
  </si>
  <si>
    <t>K56</t>
  </si>
  <si>
    <t>K79</t>
  </si>
  <si>
    <t>Tub2</t>
  </si>
  <si>
    <t>error for 2:</t>
  </si>
  <si>
    <t>n=3</t>
  </si>
  <si>
    <t>HMS2:URA3</t>
  </si>
  <si>
    <t>HMS2</t>
  </si>
  <si>
    <t>n=2 (run 1 and 2)</t>
  </si>
  <si>
    <t>Supplementary File 3: Figure 3G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</si>
</sst>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3" fontId="0" fillId="0" borderId="0" xfId="0" applyNumberFormat="1"/>
    <xf numFmtId="0" fontId="2" fillId="0" borderId="0" xfId="0" applyFont="1"/>
    <xf numFmtId="0" fontId="0" fillId="0" borderId="0" xfId="0" applyBorder="1"/>
    <xf numFmtId="3" fontId="0" fillId="0" borderId="1" xfId="0" applyNumberFormat="1" applyBorder="1"/>
    <xf numFmtId="3" fontId="0" fillId="0" borderId="0" xfId="0" applyNumberFormat="1" applyBorder="1"/>
    <xf numFmtId="0" fontId="0" fillId="0" borderId="2" xfId="0" applyBorder="1"/>
    <xf numFmtId="0" fontId="2" fillId="0" borderId="2" xfId="0" applyFont="1" applyBorder="1"/>
    <xf numFmtId="0" fontId="0" fillId="0" borderId="3" xfId="0" applyBorder="1"/>
    <xf numFmtId="0" fontId="0" fillId="0" borderId="1" xfId="0" applyBorder="1"/>
    <xf numFmtId="0" fontId="0" fillId="0" borderId="4" xfId="0" applyBorder="1"/>
    <xf numFmtId="0" fontId="0" fillId="0" borderId="0" xfId="0" applyNumberFormat="1"/>
    <xf numFmtId="0" fontId="0" fillId="0" borderId="5" xfId="0" applyBorder="1"/>
    <xf numFmtId="0" fontId="2" fillId="0" borderId="1" xfId="0" applyFont="1" applyBorder="1"/>
    <xf numFmtId="0" fontId="0" fillId="0" borderId="6" xfId="0" applyBorder="1"/>
    <xf numFmtId="0" fontId="0" fillId="0" borderId="8" xfId="0" applyBorder="1"/>
    <xf numFmtId="0" fontId="0" fillId="0" borderId="0" xfId="0" applyAlignment="1">
      <alignment horizontal="left"/>
    </xf>
    <xf numFmtId="0" fontId="3" fillId="0" borderId="0" xfId="0" applyFont="1" applyBorder="1"/>
    <xf numFmtId="0" fontId="3" fillId="0" borderId="0" xfId="0" applyFont="1"/>
    <xf numFmtId="0" fontId="0" fillId="0" borderId="7" xfId="0" applyBorder="1"/>
    <xf numFmtId="0" fontId="4" fillId="0" borderId="6" xfId="0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'Supplementary File 3'!$Q$9</c:f>
              <c:strCache>
                <c:ptCount val="1"/>
                <c:pt idx="0">
                  <c:v>HMS2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'Supplementary File 3'!$R$10:$R$13</c:f>
                <c:numCache>
                  <c:formatCode>General</c:formatCode>
                  <c:ptCount val="4"/>
                  <c:pt idx="0">
                    <c:v>0.10889526653709938</c:v>
                  </c:pt>
                  <c:pt idx="1">
                    <c:v>5.5538244107004753E-2</c:v>
                  </c:pt>
                  <c:pt idx="2">
                    <c:v>0.32342310880292324</c:v>
                  </c:pt>
                  <c:pt idx="3">
                    <c:v>3.7035346954336357E-3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File 3'!$P$10:$P$13</c:f>
              <c:strCache>
                <c:ptCount val="4"/>
                <c:pt idx="0">
                  <c:v>(K4me3/H3) /TUB2</c:v>
                </c:pt>
                <c:pt idx="1">
                  <c:v>(K36me3/H3) /TUB2</c:v>
                </c:pt>
                <c:pt idx="2">
                  <c:v>(K56ac/H3) /TUB2</c:v>
                </c:pt>
                <c:pt idx="3">
                  <c:v>(K79me3/H3) /TUB2</c:v>
                </c:pt>
              </c:strCache>
            </c:strRef>
          </c:cat>
          <c:val>
            <c:numRef>
              <c:f>'Supplementary File 3'!$Q$10:$Q$13</c:f>
              <c:numCache>
                <c:formatCode>General</c:formatCode>
                <c:ptCount val="4"/>
                <c:pt idx="0">
                  <c:v>0.56325903458120408</c:v>
                </c:pt>
                <c:pt idx="1">
                  <c:v>0.15656517911369858</c:v>
                </c:pt>
                <c:pt idx="2">
                  <c:v>2.087314333922071</c:v>
                </c:pt>
                <c:pt idx="3">
                  <c:v>0.19940338571127261</c:v>
                </c:pt>
              </c:numCache>
            </c:numRef>
          </c:val>
        </c:ser>
        <c:ser>
          <c:idx val="1"/>
          <c:order val="1"/>
          <c:tx>
            <c:strRef>
              <c:f>'Supplementary File 3'!$S$9</c:f>
              <c:strCache>
                <c:ptCount val="1"/>
                <c:pt idx="0">
                  <c:v>HMS2:URA3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'Supplementary File 3'!$T$10:$T$13</c:f>
                <c:numCache>
                  <c:formatCode>General</c:formatCode>
                  <c:ptCount val="4"/>
                  <c:pt idx="0">
                    <c:v>6.0946894060011636E-3</c:v>
                  </c:pt>
                  <c:pt idx="1">
                    <c:v>0.29530680832924944</c:v>
                  </c:pt>
                  <c:pt idx="2">
                    <c:v>2.2438177614667487E-2</c:v>
                  </c:pt>
                  <c:pt idx="3">
                    <c:v>0.1431986192206964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'Supplementary File 3'!$P$10:$P$13</c:f>
              <c:strCache>
                <c:ptCount val="4"/>
                <c:pt idx="0">
                  <c:v>(K4me3/H3) /TUB2</c:v>
                </c:pt>
                <c:pt idx="1">
                  <c:v>(K36me3/H3) /TUB2</c:v>
                </c:pt>
                <c:pt idx="2">
                  <c:v>(K56ac/H3) /TUB2</c:v>
                </c:pt>
                <c:pt idx="3">
                  <c:v>(K79me3/H3) /TUB2</c:v>
                </c:pt>
              </c:strCache>
            </c:strRef>
          </c:cat>
          <c:val>
            <c:numRef>
              <c:f>'Supplementary File 3'!$S$10:$S$13</c:f>
              <c:numCache>
                <c:formatCode>General</c:formatCode>
                <c:ptCount val="4"/>
                <c:pt idx="0">
                  <c:v>0.15417649266021816</c:v>
                </c:pt>
                <c:pt idx="1">
                  <c:v>0.79010474355083837</c:v>
                </c:pt>
                <c:pt idx="2">
                  <c:v>1.1702112078058016</c:v>
                </c:pt>
                <c:pt idx="3">
                  <c:v>0.5351568417434599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338376"/>
        <c:axId val="175340336"/>
      </c:barChart>
      <c:catAx>
        <c:axId val="175338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340336"/>
        <c:crosses val="autoZero"/>
        <c:auto val="1"/>
        <c:lblAlgn val="ctr"/>
        <c:lblOffset val="100"/>
        <c:noMultiLvlLbl val="0"/>
      </c:catAx>
      <c:valAx>
        <c:axId val="17534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338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366712</xdr:colOff>
      <xdr:row>13</xdr:row>
      <xdr:rowOff>138112</xdr:rowOff>
    </xdr:from>
    <xdr:to>
      <xdr:col>16</xdr:col>
      <xdr:colOff>195262</xdr:colOff>
      <xdr:row>28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0"/>
  <sheetViews>
    <sheetView topLeftCell="A58" workbookViewId="0">
      <selection activeCell="K71" sqref="K71"/>
    </sheetView>
  </sheetViews>
  <sheetFormatPr defaultRowHeight="15" x14ac:dyDescent="0.25"/>
  <cols>
    <col min="1" max="1" width="20.85546875" customWidth="1"/>
    <col min="2" max="2" width="14.7109375" customWidth="1"/>
    <col min="3" max="3" width="16.85546875" customWidth="1"/>
    <col min="4" max="4" width="10.7109375" customWidth="1"/>
    <col min="6" max="6" width="10.85546875" customWidth="1"/>
    <col min="11" max="11" width="11.28515625" customWidth="1"/>
  </cols>
  <sheetData>
    <row r="1" spans="1:17" x14ac:dyDescent="0.25">
      <c r="A1" t="s">
        <v>0</v>
      </c>
    </row>
    <row r="2" spans="1:17" x14ac:dyDescent="0.25">
      <c r="A2" t="s">
        <v>1</v>
      </c>
      <c r="E2" t="s">
        <v>2</v>
      </c>
    </row>
    <row r="5" spans="1:17" x14ac:dyDescent="0.25">
      <c r="A5" t="s">
        <v>3</v>
      </c>
    </row>
    <row r="6" spans="1:17" x14ac:dyDescent="0.25">
      <c r="J6" s="1" t="s">
        <v>4</v>
      </c>
      <c r="K6" s="1" t="s">
        <v>5</v>
      </c>
      <c r="P6" s="1" t="s">
        <v>6</v>
      </c>
      <c r="Q6" t="s">
        <v>7</v>
      </c>
    </row>
    <row r="7" spans="1:17" x14ac:dyDescent="0.25">
      <c r="A7" t="s">
        <v>8</v>
      </c>
      <c r="B7" t="s">
        <v>9</v>
      </c>
      <c r="C7" t="s">
        <v>10</v>
      </c>
      <c r="D7" t="s">
        <v>11</v>
      </c>
      <c r="E7" t="s">
        <v>12</v>
      </c>
      <c r="G7" t="s">
        <v>13</v>
      </c>
      <c r="H7" t="s">
        <v>14</v>
      </c>
      <c r="I7" t="s">
        <v>15</v>
      </c>
      <c r="J7" t="s">
        <v>16</v>
      </c>
      <c r="L7" t="s">
        <v>17</v>
      </c>
      <c r="N7" t="s">
        <v>18</v>
      </c>
      <c r="P7" t="s">
        <v>19</v>
      </c>
    </row>
    <row r="8" spans="1:17" x14ac:dyDescent="0.25">
      <c r="B8" t="s">
        <v>20</v>
      </c>
      <c r="C8" t="s">
        <v>21</v>
      </c>
      <c r="D8" t="s">
        <v>22</v>
      </c>
      <c r="E8" s="2">
        <v>25.13</v>
      </c>
      <c r="F8" s="2"/>
      <c r="G8" s="2">
        <v>1359</v>
      </c>
      <c r="I8">
        <f>AVERAGE(G8:G10)*30</f>
        <v>40310</v>
      </c>
      <c r="L8" s="3">
        <f>STDEV(G8:G10)/SQRT(3)</f>
        <v>52.524068556974697</v>
      </c>
    </row>
    <row r="9" spans="1:17" x14ac:dyDescent="0.25">
      <c r="B9" t="s">
        <v>23</v>
      </c>
      <c r="C9" t="s">
        <v>21</v>
      </c>
      <c r="D9" t="s">
        <v>22</v>
      </c>
      <c r="E9">
        <v>25.04</v>
      </c>
      <c r="F9" s="2"/>
      <c r="G9" s="2">
        <v>1426</v>
      </c>
    </row>
    <row r="10" spans="1:17" x14ac:dyDescent="0.25">
      <c r="B10" t="s">
        <v>24</v>
      </c>
      <c r="C10" t="s">
        <v>21</v>
      </c>
      <c r="D10" t="s">
        <v>22</v>
      </c>
      <c r="E10">
        <v>25.29</v>
      </c>
      <c r="F10" s="2"/>
      <c r="G10" s="2">
        <v>1246</v>
      </c>
    </row>
    <row r="11" spans="1:17" x14ac:dyDescent="0.25">
      <c r="B11" t="s">
        <v>25</v>
      </c>
      <c r="C11" t="s">
        <v>26</v>
      </c>
      <c r="D11" t="s">
        <v>22</v>
      </c>
      <c r="E11">
        <v>32.29</v>
      </c>
      <c r="G11">
        <v>28</v>
      </c>
      <c r="L11" s="3">
        <f>STDEV(G11:G13)/SQRT(3)</f>
        <v>10.349449797506686</v>
      </c>
    </row>
    <row r="12" spans="1:17" x14ac:dyDescent="0.25">
      <c r="B12" t="s">
        <v>27</v>
      </c>
      <c r="C12" t="s">
        <v>26</v>
      </c>
      <c r="D12" t="s">
        <v>22</v>
      </c>
      <c r="E12">
        <v>30.95</v>
      </c>
      <c r="G12">
        <v>58</v>
      </c>
    </row>
    <row r="13" spans="1:17" x14ac:dyDescent="0.25">
      <c r="B13" t="s">
        <v>28</v>
      </c>
      <c r="C13" t="s">
        <v>26</v>
      </c>
      <c r="D13" t="s">
        <v>22</v>
      </c>
      <c r="E13">
        <v>32.4</v>
      </c>
      <c r="G13">
        <v>26</v>
      </c>
    </row>
    <row r="14" spans="1:17" x14ac:dyDescent="0.25">
      <c r="B14" t="s">
        <v>29</v>
      </c>
      <c r="C14" t="s">
        <v>30</v>
      </c>
      <c r="D14" t="s">
        <v>22</v>
      </c>
      <c r="E14">
        <v>29.5</v>
      </c>
      <c r="G14">
        <v>127</v>
      </c>
      <c r="H14" s="2">
        <f>AVERAGE(G14:G16)-AVERAGE(G11:G13)</f>
        <v>89.666666666666657</v>
      </c>
      <c r="J14">
        <f>(((AVERAGE(G14:G16)-AVERAGE(G11:G13))/3)/(AVERAGE(G8:G10)* 10))*100</f>
        <v>0.22244273546679891</v>
      </c>
      <c r="L14" s="3">
        <f>STDEV(G14:G16)/SQRT(3)</f>
        <v>5.196152422706632</v>
      </c>
      <c r="N14">
        <f>SQRT((L11)^2+L14^2)</f>
        <v>11.580635177360143</v>
      </c>
      <c r="P14">
        <f>J14*(SQRT((N14^2/H14^2)+((30*L8)^2/I8^2)))</f>
        <v>3.0016001128803302E-2</v>
      </c>
    </row>
    <row r="15" spans="1:17" x14ac:dyDescent="0.25">
      <c r="B15" t="s">
        <v>31</v>
      </c>
      <c r="C15" t="s">
        <v>30</v>
      </c>
      <c r="D15" t="s">
        <v>22</v>
      </c>
      <c r="E15">
        <v>29.64</v>
      </c>
      <c r="G15">
        <v>118</v>
      </c>
    </row>
    <row r="16" spans="1:17" x14ac:dyDescent="0.25">
      <c r="B16" t="s">
        <v>32</v>
      </c>
      <c r="C16" t="s">
        <v>30</v>
      </c>
      <c r="D16" t="s">
        <v>22</v>
      </c>
      <c r="E16">
        <v>29.38</v>
      </c>
      <c r="G16">
        <v>136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2:18" x14ac:dyDescent="0.25">
      <c r="B17" t="s">
        <v>33</v>
      </c>
      <c r="C17" t="s">
        <v>34</v>
      </c>
      <c r="D17" t="s">
        <v>22</v>
      </c>
      <c r="E17">
        <v>24.47</v>
      </c>
      <c r="F17" s="2"/>
      <c r="G17" s="2">
        <v>1948</v>
      </c>
      <c r="H17" s="2">
        <f>AVERAGE(G17:G19)-AVERAGE(G11:G13)</f>
        <v>1862.6666666666667</v>
      </c>
      <c r="J17">
        <f>(((AVERAGE(G17:G19)-AVERAGE(G11:G13))/3)/(AVERAGE(G8:G10)* 10))*100</f>
        <v>4.6208550401058455</v>
      </c>
      <c r="K17">
        <f>J17/J14</f>
        <v>20.773234200743495</v>
      </c>
      <c r="L17" s="3">
        <f>STDEV(G17:G19)/SQRT(3)</f>
        <v>57.761001838033707</v>
      </c>
      <c r="N17">
        <f>SQRT((L11)^2+L17^2)</f>
        <v>58.680869492914333</v>
      </c>
      <c r="P17">
        <f>J17*(SQRT((N17^2/H17^2)+((30*L8)^2/I8^2)))</f>
        <v>0.23198894552847305</v>
      </c>
      <c r="Q17">
        <f>K17*(SQRT((P17^2/J17^2)+((P14)^2/J14^2)))</f>
        <v>2.9908271150716801</v>
      </c>
    </row>
    <row r="18" spans="2:18" x14ac:dyDescent="0.25">
      <c r="B18" t="s">
        <v>35</v>
      </c>
      <c r="C18" t="s">
        <v>34</v>
      </c>
      <c r="D18" t="s">
        <v>22</v>
      </c>
      <c r="E18">
        <v>24.63</v>
      </c>
      <c r="F18" s="2"/>
      <c r="G18" s="2">
        <v>1785</v>
      </c>
    </row>
    <row r="19" spans="2:18" x14ac:dyDescent="0.25">
      <c r="B19" t="s">
        <v>36</v>
      </c>
      <c r="C19" t="s">
        <v>34</v>
      </c>
      <c r="D19" t="s">
        <v>22</v>
      </c>
      <c r="E19">
        <v>24.45</v>
      </c>
      <c r="F19" s="2"/>
      <c r="G19" s="2">
        <v>1967</v>
      </c>
    </row>
    <row r="20" spans="2:18" x14ac:dyDescent="0.25">
      <c r="B20" t="s">
        <v>37</v>
      </c>
      <c r="C20" t="s">
        <v>38</v>
      </c>
      <c r="D20" t="s">
        <v>22</v>
      </c>
      <c r="E20">
        <v>27.35</v>
      </c>
      <c r="F20" s="2"/>
      <c r="G20" s="2">
        <v>407</v>
      </c>
      <c r="H20" s="2">
        <f>AVERAGE(G20:G22)-AVERAGE(G11:G13)</f>
        <v>420</v>
      </c>
      <c r="J20">
        <f>(((AVERAGE(G20:G22)-AVERAGE(G11:G13))/3)/(AVERAGE(G8:G10)* 10))*100</f>
        <v>1.041925080625155</v>
      </c>
      <c r="K20">
        <f>J20/J14</f>
        <v>4.6840148698884772</v>
      </c>
      <c r="L20" s="3">
        <f>STDEV(G20:G22)/SQRT(3)</f>
        <v>26.180993954478595</v>
      </c>
      <c r="N20">
        <f>SQRT((L11)^2+L20^2)</f>
        <v>28.152363232161449</v>
      </c>
      <c r="P20">
        <f>J20*(SQRT((N20^2/H20^2)+((30*L8)^2/I8^2)))</f>
        <v>8.0848159598686742E-2</v>
      </c>
      <c r="Q20">
        <f>K20*(SQRT((P20^2/J20^2)+((P14)^2/J14^2)))</f>
        <v>0.72910228959663903</v>
      </c>
    </row>
    <row r="21" spans="2:18" x14ac:dyDescent="0.25">
      <c r="B21" t="s">
        <v>39</v>
      </c>
      <c r="C21" t="s">
        <v>38</v>
      </c>
      <c r="D21" t="s">
        <v>22</v>
      </c>
      <c r="E21">
        <v>26.99</v>
      </c>
      <c r="F21" s="2"/>
      <c r="G21" s="2">
        <v>495</v>
      </c>
    </row>
    <row r="22" spans="2:18" x14ac:dyDescent="0.25">
      <c r="B22" t="s">
        <v>40</v>
      </c>
      <c r="C22" t="s">
        <v>38</v>
      </c>
      <c r="D22" t="s">
        <v>22</v>
      </c>
      <c r="E22">
        <v>27.09</v>
      </c>
      <c r="F22" s="2"/>
      <c r="G22" s="2">
        <v>470</v>
      </c>
      <c r="R22" s="3"/>
    </row>
    <row r="23" spans="2:18" x14ac:dyDescent="0.25">
      <c r="B23" t="s">
        <v>41</v>
      </c>
      <c r="C23" t="s">
        <v>42</v>
      </c>
      <c r="D23" t="s">
        <v>22</v>
      </c>
      <c r="E23">
        <v>24.46</v>
      </c>
      <c r="G23" s="2">
        <v>1961</v>
      </c>
      <c r="H23" s="2">
        <f>AVERAGE(G23:G25)-AVERAGE(G11:G13)</f>
        <v>1859</v>
      </c>
      <c r="I23" s="4"/>
      <c r="J23">
        <f>(((AVERAGE(G23:G25)-AVERAGE(G11:G13))/3)/(AVERAGE(G8:G10)* 10))*100</f>
        <v>4.6117588687670548</v>
      </c>
      <c r="K23">
        <f>J23/J14</f>
        <v>20.732342007434948</v>
      </c>
      <c r="L23" s="3">
        <f>STDEV(G23:G25)/SQRT(3)</f>
        <v>33.627039384664506</v>
      </c>
      <c r="M23" s="4"/>
      <c r="N23">
        <f>SQRT((L11)^2+L23^2)</f>
        <v>35.183645190470088</v>
      </c>
      <c r="O23" s="4"/>
      <c r="P23">
        <f>J23*(SQRT((N23^2/H23^2)+((30*L8)^2/I8^2)))</f>
        <v>0.20029235315089824</v>
      </c>
      <c r="Q23">
        <f>K23*(SQRT((P23^2/J23^2)+((P14)^2/J14^2)))</f>
        <v>2.9389165061287086</v>
      </c>
    </row>
    <row r="24" spans="2:18" x14ac:dyDescent="0.25">
      <c r="B24" t="s">
        <v>43</v>
      </c>
      <c r="C24" t="s">
        <v>42</v>
      </c>
      <c r="D24" t="s">
        <v>22</v>
      </c>
      <c r="E24">
        <v>24.53</v>
      </c>
      <c r="G24" s="2">
        <v>1880</v>
      </c>
    </row>
    <row r="25" spans="2:18" x14ac:dyDescent="0.25">
      <c r="B25" t="s">
        <v>44</v>
      </c>
      <c r="C25" t="s">
        <v>42</v>
      </c>
      <c r="D25" t="s">
        <v>22</v>
      </c>
      <c r="E25">
        <v>24.57</v>
      </c>
      <c r="G25" s="2">
        <v>1848</v>
      </c>
    </row>
    <row r="26" spans="2:18" x14ac:dyDescent="0.25">
      <c r="B26" t="s">
        <v>45</v>
      </c>
      <c r="C26" t="s">
        <v>46</v>
      </c>
      <c r="D26" t="s">
        <v>22</v>
      </c>
      <c r="E26">
        <v>28.59</v>
      </c>
      <c r="F26" s="2"/>
      <c r="G26" s="2">
        <v>208</v>
      </c>
      <c r="H26" s="2">
        <f>AVERAGE(G26:G28)-AVERAGE(G11:G13)</f>
        <v>180</v>
      </c>
      <c r="J26">
        <f>(((AVERAGE(G26:G28)-AVERAGE(G11:G13))/3)/(AVERAGE(G8:G10)* 10))*100</f>
        <v>0.44653932026792353</v>
      </c>
      <c r="K26">
        <f>J26/J14</f>
        <v>2.0074349442379185</v>
      </c>
      <c r="L26" s="3">
        <f>STDEV(G26:G28)/SQRT(3)</f>
        <v>11.392004993756711</v>
      </c>
      <c r="N26">
        <f>SQRT((L11)^2+L26^2)</f>
        <v>15.391195174153598</v>
      </c>
      <c r="P26">
        <f>J26*(SQRT((N26^2/H26^2)+((30*L8)^2/I8^2)))</f>
        <v>4.1982822384910759E-2</v>
      </c>
      <c r="Q26">
        <f>K26*(SQRT((P26^2/J26^2)+((P14)^2/J14^2)))</f>
        <v>0.33014654778743063</v>
      </c>
      <c r="R26" s="5"/>
    </row>
    <row r="27" spans="2:18" x14ac:dyDescent="0.25">
      <c r="B27" t="s">
        <v>47</v>
      </c>
      <c r="C27" t="s">
        <v>46</v>
      </c>
      <c r="D27" t="s">
        <v>22</v>
      </c>
      <c r="E27">
        <v>28.33</v>
      </c>
      <c r="F27" s="2"/>
      <c r="G27" s="2">
        <v>240</v>
      </c>
      <c r="R27" s="5"/>
    </row>
    <row r="28" spans="2:18" x14ac:dyDescent="0.25">
      <c r="B28" t="s">
        <v>48</v>
      </c>
      <c r="C28" t="s">
        <v>46</v>
      </c>
      <c r="D28" t="s">
        <v>22</v>
      </c>
      <c r="E28">
        <v>28.62</v>
      </c>
      <c r="F28" s="2"/>
      <c r="G28" s="2">
        <v>204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6"/>
    </row>
    <row r="29" spans="2:18" x14ac:dyDescent="0.25">
      <c r="B29" t="s">
        <v>49</v>
      </c>
      <c r="C29" t="s">
        <v>50</v>
      </c>
      <c r="D29" t="s">
        <v>22</v>
      </c>
      <c r="E29">
        <v>24.34</v>
      </c>
      <c r="G29" s="2">
        <v>2085</v>
      </c>
      <c r="H29" s="7"/>
      <c r="I29" s="7">
        <f>AVERAGE(G29:G31)*30</f>
        <v>63130.000000000007</v>
      </c>
      <c r="J29" s="7"/>
      <c r="K29" s="7"/>
      <c r="L29" s="8">
        <f>STDEV(G29:G31)/SQRT(3)</f>
        <v>21.88099124303508</v>
      </c>
      <c r="M29" s="7"/>
      <c r="N29" s="7"/>
      <c r="O29" s="7"/>
      <c r="P29" s="7"/>
      <c r="Q29" s="9"/>
    </row>
    <row r="30" spans="2:18" x14ac:dyDescent="0.25">
      <c r="B30" t="s">
        <v>51</v>
      </c>
      <c r="C30" t="s">
        <v>50</v>
      </c>
      <c r="D30" t="s">
        <v>22</v>
      </c>
      <c r="E30">
        <v>24.35</v>
      </c>
      <c r="G30" s="2">
        <v>2080</v>
      </c>
    </row>
    <row r="31" spans="2:18" x14ac:dyDescent="0.25">
      <c r="B31" t="s">
        <v>52</v>
      </c>
      <c r="C31" t="s">
        <v>50</v>
      </c>
      <c r="D31" t="s">
        <v>22</v>
      </c>
      <c r="E31">
        <v>24.29</v>
      </c>
      <c r="G31" s="2">
        <v>2148</v>
      </c>
    </row>
    <row r="32" spans="2:18" x14ac:dyDescent="0.25">
      <c r="B32" t="s">
        <v>53</v>
      </c>
      <c r="C32" t="s">
        <v>54</v>
      </c>
      <c r="D32" t="s">
        <v>22</v>
      </c>
      <c r="E32">
        <v>29.69</v>
      </c>
      <c r="F32" s="2"/>
      <c r="G32" s="2">
        <v>114</v>
      </c>
      <c r="L32" s="3">
        <f>STDEV(G32:G34)/SQRT(3)</f>
        <v>8.8881944173155887</v>
      </c>
      <c r="R32" s="10"/>
    </row>
    <row r="33" spans="2:28" x14ac:dyDescent="0.25">
      <c r="B33" t="s">
        <v>55</v>
      </c>
      <c r="C33" t="s">
        <v>54</v>
      </c>
      <c r="D33" t="s">
        <v>22</v>
      </c>
      <c r="E33">
        <v>30.08</v>
      </c>
      <c r="F33" s="2"/>
      <c r="G33" s="2">
        <v>93</v>
      </c>
      <c r="R33" s="10"/>
    </row>
    <row r="34" spans="2:28" x14ac:dyDescent="0.25">
      <c r="B34" t="s">
        <v>56</v>
      </c>
      <c r="C34" t="s">
        <v>54</v>
      </c>
      <c r="D34" t="s">
        <v>22</v>
      </c>
      <c r="E34">
        <v>30.27</v>
      </c>
      <c r="F34" s="2"/>
      <c r="G34" s="2">
        <v>84</v>
      </c>
      <c r="R34" s="10"/>
    </row>
    <row r="35" spans="2:28" x14ac:dyDescent="0.25">
      <c r="B35" t="s">
        <v>57</v>
      </c>
      <c r="C35" t="s">
        <v>58</v>
      </c>
      <c r="D35" t="s">
        <v>22</v>
      </c>
      <c r="E35">
        <v>28.18</v>
      </c>
      <c r="F35" s="2"/>
      <c r="G35" s="2">
        <v>259</v>
      </c>
      <c r="H35" s="2">
        <f>AVERAGE(G35:G37)-AVERAGE(G32:G34)</f>
        <v>142</v>
      </c>
      <c r="J35">
        <f>(((AVERAGE(G35:G37)-AVERAGE(G32:G34))/3)/(AVERAGE(G29:G31)* 10))*100</f>
        <v>0.22493267859971489</v>
      </c>
      <c r="L35" s="3">
        <f>STDEV(G35:G37)/SQRT(3)</f>
        <v>12.503332889007368</v>
      </c>
      <c r="N35">
        <f>SQRT((L32)^2+L35^2)</f>
        <v>15.340577998671801</v>
      </c>
      <c r="P35">
        <f>J35*(SQRT((N35^2/H35^2)+((30*L29)^2/I29^2)))</f>
        <v>2.4412278918555037E-2</v>
      </c>
      <c r="R35" s="10"/>
      <c r="S35" s="2"/>
    </row>
    <row r="36" spans="2:28" x14ac:dyDescent="0.25">
      <c r="B36" t="s">
        <v>59</v>
      </c>
      <c r="C36" t="s">
        <v>58</v>
      </c>
      <c r="D36" t="s">
        <v>22</v>
      </c>
      <c r="E36">
        <v>28.31</v>
      </c>
      <c r="F36" s="2"/>
      <c r="G36" s="2">
        <v>242</v>
      </c>
      <c r="R36" s="10"/>
    </row>
    <row r="37" spans="2:28" x14ac:dyDescent="0.25">
      <c r="B37" t="s">
        <v>60</v>
      </c>
      <c r="C37" t="s">
        <v>58</v>
      </c>
      <c r="D37" t="s">
        <v>22</v>
      </c>
      <c r="E37">
        <v>28.52</v>
      </c>
      <c r="F37" s="2"/>
      <c r="G37" s="2">
        <v>216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10"/>
    </row>
    <row r="38" spans="2:28" x14ac:dyDescent="0.25">
      <c r="B38" t="s">
        <v>61</v>
      </c>
      <c r="C38" t="s">
        <v>62</v>
      </c>
      <c r="D38" t="s">
        <v>22</v>
      </c>
      <c r="E38">
        <v>24.77</v>
      </c>
      <c r="F38" s="2"/>
      <c r="G38" s="2">
        <v>1657</v>
      </c>
      <c r="H38" s="2">
        <f>AVERAGE(G38:G40)-AVERAGE(G32:G34)</f>
        <v>1391</v>
      </c>
      <c r="J38">
        <f>(((AVERAGE(G38:G40)-AVERAGE(G32:G34))/3)/(AVERAGE(G29:G31)* 10))*100</f>
        <v>2.2033898305084745</v>
      </c>
      <c r="K38">
        <f>J38/J35</f>
        <v>9.7957746478873222</v>
      </c>
      <c r="L38" s="3">
        <f>STDEV(G38:G40)/SQRT(3)</f>
        <v>85.772956110886142</v>
      </c>
      <c r="N38">
        <f>SQRT((L32)^2+L38^2)</f>
        <v>86.232244549240392</v>
      </c>
      <c r="P38">
        <f>J38*(SQRT((N38^2/H38^2)+((30*L29)^2/I29^2)))</f>
        <v>0.13850281552966268</v>
      </c>
      <c r="Q38">
        <f>K38*(SQRT((P38^2/J38^2)+((P35)^2/J35^2)))</f>
        <v>1.2285922343938296</v>
      </c>
      <c r="R38" s="10"/>
      <c r="S38" s="2"/>
    </row>
    <row r="39" spans="2:28" x14ac:dyDescent="0.25">
      <c r="B39" t="s">
        <v>63</v>
      </c>
      <c r="C39" t="s">
        <v>62</v>
      </c>
      <c r="D39" t="s">
        <v>22</v>
      </c>
      <c r="E39">
        <v>25.11</v>
      </c>
      <c r="F39" s="2"/>
      <c r="G39" s="2">
        <v>1378</v>
      </c>
      <c r="R39" s="10"/>
    </row>
    <row r="40" spans="2:28" x14ac:dyDescent="0.25">
      <c r="B40" t="s">
        <v>64</v>
      </c>
      <c r="C40" t="s">
        <v>62</v>
      </c>
      <c r="D40" t="s">
        <v>22</v>
      </c>
      <c r="E40">
        <v>25.04</v>
      </c>
      <c r="F40" s="2"/>
      <c r="G40" s="2">
        <v>1429</v>
      </c>
      <c r="R40" s="10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2:28" x14ac:dyDescent="0.25">
      <c r="B41" t="s">
        <v>65</v>
      </c>
      <c r="C41" t="s">
        <v>66</v>
      </c>
      <c r="D41" t="s">
        <v>22</v>
      </c>
      <c r="E41">
        <v>38.200000000000003</v>
      </c>
      <c r="F41" s="2"/>
      <c r="G41" s="2">
        <v>1</v>
      </c>
      <c r="H41" s="2">
        <f>AVERAGE(G41:G43)-AVERAGE(G32:G34)</f>
        <v>-96</v>
      </c>
      <c r="J41">
        <f>(((AVERAGE(G41:G43)-AVERAGE(G32:G34))/3)/(AVERAGE(G29:G31)* 10))*100</f>
        <v>-0.15206716299699033</v>
      </c>
      <c r="K41">
        <f>J41/J35</f>
        <v>-0.67605633802816889</v>
      </c>
      <c r="L41" s="3" t="e">
        <f>STDEV(G41:G43)/SQRT(3)</f>
        <v>#DIV/0!</v>
      </c>
      <c r="N41" t="e">
        <f>SQRT((L32)^2+L41^2)</f>
        <v>#DIV/0!</v>
      </c>
      <c r="P41" t="e">
        <f>J41*(SQRT((N41^2/H41^2)+((30*L29)^2/I29^2)))</f>
        <v>#DIV/0!</v>
      </c>
      <c r="Q41" t="e">
        <f>K41*(SQRT((P41^2/J41^2)+((P35)^2/J35^2)))</f>
        <v>#DIV/0!</v>
      </c>
      <c r="R41" s="5"/>
      <c r="S41" s="2"/>
    </row>
    <row r="42" spans="2:28" x14ac:dyDescent="0.25">
      <c r="B42" t="s">
        <v>67</v>
      </c>
      <c r="C42" t="s">
        <v>66</v>
      </c>
      <c r="D42" t="s">
        <v>22</v>
      </c>
      <c r="E42">
        <v>42.86</v>
      </c>
      <c r="F42" s="2"/>
      <c r="G42" s="2"/>
      <c r="R42" s="5"/>
    </row>
    <row r="43" spans="2:28" x14ac:dyDescent="0.25">
      <c r="B43" t="s">
        <v>68</v>
      </c>
      <c r="C43" t="s">
        <v>66</v>
      </c>
      <c r="D43" t="s">
        <v>22</v>
      </c>
      <c r="E43">
        <v>45.52</v>
      </c>
      <c r="F43" s="2"/>
      <c r="G43" s="2"/>
      <c r="R43" s="5"/>
      <c r="S43" s="11"/>
      <c r="T43" s="11"/>
      <c r="U43" s="11"/>
      <c r="V43" s="11"/>
      <c r="W43" s="11"/>
      <c r="X43" s="11"/>
      <c r="Y43" s="11"/>
      <c r="Z43" s="11"/>
      <c r="AA43" s="11"/>
      <c r="AB43" s="11"/>
    </row>
    <row r="44" spans="2:28" x14ac:dyDescent="0.25">
      <c r="B44" t="s">
        <v>69</v>
      </c>
      <c r="C44" t="s">
        <v>70</v>
      </c>
      <c r="D44" t="s">
        <v>22</v>
      </c>
      <c r="E44">
        <v>24.16</v>
      </c>
      <c r="F44" s="2"/>
      <c r="G44" s="2">
        <v>2307</v>
      </c>
      <c r="H44" s="2">
        <f>AVERAGE(G44:G46)-AVERAGE(G32:G34)</f>
        <v>2238</v>
      </c>
      <c r="J44">
        <f>(((AVERAGE(G44:G46)-AVERAGE(G32:G34))/3)/(AVERAGE(G29:G31)* 10))*100</f>
        <v>3.5450657373673367</v>
      </c>
      <c r="K44">
        <f>J44/J35</f>
        <v>15.760563380281686</v>
      </c>
      <c r="L44" s="3">
        <f>STDEV(G44:G46)/SQRT(3)</f>
        <v>21.82506204649447</v>
      </c>
      <c r="N44">
        <f>SQRT((L32)^2+L44^2)</f>
        <v>23.565511522844851</v>
      </c>
      <c r="P44">
        <f>J44*(SQRT((N44^2/H44^2)+((30*L29)^2/I29^2)))</f>
        <v>5.2461548054970636E-2</v>
      </c>
      <c r="Q44">
        <f>K44*(SQRT((P44^2/J44^2)+((P35)^2/J35^2)))</f>
        <v>1.7263450335294379</v>
      </c>
    </row>
    <row r="45" spans="2:28" x14ac:dyDescent="0.25">
      <c r="B45" t="s">
        <v>71</v>
      </c>
      <c r="C45" t="s">
        <v>70</v>
      </c>
      <c r="D45" t="s">
        <v>22</v>
      </c>
      <c r="E45">
        <v>24.15</v>
      </c>
      <c r="F45" s="2"/>
      <c r="G45" s="2">
        <v>2320</v>
      </c>
    </row>
    <row r="46" spans="2:28" x14ac:dyDescent="0.25">
      <c r="B46" t="s">
        <v>72</v>
      </c>
      <c r="C46" t="s">
        <v>70</v>
      </c>
      <c r="D46" t="s">
        <v>22</v>
      </c>
      <c r="E46">
        <v>24.1</v>
      </c>
      <c r="F46" s="2"/>
      <c r="G46" s="2">
        <v>2378</v>
      </c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28" x14ac:dyDescent="0.25">
      <c r="B47" t="s">
        <v>73</v>
      </c>
      <c r="C47" t="s">
        <v>74</v>
      </c>
      <c r="D47" t="s">
        <v>22</v>
      </c>
      <c r="E47">
        <v>25.65</v>
      </c>
      <c r="F47" s="2"/>
      <c r="G47" s="2">
        <v>1023</v>
      </c>
      <c r="H47" s="2">
        <f>AVERAGE(G47:G49)-AVERAGE(G32:G34)</f>
        <v>887.66666666666663</v>
      </c>
      <c r="I47" s="4"/>
      <c r="J47">
        <f>(((AVERAGE(G47:G49)-AVERAGE(G32:G34))/3)/(AVERAGE(G29:G31)* 10))*100</f>
        <v>1.406093246739532</v>
      </c>
      <c r="K47">
        <f>J47/J35</f>
        <v>6.2511737089201862</v>
      </c>
      <c r="L47" s="3">
        <f>STDEV(G47:G49)/SQRT(3)</f>
        <v>33.458099833141219</v>
      </c>
      <c r="M47" s="4"/>
      <c r="N47">
        <f>SQRT((L32)^2+L47^2)</f>
        <v>34.618556359912589</v>
      </c>
      <c r="O47" s="4"/>
      <c r="P47">
        <f>J47*(SQRT((N47^2/H47^2)+((30*L29)^2/I29^2)))</f>
        <v>5.6752556109339325E-2</v>
      </c>
      <c r="Q47">
        <f>K47*(SQRT((P47^2/J47^2)+((P35)^2/J35^2)))</f>
        <v>0.72384610809156291</v>
      </c>
    </row>
    <row r="48" spans="2:28" x14ac:dyDescent="0.25">
      <c r="B48" t="s">
        <v>75</v>
      </c>
      <c r="C48" t="s">
        <v>74</v>
      </c>
      <c r="D48" t="s">
        <v>22</v>
      </c>
      <c r="E48">
        <v>25.86</v>
      </c>
      <c r="F48" s="2"/>
      <c r="G48" s="2">
        <v>918</v>
      </c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x14ac:dyDescent="0.25">
      <c r="B49" t="s">
        <v>76</v>
      </c>
      <c r="C49" t="s">
        <v>74</v>
      </c>
      <c r="D49" t="s">
        <v>22</v>
      </c>
      <c r="E49">
        <v>25.67</v>
      </c>
      <c r="F49" s="2"/>
      <c r="G49" s="2">
        <v>1013</v>
      </c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x14ac:dyDescent="0.25">
      <c r="F50" s="2"/>
      <c r="G50" s="2"/>
      <c r="H50" s="6"/>
      <c r="I50" s="4"/>
      <c r="J50" s="4"/>
      <c r="L50" s="3"/>
      <c r="M50" s="4"/>
      <c r="O50" s="4"/>
    </row>
    <row r="54" spans="1:17" x14ac:dyDescent="0.25">
      <c r="F54" s="2"/>
      <c r="G54" s="2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x14ac:dyDescent="0.25">
      <c r="F55" s="2"/>
      <c r="G55" s="2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x14ac:dyDescent="0.25">
      <c r="E56" s="2"/>
    </row>
    <row r="57" spans="1:17" x14ac:dyDescent="0.25">
      <c r="E57" s="2"/>
    </row>
    <row r="58" spans="1:17" x14ac:dyDescent="0.25">
      <c r="E58" s="2"/>
    </row>
    <row r="59" spans="1:17" x14ac:dyDescent="0.25">
      <c r="B59" t="s">
        <v>4</v>
      </c>
      <c r="F59" t="s">
        <v>6</v>
      </c>
    </row>
    <row r="60" spans="1:17" x14ac:dyDescent="0.25">
      <c r="B60" s="3" t="s">
        <v>77</v>
      </c>
      <c r="C60" s="3" t="s">
        <v>78</v>
      </c>
      <c r="D60" s="3"/>
      <c r="F60" s="3" t="s">
        <v>77</v>
      </c>
      <c r="G60" s="3" t="s">
        <v>78</v>
      </c>
    </row>
    <row r="61" spans="1:17" x14ac:dyDescent="0.25">
      <c r="A61" t="s">
        <v>79</v>
      </c>
      <c r="B61">
        <f>J14</f>
        <v>0.22244273546679891</v>
      </c>
      <c r="C61">
        <f>J35</f>
        <v>0.22493267859971489</v>
      </c>
      <c r="F61">
        <f>P14</f>
        <v>3.0016001128803302E-2</v>
      </c>
      <c r="G61">
        <f>P35</f>
        <v>2.4412278918555037E-2</v>
      </c>
    </row>
    <row r="62" spans="1:17" x14ac:dyDescent="0.25">
      <c r="A62" t="s">
        <v>80</v>
      </c>
      <c r="B62">
        <f>J17</f>
        <v>4.6208550401058455</v>
      </c>
      <c r="C62">
        <f>J38</f>
        <v>2.2033898305084745</v>
      </c>
      <c r="F62">
        <f>P17</f>
        <v>0.23198894552847305</v>
      </c>
      <c r="G62">
        <f>P38</f>
        <v>0.13850281552966268</v>
      </c>
    </row>
    <row r="63" spans="1:17" x14ac:dyDescent="0.25">
      <c r="A63" t="s">
        <v>81</v>
      </c>
      <c r="B63">
        <f>J20</f>
        <v>1.041925080625155</v>
      </c>
      <c r="C63">
        <f>J41</f>
        <v>-0.15206716299699033</v>
      </c>
      <c r="F63">
        <f>P20</f>
        <v>8.0848159598686742E-2</v>
      </c>
      <c r="G63" t="e">
        <f>P41</f>
        <v>#DIV/0!</v>
      </c>
    </row>
    <row r="64" spans="1:17" x14ac:dyDescent="0.25">
      <c r="A64" t="s">
        <v>82</v>
      </c>
      <c r="B64">
        <f>J23</f>
        <v>4.6117588687670548</v>
      </c>
      <c r="C64">
        <f>J44</f>
        <v>3.5450657373673367</v>
      </c>
      <c r="F64">
        <f>P23</f>
        <v>0.20029235315089824</v>
      </c>
      <c r="G64">
        <f>P44</f>
        <v>5.2461548054970636E-2</v>
      </c>
      <c r="I64" s="4"/>
      <c r="J64" s="4"/>
      <c r="K64" s="4"/>
      <c r="L64" s="4"/>
      <c r="M64" s="4"/>
      <c r="N64" s="4"/>
      <c r="O64" s="4"/>
      <c r="P64" s="4"/>
      <c r="Q64" s="4"/>
    </row>
    <row r="65" spans="1:18" x14ac:dyDescent="0.25">
      <c r="A65" s="3" t="s">
        <v>83</v>
      </c>
      <c r="B65">
        <f>J26</f>
        <v>0.44653932026792353</v>
      </c>
      <c r="C65">
        <f>J47</f>
        <v>1.406093246739532</v>
      </c>
      <c r="F65">
        <f>P26</f>
        <v>4.1982822384910759E-2</v>
      </c>
      <c r="G65">
        <f>P47</f>
        <v>5.6752556109339325E-2</v>
      </c>
    </row>
    <row r="66" spans="1:18" x14ac:dyDescent="0.25">
      <c r="I66" s="4"/>
      <c r="J66" s="4"/>
      <c r="K66" s="4"/>
      <c r="L66" s="4"/>
      <c r="M66" s="4"/>
      <c r="N66" s="4"/>
      <c r="O66" s="4"/>
      <c r="P66" s="4"/>
      <c r="Q66" s="4"/>
    </row>
    <row r="67" spans="1:18" x14ac:dyDescent="0.25">
      <c r="A67" s="3"/>
      <c r="I67" s="4"/>
      <c r="J67" s="4"/>
      <c r="K67" s="4"/>
      <c r="L67" s="4"/>
      <c r="M67" s="4"/>
      <c r="N67" s="4"/>
      <c r="O67" s="4"/>
      <c r="P67" s="4"/>
      <c r="Q67" s="4"/>
    </row>
    <row r="68" spans="1:18" x14ac:dyDescent="0.25">
      <c r="A68" t="s">
        <v>84</v>
      </c>
      <c r="B68">
        <f>B62/B61</f>
        <v>20.773234200743495</v>
      </c>
      <c r="C68">
        <f>C62/C61</f>
        <v>9.7957746478873222</v>
      </c>
      <c r="F68">
        <f>Q17</f>
        <v>2.9908271150716801</v>
      </c>
      <c r="G68">
        <f>Q38</f>
        <v>1.2285922343938296</v>
      </c>
    </row>
    <row r="69" spans="1:18" x14ac:dyDescent="0.25">
      <c r="A69" t="s">
        <v>85</v>
      </c>
      <c r="B69">
        <f>B63/B61</f>
        <v>4.6840148698884772</v>
      </c>
      <c r="C69">
        <f>C63/C61</f>
        <v>-0.67605633802816889</v>
      </c>
      <c r="F69">
        <f>Q20</f>
        <v>0.72910228959663903</v>
      </c>
      <c r="G69" t="e">
        <f>Q41</f>
        <v>#DIV/0!</v>
      </c>
    </row>
    <row r="70" spans="1:18" x14ac:dyDescent="0.25">
      <c r="A70" s="3" t="s">
        <v>86</v>
      </c>
      <c r="B70">
        <f>B64/B61</f>
        <v>20.732342007434948</v>
      </c>
      <c r="C70">
        <f>C64/C61</f>
        <v>15.760563380281686</v>
      </c>
      <c r="F70">
        <f>Q23</f>
        <v>2.9389165061287086</v>
      </c>
      <c r="G70">
        <f>Q44</f>
        <v>1.7263450335294379</v>
      </c>
      <c r="I70" s="4"/>
      <c r="J70" s="4"/>
      <c r="K70" s="4"/>
      <c r="L70" s="4"/>
      <c r="M70" s="4"/>
      <c r="N70" s="4"/>
      <c r="O70" s="4"/>
      <c r="P70" s="4"/>
      <c r="Q70" s="4"/>
    </row>
    <row r="71" spans="1:18" x14ac:dyDescent="0.25">
      <c r="A71" s="3" t="s">
        <v>87</v>
      </c>
      <c r="B71">
        <f>B65/B61</f>
        <v>2.0074349442379185</v>
      </c>
      <c r="C71">
        <f>C65/C61</f>
        <v>6.2511737089201862</v>
      </c>
      <c r="F71">
        <f>Q26</f>
        <v>0.33014654778743063</v>
      </c>
      <c r="G71">
        <f>Q47</f>
        <v>0.72384610809156291</v>
      </c>
    </row>
    <row r="73" spans="1:18" x14ac:dyDescent="0.25">
      <c r="I73" s="3"/>
    </row>
    <row r="77" spans="1:18" x14ac:dyDescent="0.25">
      <c r="B77" t="s">
        <v>88</v>
      </c>
    </row>
    <row r="78" spans="1:18" x14ac:dyDescent="0.25">
      <c r="B78" t="s">
        <v>77</v>
      </c>
      <c r="C78" t="s">
        <v>78</v>
      </c>
      <c r="F78" t="s">
        <v>89</v>
      </c>
      <c r="K78" s="15" t="s">
        <v>90</v>
      </c>
      <c r="L78" s="7"/>
      <c r="M78" s="7"/>
      <c r="N78" s="7"/>
      <c r="O78" s="7"/>
      <c r="P78" s="7"/>
      <c r="Q78" s="7"/>
      <c r="R78" s="9"/>
    </row>
    <row r="79" spans="1:18" x14ac:dyDescent="0.25">
      <c r="A79" t="s">
        <v>91</v>
      </c>
      <c r="B79">
        <v>0.67215430111830343</v>
      </c>
      <c r="C79">
        <v>0.16027118206621932</v>
      </c>
      <c r="F79">
        <v>9.8652024684827339E-2</v>
      </c>
      <c r="G79">
        <v>2.2055761077369472E-2</v>
      </c>
      <c r="K79" s="10"/>
      <c r="L79" s="4" t="s">
        <v>77</v>
      </c>
      <c r="M79" s="4" t="s">
        <v>78</v>
      </c>
      <c r="N79" s="4"/>
      <c r="O79" s="4"/>
      <c r="P79" s="4"/>
      <c r="Q79" s="4" t="s">
        <v>77</v>
      </c>
      <c r="R79" s="13" t="s">
        <v>78</v>
      </c>
    </row>
    <row r="80" spans="1:18" x14ac:dyDescent="0.25">
      <c r="A80" t="s">
        <v>92</v>
      </c>
      <c r="B80">
        <v>0.21210342322070333</v>
      </c>
      <c r="C80">
        <v>1.0854115518800878</v>
      </c>
      <c r="F80">
        <v>3.3325428241459877E-2</v>
      </c>
      <c r="G80" t="e">
        <v>#DIV/0!</v>
      </c>
      <c r="K80" s="10" t="s">
        <v>79</v>
      </c>
      <c r="L80" s="4">
        <v>0.32351038174225044</v>
      </c>
      <c r="M80" s="4">
        <v>0.1750700280112045</v>
      </c>
      <c r="N80" s="4"/>
      <c r="O80" s="4"/>
      <c r="P80" s="4"/>
      <c r="Q80" s="4">
        <v>1.0827341992894774E-2</v>
      </c>
      <c r="R80" s="13">
        <v>1.8559642499892511E-2</v>
      </c>
    </row>
    <row r="81" spans="1:18" x14ac:dyDescent="0.25">
      <c r="A81" t="s">
        <v>93</v>
      </c>
      <c r="B81">
        <v>2.4107374427249941</v>
      </c>
      <c r="C81">
        <v>1.1477730301911342</v>
      </c>
      <c r="F81">
        <v>0.34883302904107533</v>
      </c>
      <c r="G81">
        <v>0.14045365831692663</v>
      </c>
      <c r="K81" s="14" t="s">
        <v>80</v>
      </c>
      <c r="L81" s="4">
        <v>9.9982353979177692</v>
      </c>
      <c r="M81" s="4">
        <v>10.700280112044815</v>
      </c>
      <c r="N81" s="4"/>
      <c r="O81" s="4"/>
      <c r="P81" s="4"/>
      <c r="Q81" s="4">
        <v>0.40916438236046626</v>
      </c>
      <c r="R81" s="13">
        <v>0.33083523829587946</v>
      </c>
    </row>
    <row r="82" spans="1:18" x14ac:dyDescent="0.25">
      <c r="A82" t="s">
        <v>94</v>
      </c>
      <c r="B82">
        <v>0.20310692040670625</v>
      </c>
      <c r="C82">
        <v>0.39195822252276352</v>
      </c>
      <c r="F82">
        <v>3.3796500694904814E-2</v>
      </c>
      <c r="G82">
        <v>5.1189991398284659E-2</v>
      </c>
      <c r="K82" s="14" t="s">
        <v>81</v>
      </c>
      <c r="L82" s="4">
        <v>7.144285630257043</v>
      </c>
      <c r="M82" s="4">
        <v>-0.1090436174469788</v>
      </c>
      <c r="N82" s="4"/>
      <c r="O82" s="4"/>
      <c r="P82" s="4"/>
      <c r="Q82" s="4">
        <v>0.13194458262210348</v>
      </c>
      <c r="R82" s="13">
        <v>-1.0356435935513668E-3</v>
      </c>
    </row>
    <row r="83" spans="1:18" x14ac:dyDescent="0.25">
      <c r="K83" s="10" t="s">
        <v>82</v>
      </c>
      <c r="L83" s="4">
        <v>2.7821892829833539</v>
      </c>
      <c r="M83" s="4">
        <v>2.4039615846338536</v>
      </c>
      <c r="N83" s="4"/>
      <c r="O83" s="4"/>
      <c r="P83" s="4"/>
      <c r="Q83" s="4">
        <v>0.11883658584038517</v>
      </c>
      <c r="R83" s="13">
        <v>9.6042831399514389E-2</v>
      </c>
    </row>
    <row r="84" spans="1:18" x14ac:dyDescent="0.25">
      <c r="K84" s="10" t="s">
        <v>83</v>
      </c>
      <c r="L84" s="4">
        <v>3.1974589730015879</v>
      </c>
      <c r="M84" s="4">
        <v>2.7921168467386948</v>
      </c>
      <c r="N84" s="4"/>
      <c r="O84" s="4"/>
      <c r="P84" s="4"/>
      <c r="Q84" s="4">
        <v>9.1313340113833685E-2</v>
      </c>
      <c r="R84" s="13">
        <v>0.16678806771803009</v>
      </c>
    </row>
    <row r="85" spans="1:18" x14ac:dyDescent="0.25">
      <c r="K85" s="10"/>
      <c r="L85" s="4"/>
      <c r="M85" s="4"/>
      <c r="N85" s="4"/>
      <c r="O85" s="4"/>
      <c r="P85" s="4"/>
      <c r="Q85" s="4"/>
      <c r="R85" s="13"/>
    </row>
    <row r="86" spans="1:18" x14ac:dyDescent="0.25">
      <c r="K86" s="10"/>
      <c r="L86" s="4"/>
      <c r="M86" s="4"/>
      <c r="N86" s="4"/>
      <c r="O86" s="4"/>
      <c r="P86" s="4"/>
      <c r="Q86" s="4"/>
      <c r="R86" s="13"/>
    </row>
    <row r="87" spans="1:18" x14ac:dyDescent="0.25">
      <c r="K87" s="10" t="s">
        <v>84</v>
      </c>
      <c r="L87" s="4">
        <v>30.905454545454546</v>
      </c>
      <c r="M87" s="4">
        <v>61.119999999999983</v>
      </c>
      <c r="N87" s="4"/>
      <c r="O87" s="4"/>
      <c r="P87" s="4"/>
      <c r="Q87" s="4">
        <v>1.633864993868767</v>
      </c>
      <c r="R87" s="13">
        <v>6.749439729536153</v>
      </c>
    </row>
    <row r="88" spans="1:18" x14ac:dyDescent="0.25">
      <c r="K88" s="10" t="s">
        <v>85</v>
      </c>
      <c r="L88" s="4">
        <v>22.083636363636362</v>
      </c>
      <c r="M88" s="4">
        <v>-0.62285714285714278</v>
      </c>
      <c r="N88" s="4"/>
      <c r="O88" s="4"/>
      <c r="P88" s="4"/>
      <c r="Q88" s="4">
        <v>0.84416538339112679</v>
      </c>
      <c r="R88" s="13">
        <v>-6.6295208821769119E-2</v>
      </c>
    </row>
    <row r="89" spans="1:18" x14ac:dyDescent="0.25">
      <c r="K89" s="10" t="s">
        <v>86</v>
      </c>
      <c r="L89" s="4">
        <v>8.6</v>
      </c>
      <c r="M89" s="4">
        <v>13.73142857142857</v>
      </c>
      <c r="N89" s="4"/>
      <c r="O89" s="4"/>
      <c r="P89" s="4"/>
      <c r="Q89" s="4">
        <v>0.46666836979772647</v>
      </c>
      <c r="R89" s="13">
        <v>1.555646757533184</v>
      </c>
    </row>
    <row r="90" spans="1:18" x14ac:dyDescent="0.25">
      <c r="K90" s="20" t="s">
        <v>87</v>
      </c>
      <c r="L90" s="11">
        <v>9.8836363636363629</v>
      </c>
      <c r="M90" s="11">
        <v>15.948571428571423</v>
      </c>
      <c r="N90" s="11"/>
      <c r="O90" s="11"/>
      <c r="P90" s="11"/>
      <c r="Q90" s="11">
        <v>0.43484538812092355</v>
      </c>
      <c r="R90" s="16">
        <v>1.9406862062929495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tabSelected="1" topLeftCell="F6" workbookViewId="0">
      <selection activeCell="F1" sqref="F1"/>
    </sheetView>
  </sheetViews>
  <sheetFormatPr defaultRowHeight="15" x14ac:dyDescent="0.25"/>
  <cols>
    <col min="8" max="8" width="19.42578125" customWidth="1"/>
    <col min="13" max="13" width="16.28515625" customWidth="1"/>
  </cols>
  <sheetData>
    <row r="1" spans="2:20" x14ac:dyDescent="0.25">
      <c r="F1" s="22" t="s">
        <v>107</v>
      </c>
    </row>
    <row r="6" spans="2:20" x14ac:dyDescent="0.25">
      <c r="C6" t="s">
        <v>88</v>
      </c>
    </row>
    <row r="7" spans="2:20" x14ac:dyDescent="0.25">
      <c r="C7" t="s">
        <v>77</v>
      </c>
      <c r="D7" t="s">
        <v>78</v>
      </c>
      <c r="G7" t="s">
        <v>89</v>
      </c>
      <c r="L7" t="s">
        <v>103</v>
      </c>
      <c r="Q7" t="s">
        <v>106</v>
      </c>
    </row>
    <row r="8" spans="2:20" x14ac:dyDescent="0.25">
      <c r="B8" t="s">
        <v>91</v>
      </c>
      <c r="C8">
        <v>0.67215430111830343</v>
      </c>
      <c r="D8">
        <v>0.16027118206621932</v>
      </c>
      <c r="G8">
        <v>9.8652024684827339E-2</v>
      </c>
      <c r="H8">
        <v>2.2055761077369472E-2</v>
      </c>
    </row>
    <row r="9" spans="2:20" x14ac:dyDescent="0.25">
      <c r="B9" t="s">
        <v>92</v>
      </c>
      <c r="C9">
        <v>0.21210342322070333</v>
      </c>
      <c r="D9">
        <v>1.0854115518800878</v>
      </c>
      <c r="G9">
        <v>3.3325428241459877E-2</v>
      </c>
      <c r="H9" t="e">
        <v>#DIV/0!</v>
      </c>
      <c r="M9" t="s">
        <v>105</v>
      </c>
      <c r="N9" t="s">
        <v>104</v>
      </c>
      <c r="Q9" t="s">
        <v>105</v>
      </c>
      <c r="S9" t="s">
        <v>104</v>
      </c>
    </row>
    <row r="10" spans="2:20" x14ac:dyDescent="0.25">
      <c r="B10" t="s">
        <v>93</v>
      </c>
      <c r="C10">
        <v>2.4107374427249941</v>
      </c>
      <c r="D10">
        <v>1.1477730301911342</v>
      </c>
      <c r="G10">
        <v>0.34883302904107533</v>
      </c>
      <c r="H10">
        <v>0.14045365831692663</v>
      </c>
      <c r="K10" t="s">
        <v>91</v>
      </c>
      <c r="L10">
        <f>AVEDEV(C8,C15,C24)</f>
        <v>0.77740168740447968</v>
      </c>
      <c r="M10">
        <f t="shared" ref="M10:N13" si="0">AVERAGE(C8,C15,C24)</f>
        <v>1.1463103001345638</v>
      </c>
      <c r="N10">
        <f t="shared" si="0"/>
        <v>0.13746435399420662</v>
      </c>
      <c r="O10">
        <f>AVEDEV(D8,D15,D240)</f>
        <v>6.0946894060011636E-3</v>
      </c>
      <c r="P10" t="s">
        <v>91</v>
      </c>
      <c r="Q10">
        <f>AVERAGE(C8,C15)</f>
        <v>0.56325903458120408</v>
      </c>
      <c r="R10">
        <f>AVEDEV(C8,C15)</f>
        <v>0.10889526653709938</v>
      </c>
      <c r="S10">
        <f>AVERAGE(D8,D15)</f>
        <v>0.15417649266021816</v>
      </c>
      <c r="T10">
        <f>AVEDEV(D8,D15)</f>
        <v>6.0946894060011636E-3</v>
      </c>
    </row>
    <row r="11" spans="2:20" x14ac:dyDescent="0.25">
      <c r="B11" t="s">
        <v>94</v>
      </c>
      <c r="C11">
        <v>0.20310692040670625</v>
      </c>
      <c r="D11">
        <v>0.39195822252276352</v>
      </c>
      <c r="G11">
        <v>3.3796500694904814E-2</v>
      </c>
      <c r="H11">
        <v>5.1189991398284659E-2</v>
      </c>
      <c r="K11" t="s">
        <v>92</v>
      </c>
      <c r="L11">
        <f>AVEDEV(C9,C16,C25)</f>
        <v>0.10527506717174739</v>
      </c>
      <c r="M11">
        <f t="shared" si="0"/>
        <v>0.23552147949250912</v>
      </c>
      <c r="N11">
        <f t="shared" si="0"/>
        <v>0.63998410758463653</v>
      </c>
      <c r="O11">
        <f>AVEDEV(D9,D16,D25)</f>
        <v>0.29695162953030091</v>
      </c>
      <c r="P11" t="s">
        <v>92</v>
      </c>
      <c r="Q11">
        <f t="shared" ref="Q11:Q13" si="1">AVERAGE(C9,C16)</f>
        <v>0.15656517911369858</v>
      </c>
      <c r="R11">
        <f t="shared" ref="R11:R13" si="2">AVEDEV(C9,C16)</f>
        <v>5.5538244107004753E-2</v>
      </c>
      <c r="S11">
        <f t="shared" ref="S11:S13" si="3">AVERAGE(D9,D16)</f>
        <v>0.79010474355083837</v>
      </c>
      <c r="T11">
        <f t="shared" ref="T11:T13" si="4">AVEDEV(D9,D16)</f>
        <v>0.29530680832924944</v>
      </c>
    </row>
    <row r="12" spans="2:20" x14ac:dyDescent="0.25">
      <c r="K12" t="s">
        <v>93</v>
      </c>
      <c r="L12">
        <f>AVEDEV(C10,C17,C26)</f>
        <v>1.1720470475883715</v>
      </c>
      <c r="M12">
        <f t="shared" si="0"/>
        <v>2.9663496196133496</v>
      </c>
      <c r="N12">
        <f t="shared" si="0"/>
        <v>1.0837945757176215</v>
      </c>
      <c r="O12">
        <f>AVEDEV(D10,D17,D26)</f>
        <v>0.11522217611757346</v>
      </c>
      <c r="P12" t="s">
        <v>93</v>
      </c>
      <c r="Q12">
        <f t="shared" si="1"/>
        <v>2.087314333922071</v>
      </c>
      <c r="R12">
        <f t="shared" si="2"/>
        <v>0.32342310880292324</v>
      </c>
      <c r="S12">
        <f t="shared" si="3"/>
        <v>1.1702112078058016</v>
      </c>
      <c r="T12">
        <f t="shared" si="4"/>
        <v>2.2438177614667487E-2</v>
      </c>
    </row>
    <row r="13" spans="2:20" x14ac:dyDescent="0.25">
      <c r="K13" t="s">
        <v>94</v>
      </c>
      <c r="L13">
        <f>AVEDEV(C11,C18,C27)</f>
        <v>0.1692846985903084</v>
      </c>
      <c r="M13">
        <f t="shared" si="0"/>
        <v>0.32636690965400389</v>
      </c>
      <c r="N13">
        <f t="shared" si="0"/>
        <v>0.46011879379173654</v>
      </c>
      <c r="O13">
        <f>AVEDEV(D11,D18,D27)</f>
        <v>0.14549111144827986</v>
      </c>
      <c r="P13" t="s">
        <v>94</v>
      </c>
      <c r="Q13">
        <f t="shared" si="1"/>
        <v>0.19940338571127261</v>
      </c>
      <c r="R13">
        <f t="shared" si="2"/>
        <v>3.7035346954336357E-3</v>
      </c>
      <c r="S13">
        <f t="shared" si="3"/>
        <v>0.5351568417434599</v>
      </c>
      <c r="T13">
        <f t="shared" si="4"/>
        <v>0.1431986192206964</v>
      </c>
    </row>
    <row r="14" spans="2:20" x14ac:dyDescent="0.25">
      <c r="C14" t="s">
        <v>96</v>
      </c>
    </row>
    <row r="15" spans="2:20" x14ac:dyDescent="0.25">
      <c r="B15" t="s">
        <v>97</v>
      </c>
      <c r="C15">
        <v>0.45436376804410467</v>
      </c>
      <c r="D15">
        <v>0.14808180325421699</v>
      </c>
      <c r="G15">
        <v>0.10248234384739401</v>
      </c>
      <c r="H15">
        <v>9.2657348007124482E-2</v>
      </c>
    </row>
    <row r="16" spans="2:20" x14ac:dyDescent="0.25">
      <c r="B16" t="s">
        <v>98</v>
      </c>
      <c r="C16">
        <v>0.10102693500669382</v>
      </c>
      <c r="D16">
        <v>0.49479793522158888</v>
      </c>
      <c r="G16">
        <v>2.2974810414973904E-2</v>
      </c>
      <c r="H16">
        <v>0.30894333734764373</v>
      </c>
    </row>
    <row r="17" spans="2:10" x14ac:dyDescent="0.25">
      <c r="B17" t="s">
        <v>99</v>
      </c>
      <c r="C17">
        <v>1.7638912251191476</v>
      </c>
      <c r="D17">
        <v>1.1926493854204692</v>
      </c>
      <c r="G17">
        <v>0.42959869322230404</v>
      </c>
      <c r="H17">
        <v>0.74465189412609534</v>
      </c>
    </row>
    <row r="18" spans="2:10" x14ac:dyDescent="0.25">
      <c r="B18" t="s">
        <v>100</v>
      </c>
      <c r="C18">
        <v>0.19569985101583898</v>
      </c>
      <c r="D18">
        <v>0.67835546096415633</v>
      </c>
      <c r="G18">
        <v>4.638483824777407E-2</v>
      </c>
    </row>
    <row r="21" spans="2:10" x14ac:dyDescent="0.25">
      <c r="J21" s="3"/>
    </row>
    <row r="22" spans="2:10" x14ac:dyDescent="0.25">
      <c r="G22" s="12"/>
      <c r="H22" s="12"/>
      <c r="I22" s="4"/>
    </row>
    <row r="23" spans="2:10" x14ac:dyDescent="0.25">
      <c r="C23" t="s">
        <v>96</v>
      </c>
    </row>
    <row r="24" spans="2:10" x14ac:dyDescent="0.25">
      <c r="B24" t="s">
        <v>97</v>
      </c>
      <c r="C24">
        <v>2.3124128312412831</v>
      </c>
      <c r="D24">
        <v>0.10404007666218358</v>
      </c>
      <c r="G24">
        <v>0.68159709902958499</v>
      </c>
      <c r="H24">
        <v>9.8963631670213201E-2</v>
      </c>
    </row>
    <row r="25" spans="2:10" x14ac:dyDescent="0.25">
      <c r="B25" t="s">
        <v>98</v>
      </c>
      <c r="C25">
        <v>0.39343408025013021</v>
      </c>
      <c r="D25">
        <v>0.33974283565223268</v>
      </c>
      <c r="G25">
        <v>0.1159185669232829</v>
      </c>
      <c r="H25">
        <v>0.32352095666507941</v>
      </c>
      <c r="I25" s="3"/>
    </row>
    <row r="26" spans="2:10" x14ac:dyDescent="0.25">
      <c r="B26" t="s">
        <v>99</v>
      </c>
      <c r="C26">
        <v>4.7244201909959065</v>
      </c>
      <c r="D26">
        <v>0.91096131154126148</v>
      </c>
      <c r="G26">
        <v>1.3941317492753447</v>
      </c>
      <c r="H26">
        <v>0.86544970085545414</v>
      </c>
    </row>
    <row r="27" spans="2:10" x14ac:dyDescent="0.25">
      <c r="B27" t="s">
        <v>100</v>
      </c>
      <c r="C27">
        <v>0.58029395753946655</v>
      </c>
      <c r="D27">
        <v>0.31004269788828975</v>
      </c>
      <c r="G27">
        <v>0.18857030658888033</v>
      </c>
      <c r="H27">
        <v>0.29617467605481634</v>
      </c>
    </row>
    <row r="31" spans="2:10" x14ac:dyDescent="0.25">
      <c r="J31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7"/>
  <sheetViews>
    <sheetView topLeftCell="A62" workbookViewId="0">
      <selection activeCell="A72" sqref="A72:I82"/>
    </sheetView>
  </sheetViews>
  <sheetFormatPr defaultRowHeight="15" x14ac:dyDescent="0.25"/>
  <cols>
    <col min="1" max="1" width="13.42578125" customWidth="1"/>
    <col min="2" max="2" width="14.7109375" customWidth="1"/>
    <col min="3" max="3" width="16.85546875" customWidth="1"/>
    <col min="4" max="4" width="11.7109375" customWidth="1"/>
    <col min="6" max="6" width="10.85546875" customWidth="1"/>
    <col min="11" max="11" width="13" customWidth="1"/>
  </cols>
  <sheetData>
    <row r="1" spans="1:17" x14ac:dyDescent="0.25">
      <c r="A1" t="s">
        <v>0</v>
      </c>
    </row>
    <row r="2" spans="1:17" x14ac:dyDescent="0.25">
      <c r="A2" t="s">
        <v>1</v>
      </c>
      <c r="E2" t="s">
        <v>2</v>
      </c>
    </row>
    <row r="5" spans="1:17" x14ac:dyDescent="0.25">
      <c r="A5" t="s">
        <v>3</v>
      </c>
    </row>
    <row r="6" spans="1:17" x14ac:dyDescent="0.25">
      <c r="J6" s="1" t="s">
        <v>4</v>
      </c>
      <c r="K6" s="1" t="s">
        <v>5</v>
      </c>
      <c r="P6" s="1" t="s">
        <v>6</v>
      </c>
      <c r="Q6" t="s">
        <v>7</v>
      </c>
    </row>
    <row r="7" spans="1:17" x14ac:dyDescent="0.25">
      <c r="A7" t="s">
        <v>8</v>
      </c>
      <c r="B7" t="s">
        <v>9</v>
      </c>
      <c r="C7" t="s">
        <v>10</v>
      </c>
      <c r="D7" t="s">
        <v>11</v>
      </c>
      <c r="E7" t="s">
        <v>12</v>
      </c>
      <c r="G7" t="s">
        <v>13</v>
      </c>
      <c r="H7" t="s">
        <v>14</v>
      </c>
      <c r="I7" t="s">
        <v>15</v>
      </c>
      <c r="J7" t="s">
        <v>16</v>
      </c>
      <c r="L7" t="s">
        <v>17</v>
      </c>
      <c r="N7" t="s">
        <v>18</v>
      </c>
      <c r="P7" t="s">
        <v>19</v>
      </c>
    </row>
    <row r="8" spans="1:17" x14ac:dyDescent="0.25">
      <c r="B8" s="17">
        <v>6</v>
      </c>
      <c r="C8" t="s">
        <v>21</v>
      </c>
      <c r="D8" t="s">
        <v>22</v>
      </c>
      <c r="E8" s="2">
        <v>21.22</v>
      </c>
      <c r="F8" s="2"/>
      <c r="G8" s="2">
        <v>1270</v>
      </c>
      <c r="I8">
        <f>AVERAGE(G8:G10)*30</f>
        <v>39640</v>
      </c>
      <c r="L8" s="3">
        <f>STDEV(G8:G10)/SQRT(3)</f>
        <v>25.982900359873437</v>
      </c>
    </row>
    <row r="9" spans="1:17" x14ac:dyDescent="0.25">
      <c r="B9" s="17">
        <v>7</v>
      </c>
      <c r="C9" t="s">
        <v>21</v>
      </c>
      <c r="D9" t="s">
        <v>22</v>
      </c>
      <c r="E9">
        <v>21.12</v>
      </c>
      <c r="F9" s="2"/>
      <c r="G9" s="2">
        <v>1340</v>
      </c>
    </row>
    <row r="10" spans="1:17" x14ac:dyDescent="0.25">
      <c r="B10" s="17">
        <v>8</v>
      </c>
      <c r="C10" t="s">
        <v>21</v>
      </c>
      <c r="D10" t="s">
        <v>22</v>
      </c>
      <c r="E10">
        <v>21.1</v>
      </c>
      <c r="F10" s="2"/>
      <c r="G10" s="2">
        <v>1354</v>
      </c>
    </row>
    <row r="11" spans="1:17" x14ac:dyDescent="0.25">
      <c r="B11" s="17">
        <v>9</v>
      </c>
      <c r="C11" t="s">
        <v>26</v>
      </c>
      <c r="D11" t="s">
        <v>22</v>
      </c>
      <c r="E11">
        <v>29.95</v>
      </c>
      <c r="G11">
        <v>11</v>
      </c>
      <c r="L11" s="3">
        <f>STDEV(G11:G13)/SQRT(3)</f>
        <v>6.2449979983983992</v>
      </c>
    </row>
    <row r="12" spans="1:17" x14ac:dyDescent="0.25">
      <c r="B12" s="17">
        <v>10</v>
      </c>
      <c r="C12" t="s">
        <v>26</v>
      </c>
      <c r="D12" t="s">
        <v>22</v>
      </c>
      <c r="E12">
        <v>29.13</v>
      </c>
      <c r="G12">
        <v>17</v>
      </c>
    </row>
    <row r="13" spans="1:17" x14ac:dyDescent="0.25">
      <c r="B13" s="17">
        <v>11</v>
      </c>
      <c r="C13" t="s">
        <v>26</v>
      </c>
      <c r="D13" t="s">
        <v>22</v>
      </c>
      <c r="E13">
        <v>27.98</v>
      </c>
      <c r="G13">
        <v>32</v>
      </c>
    </row>
    <row r="14" spans="1:17" x14ac:dyDescent="0.25">
      <c r="B14" s="17">
        <v>12</v>
      </c>
      <c r="C14" t="s">
        <v>30</v>
      </c>
      <c r="D14" t="s">
        <v>22</v>
      </c>
      <c r="E14">
        <v>26.97</v>
      </c>
      <c r="G14">
        <v>56</v>
      </c>
      <c r="H14" s="2">
        <f>AVERAGE(G14:G16)-AVERAGE(G11:G13)</f>
        <v>58</v>
      </c>
      <c r="J14">
        <f>(((AVERAGE(G14:G16)-AVERAGE(G11:G13))/3)/(AVERAGE(G8:G10)* 10))*100</f>
        <v>0.14631685166498487</v>
      </c>
      <c r="L14" s="3">
        <f>STDEV(G14:G16)/SQRT(3)</f>
        <v>11.135528725660045</v>
      </c>
      <c r="N14">
        <f>SQRT((L11)^2+L14^2)</f>
        <v>12.767145334803708</v>
      </c>
      <c r="P14">
        <f>J14*(SQRT((N14^2/H14^2)+((30*L8)^2/I8^2)))</f>
        <v>3.2335991135927729E-2</v>
      </c>
    </row>
    <row r="15" spans="1:17" x14ac:dyDescent="0.25">
      <c r="B15" s="17">
        <v>13</v>
      </c>
      <c r="C15" t="s">
        <v>30</v>
      </c>
      <c r="D15" t="s">
        <v>22</v>
      </c>
      <c r="E15">
        <v>26.17</v>
      </c>
      <c r="G15">
        <v>86</v>
      </c>
    </row>
    <row r="16" spans="1:17" x14ac:dyDescent="0.25">
      <c r="B16" s="17">
        <v>14</v>
      </c>
      <c r="C16" t="s">
        <v>30</v>
      </c>
      <c r="D16" t="s">
        <v>22</v>
      </c>
      <c r="E16">
        <v>26.04</v>
      </c>
      <c r="G16">
        <v>92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2:18" x14ac:dyDescent="0.25">
      <c r="B17" s="17">
        <v>15</v>
      </c>
      <c r="C17" t="s">
        <v>34</v>
      </c>
      <c r="D17" t="s">
        <v>22</v>
      </c>
      <c r="E17">
        <v>21.01</v>
      </c>
      <c r="F17" s="2"/>
      <c r="G17" s="2">
        <v>1427</v>
      </c>
      <c r="H17" s="2">
        <f>AVERAGE(G17:G19)-AVERAGE(G11:G13)</f>
        <v>1349.6666666666667</v>
      </c>
      <c r="J17">
        <f>(((AVERAGE(G17:G19)-AVERAGE(G11:G13))/3)/(AVERAGE(G8:G10)* 10))*100</f>
        <v>3.4048099562731258</v>
      </c>
      <c r="K17">
        <f>J17/J14</f>
        <v>23.270114942528743</v>
      </c>
      <c r="L17" s="3">
        <f>STDEV(G17:G19)/SQRT(3)</f>
        <v>33.79513442954638</v>
      </c>
      <c r="N17">
        <f>SQRT((L11)^2+L17^2)</f>
        <v>34.367297116752013</v>
      </c>
      <c r="P17">
        <f>J17*(SQRT((N17^2/H17^2)+((30*L8)^2/I8^2)))</f>
        <v>0.10954131378950298</v>
      </c>
      <c r="Q17">
        <f>K17*(SQRT((P17^2/J17^2)+((P14)^2/J14^2)))</f>
        <v>5.1968982111411721</v>
      </c>
    </row>
    <row r="18" spans="2:18" x14ac:dyDescent="0.25">
      <c r="B18" s="17">
        <v>16</v>
      </c>
      <c r="C18" t="s">
        <v>34</v>
      </c>
      <c r="D18" t="s">
        <v>22</v>
      </c>
      <c r="E18">
        <v>21.08</v>
      </c>
      <c r="F18" s="2"/>
      <c r="G18" s="2">
        <v>1372</v>
      </c>
    </row>
    <row r="19" spans="2:18" x14ac:dyDescent="0.25">
      <c r="B19" s="17">
        <v>17</v>
      </c>
      <c r="C19" t="s">
        <v>34</v>
      </c>
      <c r="D19" t="s">
        <v>22</v>
      </c>
      <c r="E19">
        <v>21.16</v>
      </c>
      <c r="F19" s="2"/>
      <c r="G19" s="2">
        <v>1310</v>
      </c>
    </row>
    <row r="20" spans="2:18" x14ac:dyDescent="0.25">
      <c r="B20" s="17">
        <v>18</v>
      </c>
      <c r="C20" t="s">
        <v>38</v>
      </c>
      <c r="D20" t="s">
        <v>22</v>
      </c>
      <c r="E20">
        <v>24.16</v>
      </c>
      <c r="F20" s="2"/>
      <c r="G20" s="2">
        <v>257</v>
      </c>
      <c r="H20" s="2">
        <f>AVERAGE(G20:G22)-AVERAGE(G11:G13)</f>
        <v>225</v>
      </c>
      <c r="J20">
        <f>(((AVERAGE(G20:G22)-AVERAGE(G11:G13))/3)/(AVERAGE(G8:G10)* 10))*100</f>
        <v>0.56760847628657929</v>
      </c>
      <c r="K20">
        <f>J20/J14</f>
        <v>3.8793103448275867</v>
      </c>
      <c r="L20" s="3">
        <f>STDEV(G20:G22)/SQRT(3)</f>
        <v>7.5718777944003648</v>
      </c>
      <c r="N20">
        <f>SQRT((L11)^2+L20^2)</f>
        <v>9.8149545762236379</v>
      </c>
      <c r="P20">
        <f>J20*(SQRT((N20^2/H20^2)+((30*L8)^2/I8^2)))</f>
        <v>2.715969226881057E-2</v>
      </c>
      <c r="Q20">
        <f>K20*(SQRT((P20^2/J20^2)+((P14)^2/J14^2)))</f>
        <v>0.8771914155638787</v>
      </c>
    </row>
    <row r="21" spans="2:18" x14ac:dyDescent="0.25">
      <c r="B21" s="17">
        <v>19</v>
      </c>
      <c r="C21" t="s">
        <v>38</v>
      </c>
      <c r="D21" t="s">
        <v>22</v>
      </c>
      <c r="E21">
        <v>24.24</v>
      </c>
      <c r="F21" s="2"/>
      <c r="G21" s="2">
        <v>247</v>
      </c>
    </row>
    <row r="22" spans="2:18" x14ac:dyDescent="0.25">
      <c r="B22" s="17">
        <v>20</v>
      </c>
      <c r="C22" t="s">
        <v>38</v>
      </c>
      <c r="D22" t="s">
        <v>22</v>
      </c>
      <c r="E22">
        <v>24.35</v>
      </c>
      <c r="F22" s="2"/>
      <c r="G22" s="2">
        <v>231</v>
      </c>
      <c r="R22" s="3"/>
    </row>
    <row r="23" spans="2:18" x14ac:dyDescent="0.25">
      <c r="B23" s="17">
        <v>21</v>
      </c>
      <c r="C23" t="s">
        <v>42</v>
      </c>
      <c r="D23" t="s">
        <v>22</v>
      </c>
      <c r="E23">
        <v>20.68</v>
      </c>
      <c r="G23" s="2">
        <v>1707</v>
      </c>
      <c r="H23" s="2">
        <f>AVERAGE(G23:G25)-AVERAGE(G11:G13)</f>
        <v>1415.3333333333333</v>
      </c>
      <c r="I23" s="4"/>
      <c r="J23">
        <f>(((AVERAGE(G23:G25)-AVERAGE(G11:G13))/3)/(AVERAGE(G8:G10)* 10))*100</f>
        <v>3.5704675412041711</v>
      </c>
      <c r="K23">
        <f>J23/J14</f>
        <v>24.402298850574713</v>
      </c>
      <c r="L23" s="3">
        <f>STDEV(G23:G25)/SQRT(3)</f>
        <v>136.20858188006301</v>
      </c>
      <c r="M23" s="4"/>
      <c r="N23">
        <f>SQRT((L11)^2+L23^2)</f>
        <v>136.35166950858294</v>
      </c>
      <c r="O23" s="4"/>
      <c r="P23">
        <f>J23*(SQRT((N23^2/H23^2)+((30*L8)^2/I8^2)))</f>
        <v>0.3510672868236599</v>
      </c>
      <c r="Q23">
        <f>K23*(SQRT((P23^2/J23^2)+((P14)^2/J14^2)))</f>
        <v>5.9025707975150832</v>
      </c>
    </row>
    <row r="24" spans="2:18" x14ac:dyDescent="0.25">
      <c r="B24" s="17">
        <v>22</v>
      </c>
      <c r="C24" t="s">
        <v>42</v>
      </c>
      <c r="D24" t="s">
        <v>22</v>
      </c>
      <c r="E24">
        <v>21.2</v>
      </c>
      <c r="G24" s="2">
        <v>1282</v>
      </c>
    </row>
    <row r="25" spans="2:18" x14ac:dyDescent="0.25">
      <c r="B25" s="17">
        <v>23</v>
      </c>
      <c r="C25" t="s">
        <v>42</v>
      </c>
      <c r="D25" t="s">
        <v>22</v>
      </c>
      <c r="E25">
        <v>21.15</v>
      </c>
      <c r="G25" s="2">
        <v>1317</v>
      </c>
    </row>
    <row r="26" spans="2:18" x14ac:dyDescent="0.25">
      <c r="B26" s="17">
        <v>24</v>
      </c>
      <c r="C26" t="s">
        <v>46</v>
      </c>
      <c r="D26" t="s">
        <v>22</v>
      </c>
      <c r="E26">
        <v>24.46</v>
      </c>
      <c r="F26" s="2"/>
      <c r="G26" s="2">
        <v>218</v>
      </c>
      <c r="H26" s="2">
        <f>AVERAGE(G26:G28)-AVERAGE(G11:G13)</f>
        <v>192.33333333333334</v>
      </c>
      <c r="J26">
        <f>(((AVERAGE(G26:G28)-AVERAGE(G11:G13))/3)/(AVERAGE(G8:G10)* 10))*100</f>
        <v>0.4852001345442315</v>
      </c>
      <c r="K26">
        <f>J26/J14</f>
        <v>3.3160919540229887</v>
      </c>
      <c r="L26" s="3">
        <f>STDEV(G26:G28)/SQRT(3)</f>
        <v>13.295780450119421</v>
      </c>
      <c r="N26">
        <f>SQRT((L11)^2+L26^2)</f>
        <v>14.689376357687138</v>
      </c>
      <c r="P26">
        <f>J26*(SQRT((N26^2/H26^2)+((30*L8)^2/I8^2)))</f>
        <v>3.8265512235004892E-2</v>
      </c>
      <c r="Q26">
        <f>K26*(SQRT((P26^2/J26^2)+((P14)^2/J14^2)))</f>
        <v>0.77812120301358778</v>
      </c>
      <c r="R26" s="5"/>
    </row>
    <row r="27" spans="2:18" x14ac:dyDescent="0.25">
      <c r="B27" s="17">
        <v>25</v>
      </c>
      <c r="C27" t="s">
        <v>46</v>
      </c>
      <c r="D27" t="s">
        <v>22</v>
      </c>
      <c r="E27">
        <v>24.75</v>
      </c>
      <c r="F27" s="2"/>
      <c r="G27" s="2">
        <v>187</v>
      </c>
      <c r="R27" s="5"/>
    </row>
    <row r="28" spans="2:18" x14ac:dyDescent="0.25">
      <c r="B28" s="17">
        <v>26</v>
      </c>
      <c r="C28" t="s">
        <v>46</v>
      </c>
      <c r="D28" t="s">
        <v>22</v>
      </c>
      <c r="E28">
        <v>24.35</v>
      </c>
      <c r="F28" s="2"/>
      <c r="G28" s="2">
        <v>232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6"/>
    </row>
    <row r="29" spans="2:18" x14ac:dyDescent="0.25">
      <c r="B29" s="17">
        <v>27</v>
      </c>
      <c r="C29" t="s">
        <v>50</v>
      </c>
      <c r="D29" t="s">
        <v>22</v>
      </c>
      <c r="E29">
        <v>21.26</v>
      </c>
      <c r="G29" s="2">
        <v>1246</v>
      </c>
      <c r="H29" s="7"/>
      <c r="I29" s="7">
        <f>AVERAGE(G29:G31)*30</f>
        <v>36350</v>
      </c>
      <c r="J29" s="7"/>
      <c r="K29" s="7"/>
      <c r="L29" s="8">
        <f>STDEV(G29:G31)/SQRT(3)</f>
        <v>25.431826080283297</v>
      </c>
      <c r="M29" s="7"/>
      <c r="N29" s="7"/>
      <c r="O29" s="7"/>
      <c r="P29" s="7"/>
      <c r="Q29" s="9"/>
    </row>
    <row r="30" spans="2:18" x14ac:dyDescent="0.25">
      <c r="B30" s="17">
        <v>28</v>
      </c>
      <c r="C30" t="s">
        <v>50</v>
      </c>
      <c r="D30" t="s">
        <v>22</v>
      </c>
      <c r="E30">
        <v>21.38</v>
      </c>
      <c r="G30" s="2">
        <v>1162</v>
      </c>
    </row>
    <row r="31" spans="2:18" x14ac:dyDescent="0.25">
      <c r="B31" s="17">
        <v>29</v>
      </c>
      <c r="C31" t="s">
        <v>50</v>
      </c>
      <c r="D31" t="s">
        <v>22</v>
      </c>
      <c r="E31">
        <v>21.28</v>
      </c>
      <c r="G31" s="2">
        <v>1227</v>
      </c>
    </row>
    <row r="32" spans="2:18" x14ac:dyDescent="0.25">
      <c r="B32" s="17">
        <v>30</v>
      </c>
      <c r="C32" t="s">
        <v>54</v>
      </c>
      <c r="D32" t="s">
        <v>22</v>
      </c>
      <c r="E32">
        <v>25.97</v>
      </c>
      <c r="F32" s="2"/>
      <c r="G32" s="2">
        <v>96</v>
      </c>
      <c r="L32" s="3">
        <f>STDEV(G32:G34)/SQRT(3)</f>
        <v>9.2616293262998823</v>
      </c>
      <c r="R32" s="10"/>
    </row>
    <row r="33" spans="2:28" x14ac:dyDescent="0.25">
      <c r="B33" s="17">
        <v>31</v>
      </c>
      <c r="C33" t="s">
        <v>54</v>
      </c>
      <c r="D33" t="s">
        <v>22</v>
      </c>
      <c r="E33">
        <v>25.66</v>
      </c>
      <c r="F33" s="2"/>
      <c r="G33" s="2">
        <v>114</v>
      </c>
      <c r="R33" s="10"/>
    </row>
    <row r="34" spans="2:28" x14ac:dyDescent="0.25">
      <c r="B34" s="17">
        <v>32</v>
      </c>
      <c r="C34" t="s">
        <v>54</v>
      </c>
      <c r="D34" t="s">
        <v>22</v>
      </c>
      <c r="E34">
        <v>26.26</v>
      </c>
      <c r="F34" s="2"/>
      <c r="G34" s="2">
        <v>82</v>
      </c>
      <c r="R34" s="10"/>
    </row>
    <row r="35" spans="2:28" x14ac:dyDescent="0.25">
      <c r="B35" s="17">
        <v>33</v>
      </c>
      <c r="C35" t="s">
        <v>58</v>
      </c>
      <c r="D35" t="s">
        <v>22</v>
      </c>
      <c r="E35">
        <v>25.89</v>
      </c>
      <c r="F35" s="2"/>
      <c r="G35" s="2">
        <v>100</v>
      </c>
      <c r="H35" s="2">
        <f>AVERAGE(G35:G37)-AVERAGE(G32:G34)</f>
        <v>33.000000000000014</v>
      </c>
      <c r="J35">
        <f>(((AVERAGE(G35:G37)-AVERAGE(G32:G34))/3)/(AVERAGE(G29:G31)* 10))*100</f>
        <v>9.0784044016506221E-2</v>
      </c>
      <c r="L35" s="3">
        <f>STDEV(G35:G37)/SQRT(3)</f>
        <v>17.910270176012908</v>
      </c>
      <c r="N35">
        <f>SQRT((L32)^2+L35^2)</f>
        <v>20.163222846448814</v>
      </c>
      <c r="P35">
        <f>J35*(SQRT((N35^2/H35^2)+((30*L29)^2/I29^2)))</f>
        <v>5.5502382514867589E-2</v>
      </c>
      <c r="R35" s="10"/>
      <c r="S35" s="2"/>
    </row>
    <row r="36" spans="2:28" x14ac:dyDescent="0.25">
      <c r="B36" s="17">
        <v>34</v>
      </c>
      <c r="C36" t="s">
        <v>58</v>
      </c>
      <c r="D36" t="s">
        <v>22</v>
      </c>
      <c r="E36">
        <v>25.43</v>
      </c>
      <c r="F36" s="2"/>
      <c r="G36" s="2">
        <v>129</v>
      </c>
      <c r="R36" s="10"/>
    </row>
    <row r="37" spans="2:28" x14ac:dyDescent="0.25">
      <c r="B37" s="17">
        <v>35</v>
      </c>
      <c r="C37" t="s">
        <v>58</v>
      </c>
      <c r="D37" t="s">
        <v>22</v>
      </c>
      <c r="E37">
        <v>25</v>
      </c>
      <c r="F37" s="2"/>
      <c r="G37" s="2">
        <v>162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10"/>
    </row>
    <row r="38" spans="2:28" x14ac:dyDescent="0.25">
      <c r="B38" s="17">
        <v>36</v>
      </c>
      <c r="C38" t="s">
        <v>62</v>
      </c>
      <c r="D38" t="s">
        <v>22</v>
      </c>
      <c r="E38">
        <v>22.93</v>
      </c>
      <c r="F38" s="2"/>
      <c r="G38" s="2">
        <v>502</v>
      </c>
      <c r="H38" s="2">
        <f>AVERAGE(G38:G40)-AVERAGE(G32:G34)</f>
        <v>434.00000000000006</v>
      </c>
      <c r="J38">
        <f>(((AVERAGE(G38:G40)-AVERAGE(G32:G34))/3)/(AVERAGE(G29:G31)* 10))*100</f>
        <v>1.1939477303988997</v>
      </c>
      <c r="K38">
        <f>J38/J35</f>
        <v>13.151515151515149</v>
      </c>
      <c r="L38" s="3">
        <f>STDEV(G38:G40)/SQRT(3)</f>
        <v>42.451279263540513</v>
      </c>
      <c r="N38">
        <f>SQRT((L32)^2+L38^2)</f>
        <v>43.449843370130608</v>
      </c>
      <c r="P38">
        <f>J38*(SQRT((N38^2/H38^2)+((30*L29)^2/I29^2)))</f>
        <v>0.12213055826525095</v>
      </c>
      <c r="Q38">
        <f>K38*(SQRT((P38^2/J38^2)+((P35)^2/J35^2)))</f>
        <v>8.1521714004499017</v>
      </c>
      <c r="R38" s="10"/>
      <c r="S38" s="2"/>
    </row>
    <row r="39" spans="2:28" x14ac:dyDescent="0.25">
      <c r="B39" s="17">
        <v>37</v>
      </c>
      <c r="C39" t="s">
        <v>62</v>
      </c>
      <c r="D39" t="s">
        <v>22</v>
      </c>
      <c r="E39">
        <v>22.56</v>
      </c>
      <c r="F39" s="2"/>
      <c r="G39" s="2">
        <v>615</v>
      </c>
      <c r="R39" s="10"/>
    </row>
    <row r="40" spans="2:28" x14ac:dyDescent="0.25">
      <c r="B40" s="17">
        <v>38</v>
      </c>
      <c r="C40" t="s">
        <v>62</v>
      </c>
      <c r="D40" t="s">
        <v>22</v>
      </c>
      <c r="E40">
        <v>23.02</v>
      </c>
      <c r="F40" s="2"/>
      <c r="G40" s="2">
        <v>477</v>
      </c>
      <c r="R40" s="10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2:28" x14ac:dyDescent="0.25">
      <c r="B41" s="17">
        <v>39</v>
      </c>
      <c r="C41" t="s">
        <v>66</v>
      </c>
      <c r="D41" t="s">
        <v>22</v>
      </c>
      <c r="E41">
        <v>21.97</v>
      </c>
      <c r="F41" s="2"/>
      <c r="G41" s="2">
        <v>843</v>
      </c>
      <c r="H41" s="2">
        <f>AVERAGE(G41:G43)-AVERAGE(G32:G34)</f>
        <v>925</v>
      </c>
      <c r="J41">
        <f>(((AVERAGE(G41:G43)-AVERAGE(G32:G34))/3)/(AVERAGE(G29:G31)* 10))*100</f>
        <v>2.5447042640990367</v>
      </c>
      <c r="K41">
        <f>J41/J35</f>
        <v>28.030303030303017</v>
      </c>
      <c r="L41" s="3">
        <f>STDEV(G41:G43)/SQRT(3)</f>
        <v>93.040015286135997</v>
      </c>
      <c r="N41">
        <f>SQRT((L32)^2+L41^2)</f>
        <v>93.499851455615683</v>
      </c>
      <c r="P41">
        <f>J41*(SQRT((N41^2/H41^2)+((30*L29)^2/I29^2)))</f>
        <v>0.262707853357943</v>
      </c>
      <c r="Q41">
        <f>K41*(SQRT((P41^2/J41^2)+((P35)^2/J35^2)))</f>
        <v>17.379413837214287</v>
      </c>
      <c r="R41" s="5"/>
      <c r="S41" s="2"/>
    </row>
    <row r="42" spans="2:28" x14ac:dyDescent="0.25">
      <c r="B42" s="17">
        <v>40</v>
      </c>
      <c r="C42" t="s">
        <v>66</v>
      </c>
      <c r="D42" t="s">
        <v>22</v>
      </c>
      <c r="E42">
        <v>21.54</v>
      </c>
      <c r="F42" s="2"/>
      <c r="G42" s="2">
        <v>1069</v>
      </c>
      <c r="R42" s="5"/>
    </row>
    <row r="43" spans="2:28" x14ac:dyDescent="0.25">
      <c r="B43" s="17">
        <v>41</v>
      </c>
      <c r="C43" t="s">
        <v>66</v>
      </c>
      <c r="D43" t="s">
        <v>22</v>
      </c>
      <c r="E43">
        <v>21.4</v>
      </c>
      <c r="F43" s="2"/>
      <c r="G43" s="2">
        <v>1155</v>
      </c>
      <c r="R43" s="5"/>
      <c r="S43" s="11"/>
      <c r="T43" s="11"/>
      <c r="U43" s="11"/>
      <c r="V43" s="11"/>
      <c r="W43" s="11"/>
      <c r="X43" s="11"/>
      <c r="Y43" s="11"/>
      <c r="Z43" s="11"/>
      <c r="AA43" s="11"/>
      <c r="AB43" s="11"/>
    </row>
    <row r="44" spans="2:28" x14ac:dyDescent="0.25">
      <c r="B44" s="17">
        <v>42</v>
      </c>
      <c r="C44" t="s">
        <v>70</v>
      </c>
      <c r="D44" t="s">
        <v>22</v>
      </c>
      <c r="E44">
        <v>22.04</v>
      </c>
      <c r="F44" s="2"/>
      <c r="G44" s="2">
        <v>812</v>
      </c>
      <c r="H44" s="2">
        <f>AVERAGE(G44:G46)-AVERAGE(G32:G34)</f>
        <v>816.66666666666663</v>
      </c>
      <c r="J44">
        <f>(((AVERAGE(G44:G46)-AVERAGE(G32:G34))/3)/(AVERAGE(G29:G31)* 10))*100</f>
        <v>2.2466758367721229</v>
      </c>
      <c r="K44">
        <f>J44/J35</f>
        <v>24.74747474747474</v>
      </c>
      <c r="L44" s="3">
        <f>STDEV(G44:G46)/SQRT(3)</f>
        <v>83.282651254628064</v>
      </c>
      <c r="N44">
        <f>SQRT((L32)^2+L44^2)</f>
        <v>83.796048700268557</v>
      </c>
      <c r="P44">
        <f>J44*(SQRT((N44^2/H44^2)+((30*L29)^2/I29^2)))</f>
        <v>0.23529919192244161</v>
      </c>
      <c r="Q44">
        <f>K44*(SQRT((P44^2/J44^2)+((P35)^2/J35^2)))</f>
        <v>15.350190891048159</v>
      </c>
    </row>
    <row r="45" spans="2:28" x14ac:dyDescent="0.25">
      <c r="B45" s="17">
        <v>43</v>
      </c>
      <c r="C45" t="s">
        <v>70</v>
      </c>
      <c r="D45" t="s">
        <v>22</v>
      </c>
      <c r="E45">
        <v>21.63</v>
      </c>
      <c r="F45" s="2"/>
      <c r="G45" s="2">
        <v>1016</v>
      </c>
    </row>
    <row r="46" spans="2:28" x14ac:dyDescent="0.25">
      <c r="B46" s="17">
        <v>44</v>
      </c>
      <c r="C46" t="s">
        <v>70</v>
      </c>
      <c r="D46" t="s">
        <v>22</v>
      </c>
      <c r="F46" s="2"/>
      <c r="G46" s="2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28" x14ac:dyDescent="0.25">
      <c r="B47" s="17">
        <v>45</v>
      </c>
      <c r="C47" t="s">
        <v>74</v>
      </c>
      <c r="D47" t="s">
        <v>22</v>
      </c>
      <c r="E47">
        <v>15.23</v>
      </c>
      <c r="F47" s="2"/>
      <c r="G47" s="2">
        <v>32906</v>
      </c>
      <c r="H47" s="2">
        <f>AVERAGE(G47:G49)-AVERAGE(G32:G34)</f>
        <v>60761</v>
      </c>
      <c r="I47" s="4"/>
      <c r="J47">
        <f>(((AVERAGE(G47:G49)-AVERAGE(G32:G34))/3)/(AVERAGE(G29:G31)* 10))*100</f>
        <v>167.15543328748279</v>
      </c>
      <c r="K47">
        <f>J47/J35</f>
        <v>1841.2424242424236</v>
      </c>
      <c r="L47" s="3">
        <f>STDEV(G47:G49)/SQRT(3)</f>
        <v>45034.966623478009</v>
      </c>
      <c r="M47" s="4"/>
      <c r="N47">
        <f>SQRT((L32)^2+L47^2)</f>
        <v>45034.967575824412</v>
      </c>
      <c r="O47" s="4"/>
      <c r="P47">
        <f>J47*(SQRT((N47^2/H47^2)+((30*L29)^2/I29^2)))</f>
        <v>123.94228749282495</v>
      </c>
      <c r="Q47">
        <f>K47*(SQRT((P47^2/J47^2)+((P35)^2/J35^2)))</f>
        <v>1769.4725694160886</v>
      </c>
    </row>
    <row r="48" spans="2:28" x14ac:dyDescent="0.25">
      <c r="B48" s="17">
        <v>46</v>
      </c>
      <c r="C48" t="s">
        <v>74</v>
      </c>
      <c r="D48" t="s">
        <v>22</v>
      </c>
      <c r="E48">
        <v>12.45</v>
      </c>
      <c r="F48" s="2"/>
      <c r="G48" s="2">
        <v>148986</v>
      </c>
      <c r="H48" s="4"/>
      <c r="I48" s="4"/>
      <c r="K48" s="4"/>
      <c r="L48" s="4"/>
      <c r="M48" s="4"/>
      <c r="N48" s="4"/>
      <c r="O48" s="4"/>
      <c r="P48" s="4"/>
      <c r="Q48" s="4"/>
    </row>
    <row r="49" spans="1:17" x14ac:dyDescent="0.25">
      <c r="B49" s="17">
        <v>47</v>
      </c>
      <c r="C49" t="s">
        <v>74</v>
      </c>
      <c r="D49" t="s">
        <v>22</v>
      </c>
      <c r="E49">
        <v>22.36</v>
      </c>
      <c r="F49" s="2"/>
      <c r="G49" s="2">
        <v>683</v>
      </c>
      <c r="H49" s="18" t="s">
        <v>95</v>
      </c>
      <c r="J49" s="19">
        <f>(((AVERAGE(G49)-AVERAGE(G32:G34))/3)/(AVERAGE(G29:G31)* 10))*100</f>
        <v>1.6111875286565793</v>
      </c>
      <c r="K49" s="18">
        <f>J49/J35</f>
        <v>17.74747474747474</v>
      </c>
      <c r="L49" s="4"/>
      <c r="M49" s="4"/>
      <c r="N49" s="4"/>
      <c r="O49" s="4"/>
      <c r="P49" s="4"/>
      <c r="Q49" s="4"/>
    </row>
    <row r="50" spans="1:17" x14ac:dyDescent="0.25">
      <c r="F50" s="2"/>
      <c r="G50" s="2"/>
      <c r="H50" s="6"/>
      <c r="I50" s="4"/>
      <c r="J50" s="4"/>
      <c r="L50" s="3"/>
      <c r="M50" s="4"/>
      <c r="O50" s="4"/>
    </row>
    <row r="54" spans="1:17" x14ac:dyDescent="0.25">
      <c r="F54" s="2"/>
      <c r="G54" s="2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x14ac:dyDescent="0.25">
      <c r="F55" s="2"/>
      <c r="G55" s="2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x14ac:dyDescent="0.25">
      <c r="B56" t="s">
        <v>4</v>
      </c>
      <c r="G56" t="s">
        <v>6</v>
      </c>
    </row>
    <row r="57" spans="1:17" x14ac:dyDescent="0.25">
      <c r="B57" s="3" t="s">
        <v>77</v>
      </c>
      <c r="C57" s="3" t="s">
        <v>78</v>
      </c>
      <c r="D57" s="3"/>
      <c r="G57" s="3" t="s">
        <v>77</v>
      </c>
      <c r="H57" s="3" t="s">
        <v>78</v>
      </c>
    </row>
    <row r="58" spans="1:17" x14ac:dyDescent="0.25">
      <c r="A58" t="s">
        <v>79</v>
      </c>
      <c r="B58">
        <f>J14</f>
        <v>0.14631685166498487</v>
      </c>
      <c r="C58">
        <f>J35</f>
        <v>9.0784044016506221E-2</v>
      </c>
      <c r="G58">
        <f>P14</f>
        <v>3.2335991135927729E-2</v>
      </c>
      <c r="H58">
        <f>P35</f>
        <v>5.5502382514867589E-2</v>
      </c>
    </row>
    <row r="59" spans="1:17" x14ac:dyDescent="0.25">
      <c r="A59" t="s">
        <v>80</v>
      </c>
      <c r="B59">
        <f>J17</f>
        <v>3.4048099562731258</v>
      </c>
      <c r="C59">
        <f>J38</f>
        <v>1.1939477303988997</v>
      </c>
      <c r="G59">
        <f>P17</f>
        <v>0.10954131378950298</v>
      </c>
      <c r="H59">
        <f>P38</f>
        <v>0.12213055826525095</v>
      </c>
    </row>
    <row r="60" spans="1:17" x14ac:dyDescent="0.25">
      <c r="A60" t="s">
        <v>81</v>
      </c>
      <c r="B60">
        <f>J20</f>
        <v>0.56760847628657929</v>
      </c>
      <c r="C60">
        <f>J41</f>
        <v>2.5447042640990367</v>
      </c>
      <c r="G60">
        <f>P20</f>
        <v>2.715969226881057E-2</v>
      </c>
      <c r="H60">
        <f>P41</f>
        <v>0.262707853357943</v>
      </c>
    </row>
    <row r="61" spans="1:17" x14ac:dyDescent="0.25">
      <c r="A61" t="s">
        <v>82</v>
      </c>
      <c r="B61">
        <f>J23</f>
        <v>3.5704675412041711</v>
      </c>
      <c r="C61">
        <f>J44</f>
        <v>2.2466758367721229</v>
      </c>
      <c r="G61">
        <f>P23</f>
        <v>0.3510672868236599</v>
      </c>
      <c r="H61">
        <f>P44</f>
        <v>0.23529919192244161</v>
      </c>
    </row>
    <row r="62" spans="1:17" x14ac:dyDescent="0.25">
      <c r="A62" s="3" t="s">
        <v>83</v>
      </c>
      <c r="B62">
        <f>J26</f>
        <v>0.4852001345442315</v>
      </c>
      <c r="C62">
        <f>J47</f>
        <v>167.15543328748279</v>
      </c>
      <c r="D62" s="19">
        <f>J49</f>
        <v>1.6111875286565793</v>
      </c>
      <c r="G62">
        <f>P26</f>
        <v>3.8265512235004892E-2</v>
      </c>
      <c r="H62">
        <f>P47</f>
        <v>123.94228749282495</v>
      </c>
    </row>
    <row r="64" spans="1:17" x14ac:dyDescent="0.25">
      <c r="A64" s="3"/>
      <c r="I64" s="4"/>
      <c r="J64" s="4"/>
      <c r="K64" s="4"/>
      <c r="L64" s="4"/>
      <c r="M64" s="4"/>
      <c r="N64" s="4"/>
      <c r="O64" s="4"/>
      <c r="P64" s="4"/>
      <c r="Q64" s="4"/>
    </row>
    <row r="65" spans="1:18" x14ac:dyDescent="0.25">
      <c r="A65" t="s">
        <v>84</v>
      </c>
      <c r="B65">
        <f>B59/B58</f>
        <v>23.270114942528743</v>
      </c>
      <c r="C65">
        <f>C59/C58</f>
        <v>13.151515151515149</v>
      </c>
      <c r="G65">
        <f>Q17</f>
        <v>5.1968982111411721</v>
      </c>
      <c r="H65">
        <f>Q38</f>
        <v>8.1521714004499017</v>
      </c>
    </row>
    <row r="66" spans="1:18" x14ac:dyDescent="0.25">
      <c r="A66" t="s">
        <v>85</v>
      </c>
      <c r="B66">
        <f>B60/B58</f>
        <v>3.8793103448275867</v>
      </c>
      <c r="C66">
        <f>C60/C58</f>
        <v>28.030303030303017</v>
      </c>
      <c r="G66">
        <f>Q20</f>
        <v>0.8771914155638787</v>
      </c>
      <c r="H66">
        <f>Q41</f>
        <v>17.379413837214287</v>
      </c>
      <c r="I66" s="4"/>
      <c r="J66" s="4"/>
      <c r="K66" s="4"/>
      <c r="L66" s="4"/>
      <c r="M66" s="4"/>
      <c r="N66" s="4"/>
      <c r="O66" s="4"/>
      <c r="P66" s="4"/>
      <c r="Q66" s="4"/>
    </row>
    <row r="67" spans="1:18" x14ac:dyDescent="0.25">
      <c r="A67" s="3" t="s">
        <v>86</v>
      </c>
      <c r="B67">
        <f>B61/B58</f>
        <v>24.402298850574713</v>
      </c>
      <c r="C67">
        <f>C61/C58</f>
        <v>24.74747474747474</v>
      </c>
      <c r="G67">
        <f>Q23</f>
        <v>5.9025707975150832</v>
      </c>
      <c r="H67">
        <f>Q44</f>
        <v>15.350190891048159</v>
      </c>
      <c r="I67" s="4"/>
      <c r="J67" s="4"/>
      <c r="K67" s="4"/>
      <c r="L67" s="4"/>
      <c r="M67" s="4"/>
      <c r="N67" s="4"/>
      <c r="O67" s="4"/>
      <c r="P67" s="4"/>
      <c r="Q67" s="4"/>
    </row>
    <row r="68" spans="1:18" x14ac:dyDescent="0.25">
      <c r="A68" s="3" t="s">
        <v>87</v>
      </c>
      <c r="B68">
        <f>B62/B58</f>
        <v>3.3160919540229887</v>
      </c>
      <c r="C68">
        <f>C62/C58</f>
        <v>1841.2424242424236</v>
      </c>
      <c r="D68" s="19">
        <f>K49</f>
        <v>17.74747474747474</v>
      </c>
      <c r="G68">
        <f>Q26</f>
        <v>0.77812120301358778</v>
      </c>
      <c r="H68">
        <f>Q47</f>
        <v>1769.4725694160886</v>
      </c>
    </row>
    <row r="70" spans="1:18" x14ac:dyDescent="0.25"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</row>
    <row r="73" spans="1:18" x14ac:dyDescent="0.25">
      <c r="I73" s="3"/>
    </row>
    <row r="74" spans="1:18" x14ac:dyDescent="0.25">
      <c r="K74" s="4"/>
      <c r="L74" s="4"/>
      <c r="M74" s="4"/>
      <c r="N74" s="4"/>
      <c r="O74" s="4"/>
      <c r="P74" s="4"/>
      <c r="Q74" s="4"/>
      <c r="R74" s="4"/>
    </row>
    <row r="75" spans="1:18" x14ac:dyDescent="0.25">
      <c r="B75" t="s">
        <v>96</v>
      </c>
      <c r="K75" s="21" t="s">
        <v>101</v>
      </c>
      <c r="L75" s="7"/>
      <c r="M75" s="7"/>
      <c r="N75" s="7"/>
      <c r="O75" s="7"/>
      <c r="P75" s="7"/>
      <c r="Q75" s="7"/>
      <c r="R75" s="9"/>
    </row>
    <row r="76" spans="1:18" x14ac:dyDescent="0.25">
      <c r="A76" t="s">
        <v>97</v>
      </c>
      <c r="B76">
        <v>0.45436376804410467</v>
      </c>
      <c r="C76">
        <v>0.14808180325421699</v>
      </c>
      <c r="G76">
        <v>0.10248234384739353</v>
      </c>
      <c r="H76">
        <v>9.2657348007124482E-2</v>
      </c>
      <c r="K76" s="10"/>
      <c r="L76" s="4" t="s">
        <v>77</v>
      </c>
      <c r="M76" s="4" t="s">
        <v>78</v>
      </c>
      <c r="N76" s="4"/>
      <c r="O76" s="4"/>
      <c r="P76" s="4"/>
      <c r="Q76" s="4" t="s">
        <v>77</v>
      </c>
      <c r="R76" s="13" t="s">
        <v>78</v>
      </c>
    </row>
    <row r="77" spans="1:18" x14ac:dyDescent="0.25">
      <c r="A77" t="s">
        <v>98</v>
      </c>
      <c r="B77">
        <v>0.10102693500669382</v>
      </c>
      <c r="C77">
        <v>0.49479793522158888</v>
      </c>
      <c r="G77">
        <v>2.2974810414973904E-2</v>
      </c>
      <c r="H77">
        <v>0.30894333734764373</v>
      </c>
      <c r="K77" s="10" t="s">
        <v>79</v>
      </c>
      <c r="L77" s="4">
        <v>0.17773416203249373</v>
      </c>
      <c r="M77" s="4">
        <v>9.2336103416435819E-2</v>
      </c>
      <c r="N77" s="4"/>
      <c r="O77" s="4"/>
      <c r="P77" s="4"/>
      <c r="Q77" s="4">
        <v>6.2587773155911262E-3</v>
      </c>
      <c r="R77" s="13">
        <v>1.4011853461753021E-2</v>
      </c>
    </row>
    <row r="78" spans="1:18" x14ac:dyDescent="0.25">
      <c r="A78" t="s">
        <v>99</v>
      </c>
      <c r="B78">
        <v>1.7638912251191476</v>
      </c>
      <c r="C78">
        <v>1.1926493854204692</v>
      </c>
      <c r="G78">
        <v>0.42959869322230404</v>
      </c>
      <c r="H78">
        <v>0.74465189412609534</v>
      </c>
      <c r="K78" s="14" t="s">
        <v>80</v>
      </c>
      <c r="L78" s="4">
        <v>9.1026060407807208</v>
      </c>
      <c r="M78" s="4">
        <v>8.2006001846722079</v>
      </c>
      <c r="N78" s="4"/>
      <c r="O78" s="4"/>
      <c r="P78" s="4"/>
      <c r="Q78" s="4">
        <v>0.28524421768866293</v>
      </c>
      <c r="R78" s="13">
        <v>0.3896032900951969</v>
      </c>
    </row>
    <row r="79" spans="1:18" x14ac:dyDescent="0.25">
      <c r="A79" t="s">
        <v>100</v>
      </c>
      <c r="B79">
        <v>0.19569985101583898</v>
      </c>
      <c r="C79">
        <v>0.67835546096415633</v>
      </c>
      <c r="G79">
        <v>4.638483824777407E-2</v>
      </c>
      <c r="K79" s="14" t="s">
        <v>81</v>
      </c>
      <c r="L79" s="4">
        <v>6.8247737433213382</v>
      </c>
      <c r="M79" s="4">
        <v>5.2308402585410905</v>
      </c>
      <c r="N79" s="4"/>
      <c r="O79" s="4"/>
      <c r="P79" s="4"/>
      <c r="Q79" s="4">
        <v>4.9320623889650562E-2</v>
      </c>
      <c r="R79" s="13">
        <v>0.15771020908287928</v>
      </c>
    </row>
    <row r="80" spans="1:18" x14ac:dyDescent="0.25">
      <c r="K80" s="10" t="s">
        <v>82</v>
      </c>
      <c r="L80" s="4">
        <v>2.4588376403881802</v>
      </c>
      <c r="M80" s="4">
        <v>1.9159741458910435</v>
      </c>
      <c r="N80" s="4"/>
      <c r="O80" s="4"/>
      <c r="P80" s="4"/>
      <c r="Q80" s="4">
        <v>5.0737822444218088E-2</v>
      </c>
      <c r="R80" s="13">
        <v>8.3256290948290915E-2</v>
      </c>
    </row>
    <row r="81" spans="11:18" x14ac:dyDescent="0.25">
      <c r="K81" s="10" t="s">
        <v>83</v>
      </c>
      <c r="L81" s="4">
        <v>3.0116672118634824</v>
      </c>
      <c r="M81" s="4">
        <v>2.4157433056325024</v>
      </c>
      <c r="N81" s="4"/>
      <c r="O81" s="4"/>
      <c r="P81" s="4"/>
      <c r="Q81" s="4">
        <v>0.10124721515444204</v>
      </c>
      <c r="R81" s="13">
        <v>0.10307745786367709</v>
      </c>
    </row>
    <row r="82" spans="11:18" x14ac:dyDescent="0.25">
      <c r="K82" s="10"/>
      <c r="L82" s="4"/>
      <c r="M82" s="4"/>
      <c r="N82" s="4"/>
      <c r="O82" s="4"/>
      <c r="P82" s="4"/>
      <c r="Q82" s="4"/>
      <c r="R82" s="13"/>
    </row>
    <row r="83" spans="11:18" x14ac:dyDescent="0.25">
      <c r="K83" s="10"/>
      <c r="L83" s="4"/>
      <c r="M83" s="4"/>
      <c r="N83" s="4"/>
      <c r="O83" s="4"/>
      <c r="P83" s="4"/>
      <c r="Q83" s="4"/>
      <c r="R83" s="13"/>
    </row>
    <row r="84" spans="11:18" x14ac:dyDescent="0.25">
      <c r="K84" s="10" t="s">
        <v>84</v>
      </c>
      <c r="L84" s="4">
        <v>51.214723926380358</v>
      </c>
      <c r="M84" s="4">
        <v>88.812500000000014</v>
      </c>
      <c r="N84" s="4"/>
      <c r="O84" s="4"/>
      <c r="P84" s="4"/>
      <c r="Q84" s="4">
        <v>2.414177149686314</v>
      </c>
      <c r="R84" s="13">
        <v>14.122216652493581</v>
      </c>
    </row>
    <row r="85" spans="11:18" x14ac:dyDescent="0.25">
      <c r="K85" s="10" t="s">
        <v>85</v>
      </c>
      <c r="L85" s="4">
        <v>38.398773006134967</v>
      </c>
      <c r="M85" s="4">
        <v>56.650000000000013</v>
      </c>
      <c r="N85" s="4"/>
      <c r="O85" s="4"/>
      <c r="P85" s="4"/>
      <c r="Q85" s="4">
        <v>1.3803648552750496</v>
      </c>
      <c r="R85" s="13">
        <v>8.7645799074107806</v>
      </c>
    </row>
    <row r="86" spans="11:18" x14ac:dyDescent="0.25">
      <c r="K86" s="10" t="s">
        <v>86</v>
      </c>
      <c r="L86" s="4">
        <v>13.834355828220859</v>
      </c>
      <c r="M86" s="4">
        <v>20.750000000000004</v>
      </c>
      <c r="N86" s="4"/>
      <c r="O86" s="4"/>
      <c r="P86" s="4"/>
      <c r="Q86" s="4">
        <v>0.56464556053516912</v>
      </c>
      <c r="R86" s="13">
        <v>3.2753333358255272</v>
      </c>
    </row>
    <row r="87" spans="11:18" x14ac:dyDescent="0.25">
      <c r="K87" s="20" t="s">
        <v>87</v>
      </c>
      <c r="L87" s="11">
        <v>16.944785276073617</v>
      </c>
      <c r="M87" s="11">
        <v>26.162500000000001</v>
      </c>
      <c r="N87" s="11"/>
      <c r="O87" s="11"/>
      <c r="P87" s="11"/>
      <c r="Q87" s="11">
        <v>0.82495808332852327</v>
      </c>
      <c r="R87" s="16">
        <v>4.1240777896549261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3"/>
  <sheetViews>
    <sheetView topLeftCell="A53" workbookViewId="0">
      <selection activeCell="M68" sqref="M68"/>
    </sheetView>
  </sheetViews>
  <sheetFormatPr defaultRowHeight="15" x14ac:dyDescent="0.25"/>
  <cols>
    <col min="1" max="1" width="13.42578125" customWidth="1"/>
    <col min="2" max="2" width="14.7109375" customWidth="1"/>
    <col min="3" max="3" width="16.85546875" customWidth="1"/>
    <col min="4" max="4" width="11.7109375" customWidth="1"/>
    <col min="6" max="6" width="10.85546875" customWidth="1"/>
    <col min="11" max="11" width="10.7109375" customWidth="1"/>
  </cols>
  <sheetData>
    <row r="1" spans="1:17" x14ac:dyDescent="0.25">
      <c r="A1" t="s">
        <v>0</v>
      </c>
    </row>
    <row r="2" spans="1:17" x14ac:dyDescent="0.25">
      <c r="A2" t="s">
        <v>1</v>
      </c>
      <c r="E2" t="s">
        <v>2</v>
      </c>
    </row>
    <row r="5" spans="1:17" x14ac:dyDescent="0.25">
      <c r="A5" t="s">
        <v>3</v>
      </c>
    </row>
    <row r="6" spans="1:17" x14ac:dyDescent="0.25">
      <c r="J6" s="1" t="s">
        <v>4</v>
      </c>
      <c r="K6" s="1" t="s">
        <v>5</v>
      </c>
      <c r="P6" s="1" t="s">
        <v>6</v>
      </c>
      <c r="Q6" t="s">
        <v>7</v>
      </c>
    </row>
    <row r="7" spans="1:17" x14ac:dyDescent="0.25">
      <c r="A7" t="s">
        <v>8</v>
      </c>
      <c r="B7" t="s">
        <v>9</v>
      </c>
      <c r="C7" t="s">
        <v>10</v>
      </c>
      <c r="D7" t="s">
        <v>11</v>
      </c>
      <c r="E7" t="s">
        <v>12</v>
      </c>
      <c r="G7" t="s">
        <v>13</v>
      </c>
      <c r="H7" t="s">
        <v>14</v>
      </c>
      <c r="I7" t="s">
        <v>15</v>
      </c>
      <c r="J7" t="s">
        <v>16</v>
      </c>
      <c r="L7" t="s">
        <v>17</v>
      </c>
      <c r="N7" t="s">
        <v>18</v>
      </c>
      <c r="P7" t="s">
        <v>19</v>
      </c>
    </row>
    <row r="8" spans="1:17" x14ac:dyDescent="0.25">
      <c r="B8" s="17">
        <v>6</v>
      </c>
      <c r="C8" t="s">
        <v>21</v>
      </c>
      <c r="D8" t="s">
        <v>22</v>
      </c>
      <c r="E8" s="2">
        <v>25.14</v>
      </c>
      <c r="F8" s="2"/>
      <c r="G8" s="2">
        <v>1166</v>
      </c>
      <c r="I8">
        <f>AVERAGE(G8:G10)*30</f>
        <v>33030</v>
      </c>
      <c r="L8" s="3">
        <f>STDEV(G8:G10)/SQRT(3)</f>
        <v>34.789845261704365</v>
      </c>
    </row>
    <row r="9" spans="1:17" x14ac:dyDescent="0.25">
      <c r="B9" s="17">
        <v>7</v>
      </c>
      <c r="C9" t="s">
        <v>21</v>
      </c>
      <c r="D9" t="s">
        <v>22</v>
      </c>
      <c r="E9">
        <v>25.31</v>
      </c>
      <c r="F9" s="2"/>
      <c r="G9" s="2">
        <v>1047</v>
      </c>
    </row>
    <row r="10" spans="1:17" x14ac:dyDescent="0.25">
      <c r="B10" s="17">
        <v>8</v>
      </c>
      <c r="C10" t="s">
        <v>21</v>
      </c>
      <c r="D10" t="s">
        <v>22</v>
      </c>
      <c r="E10">
        <v>25.24</v>
      </c>
      <c r="F10" s="2"/>
      <c r="G10" s="2">
        <v>1090</v>
      </c>
    </row>
    <row r="11" spans="1:17" x14ac:dyDescent="0.25">
      <c r="B11" s="17">
        <v>9</v>
      </c>
      <c r="C11" t="s">
        <v>26</v>
      </c>
      <c r="D11" t="s">
        <v>22</v>
      </c>
      <c r="E11">
        <v>33.299999999999997</v>
      </c>
      <c r="G11">
        <v>7</v>
      </c>
      <c r="K11" t="s">
        <v>102</v>
      </c>
      <c r="L11" s="3">
        <f>STDEV(G11:G13)/SQRT(2)</f>
        <v>0.5</v>
      </c>
    </row>
    <row r="12" spans="1:17" x14ac:dyDescent="0.25">
      <c r="B12" s="17">
        <v>10</v>
      </c>
      <c r="C12" t="s">
        <v>26</v>
      </c>
      <c r="D12" t="s">
        <v>22</v>
      </c>
      <c r="E12">
        <v>33.049999999999997</v>
      </c>
      <c r="G12">
        <v>8</v>
      </c>
    </row>
    <row r="13" spans="1:17" x14ac:dyDescent="0.25">
      <c r="B13" s="17">
        <v>11</v>
      </c>
      <c r="C13" t="s">
        <v>26</v>
      </c>
      <c r="D13" t="s">
        <v>22</v>
      </c>
      <c r="E13">
        <v>37.520000000000003</v>
      </c>
    </row>
    <row r="14" spans="1:17" x14ac:dyDescent="0.25">
      <c r="B14" s="17">
        <v>12</v>
      </c>
      <c r="C14" t="s">
        <v>30</v>
      </c>
      <c r="D14" t="s">
        <v>22</v>
      </c>
      <c r="E14">
        <v>31.29</v>
      </c>
      <c r="G14">
        <v>24</v>
      </c>
      <c r="H14" s="2">
        <f>AVERAGE(G14:G16)-AVERAGE(G11:G13)</f>
        <v>11.833333333333332</v>
      </c>
      <c r="J14">
        <f>(((AVERAGE(G14:G16)-AVERAGE(G11:G13))/3)/(AVERAGE(G8:G10)* 10))*100</f>
        <v>3.5826016752447273E-2</v>
      </c>
      <c r="L14" s="3">
        <f>STDEV(G14:G16)/SQRT(3)</f>
        <v>3.2829526005987035</v>
      </c>
      <c r="N14">
        <f>SQRT((L11)^2+L14^2)</f>
        <v>3.3208098075285477</v>
      </c>
      <c r="P14">
        <f>J14*(SQRT((N14^2/H14^2)+((30*L8)^2/I8^2)))</f>
        <v>1.0117452013133178E-2</v>
      </c>
    </row>
    <row r="15" spans="1:17" x14ac:dyDescent="0.25">
      <c r="B15" s="17">
        <v>13</v>
      </c>
      <c r="C15" t="s">
        <v>30</v>
      </c>
      <c r="D15" t="s">
        <v>22</v>
      </c>
      <c r="E15">
        <v>31.48</v>
      </c>
      <c r="G15">
        <v>21</v>
      </c>
    </row>
    <row r="16" spans="1:17" x14ac:dyDescent="0.25">
      <c r="B16" s="17">
        <v>14</v>
      </c>
      <c r="C16" t="s">
        <v>30</v>
      </c>
      <c r="D16" t="s">
        <v>22</v>
      </c>
      <c r="E16">
        <v>32.25</v>
      </c>
      <c r="G16">
        <v>13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2:18" x14ac:dyDescent="0.25">
      <c r="B17" s="17">
        <v>15</v>
      </c>
      <c r="C17" t="s">
        <v>34</v>
      </c>
      <c r="D17" t="s">
        <v>22</v>
      </c>
      <c r="E17">
        <v>25.39</v>
      </c>
      <c r="F17" s="2"/>
      <c r="G17" s="2">
        <v>997</v>
      </c>
      <c r="H17" s="2">
        <f>AVERAGE(G17:G19)-AVERAGE(G11:G13)</f>
        <v>967.16666666666663</v>
      </c>
      <c r="J17">
        <f>(((AVERAGE(G17:G19)-AVERAGE(G11:G13))/3)/(AVERAGE(G8:G10)* 10))*100</f>
        <v>2.9281461297810072</v>
      </c>
      <c r="K17">
        <f>J17/J14</f>
        <v>81.73239436619717</v>
      </c>
      <c r="L17" s="3">
        <f>STDEV(G17:G19)/SQRT(3)</f>
        <v>34.478656844166331</v>
      </c>
      <c r="N17">
        <f>SQRT((L11)^2+L17^2)</f>
        <v>34.482282084829855</v>
      </c>
      <c r="P17">
        <f>J17*(SQRT((N17^2/H17^2)+((30*L8)^2/I8^2)))</f>
        <v>0.13949743159362557</v>
      </c>
      <c r="Q17">
        <f>K17*(SQRT((P17^2/J17^2)+((P14)^2/J14^2)))</f>
        <v>23.407772797091681</v>
      </c>
    </row>
    <row r="18" spans="2:18" x14ac:dyDescent="0.25">
      <c r="B18" s="17">
        <v>16</v>
      </c>
      <c r="C18" t="s">
        <v>34</v>
      </c>
      <c r="D18" t="s">
        <v>22</v>
      </c>
      <c r="E18">
        <v>25.54</v>
      </c>
      <c r="F18" s="2"/>
      <c r="G18" s="2">
        <v>907</v>
      </c>
    </row>
    <row r="19" spans="2:18" x14ac:dyDescent="0.25">
      <c r="B19" s="17">
        <v>17</v>
      </c>
      <c r="C19" t="s">
        <v>34</v>
      </c>
      <c r="D19" t="s">
        <v>22</v>
      </c>
      <c r="E19">
        <v>25.35</v>
      </c>
      <c r="F19" s="2"/>
      <c r="G19" s="2">
        <v>1020</v>
      </c>
    </row>
    <row r="20" spans="2:18" x14ac:dyDescent="0.25">
      <c r="B20" s="17">
        <v>18</v>
      </c>
      <c r="C20" t="s">
        <v>38</v>
      </c>
      <c r="D20" t="s">
        <v>22</v>
      </c>
      <c r="E20">
        <v>28.54</v>
      </c>
      <c r="F20" s="2"/>
      <c r="G20" s="2">
        <v>137</v>
      </c>
      <c r="H20" s="2">
        <f>AVERAGE(G20:G22)-AVERAGE(G11:G13)</f>
        <v>125.83333333333334</v>
      </c>
      <c r="J20">
        <f>(((AVERAGE(G20:G22)-AVERAGE(G11:G13))/3)/(AVERAGE(G8:G10)* 10))*100</f>
        <v>0.38096679786053089</v>
      </c>
      <c r="K20">
        <f>J20/J14</f>
        <v>10.63380281690141</v>
      </c>
      <c r="L20" s="3">
        <f>STDEV(G20:G22)/SQRT(3)</f>
        <v>4.7022453265552944</v>
      </c>
      <c r="N20">
        <f>SQRT((L11)^2+L20^2)</f>
        <v>4.7287536530370353</v>
      </c>
      <c r="P20">
        <f>J20*(SQRT((N20^2/H20^2)+((30*L8)^2/I8^2)))</f>
        <v>1.8704957824426237E-2</v>
      </c>
      <c r="Q20">
        <f>K20*(SQRT((P20^2/J20^2)+((P14)^2/J14^2)))</f>
        <v>3.0480892499865955</v>
      </c>
    </row>
    <row r="21" spans="2:18" x14ac:dyDescent="0.25">
      <c r="B21" s="17">
        <v>19</v>
      </c>
      <c r="C21" t="s">
        <v>38</v>
      </c>
      <c r="D21" t="s">
        <v>22</v>
      </c>
      <c r="E21">
        <v>28.51</v>
      </c>
      <c r="F21" s="2"/>
      <c r="G21" s="2">
        <v>139</v>
      </c>
    </row>
    <row r="22" spans="2:18" x14ac:dyDescent="0.25">
      <c r="B22" s="17">
        <v>20</v>
      </c>
      <c r="C22" t="s">
        <v>38</v>
      </c>
      <c r="D22" t="s">
        <v>22</v>
      </c>
      <c r="E22">
        <v>28.69</v>
      </c>
      <c r="F22" s="2"/>
      <c r="G22" s="2">
        <v>124</v>
      </c>
      <c r="R22" s="3"/>
    </row>
    <row r="23" spans="2:18" x14ac:dyDescent="0.25">
      <c r="B23" s="17">
        <v>21</v>
      </c>
      <c r="C23" t="s">
        <v>42</v>
      </c>
      <c r="D23" t="s">
        <v>22</v>
      </c>
      <c r="E23">
        <v>26.22</v>
      </c>
      <c r="G23" s="2">
        <v>591</v>
      </c>
      <c r="H23" s="2">
        <f>AVERAGE(G23:G25)-AVERAGE(G11:G13)</f>
        <v>577.16666666666663</v>
      </c>
      <c r="I23" s="4"/>
      <c r="J23">
        <f>(((AVERAGE(G23:G25)-AVERAGE(G11:G13))/3)/(AVERAGE(G8:G10)* 10))*100</f>
        <v>1.7474013523059846</v>
      </c>
      <c r="K23">
        <f>J23/J14</f>
        <v>48.774647887323944</v>
      </c>
      <c r="L23" s="3">
        <f>STDEV(G23:G25)/SQRT(3)</f>
        <v>20.168732676541126</v>
      </c>
      <c r="M23" s="4"/>
      <c r="N23">
        <f>SQRT((L11)^2+L23^2)</f>
        <v>20.174929436748418</v>
      </c>
      <c r="O23" s="4"/>
      <c r="P23">
        <f>J23*(SQRT((N23^2/H23^2)+((30*L8)^2/I8^2)))</f>
        <v>8.2338019184471353E-2</v>
      </c>
      <c r="Q23">
        <f>K23*(SQRT((P23^2/J23^2)+((P14)^2/J14^2)))</f>
        <v>13.964633510263143</v>
      </c>
    </row>
    <row r="24" spans="2:18" x14ac:dyDescent="0.25">
      <c r="B24" s="17">
        <v>22</v>
      </c>
      <c r="C24" t="s">
        <v>42</v>
      </c>
      <c r="D24" t="s">
        <v>22</v>
      </c>
      <c r="E24">
        <v>26.15</v>
      </c>
      <c r="G24" s="2">
        <v>616</v>
      </c>
    </row>
    <row r="25" spans="2:18" x14ac:dyDescent="0.25">
      <c r="B25" s="17">
        <v>23</v>
      </c>
      <c r="C25" t="s">
        <v>42</v>
      </c>
      <c r="D25" t="s">
        <v>22</v>
      </c>
      <c r="E25">
        <v>26.34</v>
      </c>
      <c r="G25" s="2">
        <v>547</v>
      </c>
    </row>
    <row r="26" spans="2:18" x14ac:dyDescent="0.25">
      <c r="B26" s="17">
        <v>24</v>
      </c>
      <c r="C26" t="s">
        <v>46</v>
      </c>
      <c r="D26" t="s">
        <v>22</v>
      </c>
      <c r="E26">
        <v>29.11</v>
      </c>
      <c r="F26" s="2"/>
      <c r="G26" s="2">
        <v>96</v>
      </c>
      <c r="H26" s="2">
        <f>AVERAGE(G26:G28)-AVERAGE(G11:G13)</f>
        <v>88.833333333333329</v>
      </c>
      <c r="J26">
        <f>(((AVERAGE(G26:G28)-AVERAGE(G11:G13))/3)/(AVERAGE(G8:G10)* 10))*100</f>
        <v>0.26894742153597739</v>
      </c>
      <c r="K26">
        <f>J26/J14</f>
        <v>7.5070422535211261</v>
      </c>
      <c r="L26" s="3">
        <f>STDEV(G26:G28)/SQRT(3)</f>
        <v>12.414149633024058</v>
      </c>
      <c r="N26">
        <f>SQRT((L11)^2+L26^2)</f>
        <v>12.424214708025268</v>
      </c>
      <c r="P26">
        <f>J26*(SQRT((N26^2/H26^2)+((30*L8)^2/I8^2)))</f>
        <v>3.8563000245850104E-2</v>
      </c>
      <c r="Q26">
        <f>K26*(SQRT((P26^2/J26^2)+((P14)^2/J14^2)))</f>
        <v>2.3776345353188213</v>
      </c>
      <c r="R26" s="5"/>
    </row>
    <row r="27" spans="2:18" x14ac:dyDescent="0.25">
      <c r="B27" s="17">
        <v>25</v>
      </c>
      <c r="C27" t="s">
        <v>46</v>
      </c>
      <c r="D27" t="s">
        <v>22</v>
      </c>
      <c r="E27">
        <v>29.5</v>
      </c>
      <c r="F27" s="2"/>
      <c r="G27" s="2">
        <v>75</v>
      </c>
      <c r="R27" s="5"/>
    </row>
    <row r="28" spans="2:18" x14ac:dyDescent="0.25">
      <c r="B28" s="17">
        <v>26</v>
      </c>
      <c r="C28" t="s">
        <v>46</v>
      </c>
      <c r="D28" t="s">
        <v>22</v>
      </c>
      <c r="E28">
        <v>28.77</v>
      </c>
      <c r="F28" s="2"/>
      <c r="G28" s="2">
        <v>118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6"/>
    </row>
    <row r="29" spans="2:18" x14ac:dyDescent="0.25">
      <c r="B29" s="17">
        <v>27</v>
      </c>
      <c r="C29" t="s">
        <v>50</v>
      </c>
      <c r="D29" t="s">
        <v>22</v>
      </c>
      <c r="E29">
        <v>25.29</v>
      </c>
      <c r="G29" s="2">
        <v>1056</v>
      </c>
      <c r="H29" s="7"/>
      <c r="I29" s="7">
        <f>AVERAGE(G29:G31)*30</f>
        <v>30480</v>
      </c>
      <c r="J29" s="7"/>
      <c r="K29" s="7"/>
      <c r="L29" s="8">
        <f>STDEV(G29:G31)/SQRT(3)</f>
        <v>73.776690085690348</v>
      </c>
      <c r="M29" s="7"/>
      <c r="N29" s="7"/>
      <c r="O29" s="7"/>
      <c r="P29" s="7"/>
      <c r="Q29" s="9"/>
    </row>
    <row r="30" spans="2:18" x14ac:dyDescent="0.25">
      <c r="B30" s="17">
        <v>28</v>
      </c>
      <c r="C30" t="s">
        <v>50</v>
      </c>
      <c r="D30" t="s">
        <v>22</v>
      </c>
      <c r="E30">
        <v>25.2</v>
      </c>
      <c r="G30" s="2">
        <v>1119</v>
      </c>
    </row>
    <row r="31" spans="2:18" x14ac:dyDescent="0.25">
      <c r="B31" s="17">
        <v>29</v>
      </c>
      <c r="C31" t="s">
        <v>50</v>
      </c>
      <c r="D31" t="s">
        <v>22</v>
      </c>
      <c r="E31">
        <v>25.6</v>
      </c>
      <c r="G31" s="2">
        <v>873</v>
      </c>
    </row>
    <row r="32" spans="2:18" x14ac:dyDescent="0.25">
      <c r="B32" s="17">
        <v>30</v>
      </c>
      <c r="C32" t="s">
        <v>54</v>
      </c>
      <c r="D32" t="s">
        <v>22</v>
      </c>
      <c r="E32">
        <v>31.81</v>
      </c>
      <c r="F32" s="2"/>
      <c r="G32" s="2">
        <v>17</v>
      </c>
      <c r="L32" s="3">
        <f>STDEV(G32:G34)/SQRT(3)</f>
        <v>13.48249894410446</v>
      </c>
      <c r="R32" s="10"/>
    </row>
    <row r="33" spans="2:28" x14ac:dyDescent="0.25">
      <c r="B33" s="17">
        <v>31</v>
      </c>
      <c r="C33" t="s">
        <v>54</v>
      </c>
      <c r="D33" t="s">
        <v>22</v>
      </c>
      <c r="E33">
        <v>30.78</v>
      </c>
      <c r="F33" s="2"/>
      <c r="G33" s="2">
        <v>33</v>
      </c>
      <c r="R33" s="10"/>
    </row>
    <row r="34" spans="2:28" x14ac:dyDescent="0.25">
      <c r="B34" s="17">
        <v>32</v>
      </c>
      <c r="C34" t="s">
        <v>54</v>
      </c>
      <c r="D34" t="s">
        <v>22</v>
      </c>
      <c r="E34">
        <v>29.77</v>
      </c>
      <c r="F34" s="2"/>
      <c r="G34" s="2">
        <v>63</v>
      </c>
      <c r="R34" s="10"/>
    </row>
    <row r="35" spans="2:28" x14ac:dyDescent="0.25">
      <c r="B35" s="17">
        <v>33</v>
      </c>
      <c r="C35" t="s">
        <v>58</v>
      </c>
      <c r="D35" t="s">
        <v>22</v>
      </c>
      <c r="E35">
        <v>29.63</v>
      </c>
      <c r="F35" s="2"/>
      <c r="G35" s="2">
        <v>69</v>
      </c>
      <c r="H35" s="2">
        <f>AVERAGE(G35:G37)-AVERAGE(G32:G34)</f>
        <v>23.666666666666671</v>
      </c>
      <c r="J35">
        <f>(((AVERAGE(G35:G37)-AVERAGE(G32:G34))/3)/(AVERAGE(G29:G31)* 10))*100</f>
        <v>7.7646544181977264E-2</v>
      </c>
      <c r="L35" s="3">
        <f>STDEV(G35:G37)/SQRT(3)</f>
        <v>10.268614533832904</v>
      </c>
      <c r="N35">
        <f>SQRT((L32)^2+L35^2)</f>
        <v>16.947631758514881</v>
      </c>
      <c r="P35">
        <f>J35*(SQRT((N35^2/H35^2)+((30*L29)^2/I29^2)))</f>
        <v>5.5887606947322054E-2</v>
      </c>
      <c r="R35" s="10"/>
      <c r="S35" s="2"/>
    </row>
    <row r="36" spans="2:28" x14ac:dyDescent="0.25">
      <c r="B36" s="17">
        <v>34</v>
      </c>
      <c r="C36" t="s">
        <v>58</v>
      </c>
      <c r="D36" t="s">
        <v>22</v>
      </c>
      <c r="E36">
        <v>30.46</v>
      </c>
      <c r="F36" s="2"/>
      <c r="G36" s="2">
        <v>41</v>
      </c>
      <c r="R36" s="10"/>
    </row>
    <row r="37" spans="2:28" x14ac:dyDescent="0.25">
      <c r="B37" s="17">
        <v>35</v>
      </c>
      <c r="C37" t="s">
        <v>58</v>
      </c>
      <c r="D37" t="s">
        <v>22</v>
      </c>
      <c r="E37">
        <v>29.51</v>
      </c>
      <c r="F37" s="2"/>
      <c r="G37" s="2">
        <v>74</v>
      </c>
      <c r="H37" s="4"/>
      <c r="I37" s="4"/>
      <c r="J37" s="4"/>
      <c r="K37" s="4"/>
      <c r="L37" s="4"/>
      <c r="M37" s="4"/>
      <c r="N37" s="4"/>
      <c r="O37" s="4"/>
      <c r="P37" s="4"/>
      <c r="Q37" s="4"/>
      <c r="R37" s="10"/>
    </row>
    <row r="38" spans="2:28" x14ac:dyDescent="0.25">
      <c r="B38" s="17">
        <v>36</v>
      </c>
      <c r="C38" t="s">
        <v>62</v>
      </c>
      <c r="D38" t="s">
        <v>22</v>
      </c>
      <c r="E38">
        <v>27.28</v>
      </c>
      <c r="F38" s="2"/>
      <c r="G38" s="2">
        <v>303</v>
      </c>
      <c r="H38" s="2">
        <f>AVERAGE(G38:G40)-AVERAGE(G32:G34)</f>
        <v>277.33333333333331</v>
      </c>
      <c r="J38">
        <f>(((AVERAGE(G38:G40)-AVERAGE(G32:G34))/3)/(AVERAGE(G29:G31)* 10))*100</f>
        <v>0.90988626421697283</v>
      </c>
      <c r="K38">
        <f>J38/J35</f>
        <v>11.718309859154926</v>
      </c>
      <c r="L38" s="3">
        <f>STDEV(G38:G40)/SQRT(3)</f>
        <v>11.503622617824933</v>
      </c>
      <c r="N38">
        <f>SQRT((L32)^2+L38^2)</f>
        <v>17.723180050744595</v>
      </c>
      <c r="P38">
        <f>J38*(SQRT((N38^2/H38^2)+((30*L29)^2/I29^2)))</f>
        <v>8.8014060459502635E-2</v>
      </c>
      <c r="Q38">
        <f>K38*(SQRT((P38^2/J38^2)+((P35)^2/J35^2)))</f>
        <v>8.5103078892727169</v>
      </c>
      <c r="R38" s="10"/>
      <c r="S38" s="2"/>
    </row>
    <row r="39" spans="2:28" x14ac:dyDescent="0.25">
      <c r="B39" s="17">
        <v>37</v>
      </c>
      <c r="C39" t="s">
        <v>62</v>
      </c>
      <c r="D39" t="s">
        <v>22</v>
      </c>
      <c r="E39">
        <v>27.27</v>
      </c>
      <c r="F39" s="2"/>
      <c r="G39" s="2">
        <v>304</v>
      </c>
      <c r="R39" s="10"/>
    </row>
    <row r="40" spans="2:28" x14ac:dyDescent="0.25">
      <c r="B40" s="17">
        <v>38</v>
      </c>
      <c r="C40" t="s">
        <v>62</v>
      </c>
      <c r="D40" t="s">
        <v>22</v>
      </c>
      <c r="E40">
        <v>27.1</v>
      </c>
      <c r="F40" s="2"/>
      <c r="G40" s="2">
        <v>338</v>
      </c>
      <c r="R40" s="10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2:28" x14ac:dyDescent="0.25">
      <c r="B41" s="17">
        <v>39</v>
      </c>
      <c r="C41" t="s">
        <v>66</v>
      </c>
      <c r="D41" t="s">
        <v>22</v>
      </c>
      <c r="E41">
        <v>25.99</v>
      </c>
      <c r="F41" s="2"/>
      <c r="G41" s="2">
        <v>681</v>
      </c>
      <c r="H41" s="2">
        <f>AVERAGE(G41:G43)-AVERAGE(G32:G34)</f>
        <v>648.33333333333337</v>
      </c>
      <c r="J41">
        <f>(((AVERAGE(G41:G43)-AVERAGE(G32:G34))/3)/(AVERAGE(G29:G31)* 10))*100</f>
        <v>2.1270778652668416</v>
      </c>
      <c r="K41">
        <f>J41/J35</f>
        <v>27.394366197183093</v>
      </c>
      <c r="L41" s="3">
        <f>STDEV(G41:G43)/SQRT(3)</f>
        <v>44.814432199162511</v>
      </c>
      <c r="N41">
        <f>SQRT((L32)^2+L41^2)</f>
        <v>46.798622961697404</v>
      </c>
      <c r="P41">
        <f>J41*(SQRT((N41^2/H41^2)+((30*L29)^2/I29^2)))</f>
        <v>0.21778719480285821</v>
      </c>
      <c r="Q41">
        <f>K41*(SQRT((P41^2/J41^2)+((P35)^2/J35^2)))</f>
        <v>19.91612426500491</v>
      </c>
      <c r="R41" s="5"/>
      <c r="S41" s="2"/>
    </row>
    <row r="42" spans="2:28" x14ac:dyDescent="0.25">
      <c r="B42" s="17">
        <v>40</v>
      </c>
      <c r="C42" t="s">
        <v>66</v>
      </c>
      <c r="D42" t="s">
        <v>22</v>
      </c>
      <c r="E42">
        <v>25.8</v>
      </c>
      <c r="F42" s="2"/>
      <c r="G42" s="2">
        <v>766</v>
      </c>
      <c r="R42" s="5"/>
    </row>
    <row r="43" spans="2:28" x14ac:dyDescent="0.25">
      <c r="B43" s="17">
        <v>41</v>
      </c>
      <c r="C43" t="s">
        <v>66</v>
      </c>
      <c r="D43" t="s">
        <v>22</v>
      </c>
      <c r="E43">
        <v>26.16</v>
      </c>
      <c r="F43" s="2"/>
      <c r="G43" s="2">
        <v>611</v>
      </c>
      <c r="R43" s="5"/>
      <c r="S43" s="11"/>
      <c r="T43" s="11"/>
      <c r="U43" s="11"/>
      <c r="V43" s="11"/>
      <c r="W43" s="11"/>
      <c r="X43" s="11"/>
      <c r="Y43" s="11"/>
      <c r="Z43" s="11"/>
      <c r="AA43" s="11"/>
      <c r="AB43" s="11"/>
    </row>
    <row r="44" spans="2:28" x14ac:dyDescent="0.25">
      <c r="B44" s="17">
        <v>42</v>
      </c>
      <c r="C44" t="s">
        <v>70</v>
      </c>
      <c r="D44" t="s">
        <v>22</v>
      </c>
      <c r="E44">
        <v>26.27</v>
      </c>
      <c r="F44" s="2"/>
      <c r="G44" s="2">
        <v>573</v>
      </c>
      <c r="H44" s="2">
        <f>AVERAGE(G44:G46)-AVERAGE(G32:G34)</f>
        <v>493.66666666666669</v>
      </c>
      <c r="J44">
        <f>(((AVERAGE(G44:G46)-AVERAGE(G32:G34))/3)/(AVERAGE(G29:G31)* 10))*100</f>
        <v>1.6196412948381453</v>
      </c>
      <c r="K44">
        <f>J44/J35</f>
        <v>20.859154929577464</v>
      </c>
      <c r="L44" s="3">
        <f>STDEV(G44:G46)/SQRT(3)</f>
        <v>20.835333237342549</v>
      </c>
      <c r="N44">
        <f>SQRT((L32)^2+L44^2)</f>
        <v>24.817108793912499</v>
      </c>
      <c r="P44">
        <f>J44*(SQRT((N44^2/H44^2)+((30*L29)^2/I29^2)))</f>
        <v>0.14304365814423242</v>
      </c>
      <c r="Q44">
        <f>K44*(SQRT((P44^2/J44^2)+((P35)^2/J35^2)))</f>
        <v>15.126383859268781</v>
      </c>
    </row>
    <row r="45" spans="2:28" x14ac:dyDescent="0.25">
      <c r="B45" s="17">
        <v>43</v>
      </c>
      <c r="C45" t="s">
        <v>70</v>
      </c>
      <c r="D45" t="s">
        <v>22</v>
      </c>
      <c r="E45">
        <v>26.45</v>
      </c>
      <c r="F45" s="2"/>
      <c r="G45" s="2">
        <v>511</v>
      </c>
    </row>
    <row r="46" spans="2:28" x14ac:dyDescent="0.25">
      <c r="B46" s="17">
        <v>44</v>
      </c>
      <c r="C46" t="s">
        <v>70</v>
      </c>
      <c r="D46" t="s">
        <v>22</v>
      </c>
      <c r="E46">
        <v>26.45</v>
      </c>
      <c r="F46" s="2"/>
      <c r="G46" s="2">
        <v>510</v>
      </c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28" x14ac:dyDescent="0.25">
      <c r="B47" s="17">
        <v>45</v>
      </c>
      <c r="C47" t="s">
        <v>74</v>
      </c>
      <c r="D47" t="s">
        <v>22</v>
      </c>
      <c r="E47">
        <v>27.37</v>
      </c>
      <c r="F47" s="2"/>
      <c r="G47" s="2">
        <v>285</v>
      </c>
      <c r="H47" s="2">
        <f>AVERAGE(G47:G49)-AVERAGE(G32:G34)</f>
        <v>218.33333333333334</v>
      </c>
      <c r="I47" s="4"/>
      <c r="J47">
        <f>(((AVERAGE(G47:G49)-AVERAGE(G32:G34))/3)/(AVERAGE(G29:G31)* 10))*100</f>
        <v>0.71631671041119871</v>
      </c>
      <c r="K47">
        <f>J47/J35</f>
        <v>9.225352112676056</v>
      </c>
      <c r="L47" s="3">
        <f>STDEV(G47:G49)/SQRT(3)</f>
        <v>17.672954855748749</v>
      </c>
      <c r="M47" s="4"/>
      <c r="N47">
        <f>SQRT((L32)^2+L47^2)</f>
        <v>22.22861019297228</v>
      </c>
      <c r="O47" s="4"/>
      <c r="P47">
        <f>J47*(SQRT((N47^2/H47^2)+((30*L29)^2/I29^2)))</f>
        <v>8.9577631806150193E-2</v>
      </c>
      <c r="Q47">
        <f>K47*(SQRT((P47^2/J47^2)+((P35)^2/J35^2)))</f>
        <v>6.7395997684352551</v>
      </c>
    </row>
    <row r="48" spans="2:28" x14ac:dyDescent="0.25">
      <c r="B48" s="17">
        <v>46</v>
      </c>
      <c r="C48" t="s">
        <v>74</v>
      </c>
      <c r="D48" t="s">
        <v>22</v>
      </c>
      <c r="E48">
        <v>27.76</v>
      </c>
      <c r="F48" s="2"/>
      <c r="G48" s="2">
        <v>224</v>
      </c>
      <c r="H48" s="4"/>
      <c r="I48" s="4"/>
      <c r="K48" s="4"/>
      <c r="L48" s="4"/>
      <c r="M48" s="4"/>
      <c r="N48" s="4"/>
      <c r="O48" s="4"/>
      <c r="P48" s="4"/>
      <c r="Q48" s="4"/>
    </row>
    <row r="49" spans="1:17" x14ac:dyDescent="0.25">
      <c r="B49" s="17">
        <v>47</v>
      </c>
      <c r="C49" t="s">
        <v>74</v>
      </c>
      <c r="D49" t="s">
        <v>22</v>
      </c>
      <c r="E49">
        <v>27.52</v>
      </c>
      <c r="F49" s="2"/>
      <c r="G49" s="2">
        <v>259</v>
      </c>
      <c r="H49" s="18"/>
      <c r="J49" s="19"/>
      <c r="K49" s="18"/>
      <c r="L49" s="4"/>
      <c r="M49" s="4"/>
      <c r="N49" s="4"/>
      <c r="O49" s="4"/>
      <c r="P49" s="4"/>
      <c r="Q49" s="4"/>
    </row>
    <row r="50" spans="1:17" x14ac:dyDescent="0.25">
      <c r="F50" s="2"/>
      <c r="G50" s="2"/>
      <c r="H50" s="6"/>
      <c r="I50" s="4"/>
      <c r="J50" s="4"/>
      <c r="L50" s="3"/>
      <c r="M50" s="4"/>
      <c r="O50" s="4"/>
    </row>
    <row r="54" spans="1:17" x14ac:dyDescent="0.25">
      <c r="F54" s="2"/>
      <c r="G54" s="2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x14ac:dyDescent="0.25">
      <c r="B55" t="s">
        <v>4</v>
      </c>
      <c r="G55" t="s">
        <v>6</v>
      </c>
      <c r="I55" s="4"/>
      <c r="J55" s="4"/>
      <c r="K55" s="4"/>
      <c r="L55" s="4"/>
      <c r="M55" s="4"/>
      <c r="N55" s="4"/>
      <c r="O55" s="4"/>
      <c r="P55" s="4"/>
      <c r="Q55" s="4"/>
    </row>
    <row r="56" spans="1:17" x14ac:dyDescent="0.25">
      <c r="B56" s="3" t="s">
        <v>77</v>
      </c>
      <c r="C56" s="3" t="s">
        <v>78</v>
      </c>
      <c r="D56" s="3"/>
      <c r="G56" s="3" t="s">
        <v>77</v>
      </c>
      <c r="H56" s="3" t="s">
        <v>78</v>
      </c>
    </row>
    <row r="57" spans="1:17" x14ac:dyDescent="0.25">
      <c r="A57" t="s">
        <v>79</v>
      </c>
      <c r="B57">
        <f>J14</f>
        <v>3.5826016752447273E-2</v>
      </c>
      <c r="C57">
        <f>J35</f>
        <v>7.7646544181977264E-2</v>
      </c>
      <c r="G57">
        <f>P14</f>
        <v>1.0117452013133178E-2</v>
      </c>
      <c r="H57">
        <f>P35</f>
        <v>5.5887606947322054E-2</v>
      </c>
    </row>
    <row r="58" spans="1:17" x14ac:dyDescent="0.25">
      <c r="A58" t="s">
        <v>80</v>
      </c>
      <c r="B58">
        <f>J17</f>
        <v>2.9281461297810072</v>
      </c>
      <c r="C58">
        <f>J38</f>
        <v>0.90988626421697283</v>
      </c>
      <c r="G58">
        <f>P17</f>
        <v>0.13949743159362557</v>
      </c>
      <c r="H58">
        <f>P38</f>
        <v>8.8014060459502635E-2</v>
      </c>
    </row>
    <row r="59" spans="1:17" x14ac:dyDescent="0.25">
      <c r="A59" t="s">
        <v>81</v>
      </c>
      <c r="B59">
        <f>J20</f>
        <v>0.38096679786053089</v>
      </c>
      <c r="C59">
        <f>J41</f>
        <v>2.1270778652668416</v>
      </c>
      <c r="G59">
        <f>P20</f>
        <v>1.8704957824426237E-2</v>
      </c>
      <c r="H59">
        <f>P41</f>
        <v>0.21778719480285821</v>
      </c>
    </row>
    <row r="60" spans="1:17" x14ac:dyDescent="0.25">
      <c r="A60" t="s">
        <v>82</v>
      </c>
      <c r="B60">
        <f>J23</f>
        <v>1.7474013523059846</v>
      </c>
      <c r="C60">
        <f>J44</f>
        <v>1.6196412948381453</v>
      </c>
      <c r="G60">
        <f>P23</f>
        <v>8.2338019184471353E-2</v>
      </c>
      <c r="H60">
        <f>P44</f>
        <v>0.14304365814423242</v>
      </c>
    </row>
    <row r="61" spans="1:17" x14ac:dyDescent="0.25">
      <c r="A61" s="3" t="s">
        <v>83</v>
      </c>
      <c r="B61">
        <f>J26</f>
        <v>0.26894742153597739</v>
      </c>
      <c r="C61">
        <f>J47</f>
        <v>0.71631671041119871</v>
      </c>
      <c r="D61" s="19"/>
      <c r="G61">
        <f>P26</f>
        <v>3.8563000245850104E-2</v>
      </c>
      <c r="H61">
        <f>P47</f>
        <v>8.9577631806150193E-2</v>
      </c>
    </row>
    <row r="63" spans="1:17" x14ac:dyDescent="0.25">
      <c r="A63" s="3"/>
    </row>
    <row r="64" spans="1:17" x14ac:dyDescent="0.25">
      <c r="A64" t="s">
        <v>84</v>
      </c>
      <c r="B64">
        <f>B58/B57</f>
        <v>81.73239436619717</v>
      </c>
      <c r="C64">
        <f>C58/C57</f>
        <v>11.718309859154926</v>
      </c>
      <c r="G64">
        <f>Q17</f>
        <v>23.407772797091681</v>
      </c>
      <c r="H64">
        <f>Q38</f>
        <v>8.5103078892727169</v>
      </c>
      <c r="I64" s="4"/>
      <c r="J64" s="4"/>
      <c r="K64" s="4"/>
      <c r="L64" s="4"/>
      <c r="M64" s="4"/>
      <c r="N64" s="4"/>
      <c r="O64" s="4"/>
      <c r="P64" s="4"/>
      <c r="Q64" s="4"/>
    </row>
    <row r="65" spans="1:18" x14ac:dyDescent="0.25">
      <c r="A65" t="s">
        <v>85</v>
      </c>
      <c r="B65">
        <f>B59/B57</f>
        <v>10.63380281690141</v>
      </c>
      <c r="C65">
        <f>C59/C57</f>
        <v>27.394366197183093</v>
      </c>
      <c r="G65">
        <f>Q20</f>
        <v>3.0480892499865955</v>
      </c>
      <c r="H65">
        <f>Q41</f>
        <v>19.91612426500491</v>
      </c>
    </row>
    <row r="66" spans="1:18" x14ac:dyDescent="0.25">
      <c r="A66" s="3" t="s">
        <v>86</v>
      </c>
      <c r="B66">
        <f>B60/B57</f>
        <v>48.774647887323944</v>
      </c>
      <c r="C66">
        <f>C60/C57</f>
        <v>20.859154929577464</v>
      </c>
      <c r="G66">
        <f>Q23</f>
        <v>13.964633510263143</v>
      </c>
      <c r="H66">
        <f>Q44</f>
        <v>15.126383859268781</v>
      </c>
      <c r="I66" s="4"/>
      <c r="J66" s="4"/>
      <c r="K66" s="4"/>
      <c r="L66" s="4"/>
      <c r="M66" s="4"/>
      <c r="N66" s="4"/>
      <c r="O66" s="4"/>
      <c r="P66" s="4"/>
      <c r="Q66" s="4"/>
    </row>
    <row r="67" spans="1:18" x14ac:dyDescent="0.25">
      <c r="A67" s="3" t="s">
        <v>87</v>
      </c>
      <c r="B67">
        <f>B61/B57</f>
        <v>7.5070422535211261</v>
      </c>
      <c r="C67">
        <f>C61/C57</f>
        <v>9.225352112676056</v>
      </c>
      <c r="D67" s="19"/>
      <c r="G67">
        <f>Q26</f>
        <v>2.3776345353188213</v>
      </c>
      <c r="H67">
        <f>Q47</f>
        <v>6.7395997684352551</v>
      </c>
      <c r="I67" s="4"/>
      <c r="J67" s="4"/>
      <c r="K67" s="4"/>
      <c r="L67" s="4"/>
      <c r="M67" s="4"/>
      <c r="N67" s="4"/>
      <c r="O67" s="4"/>
      <c r="P67" s="4"/>
      <c r="Q67" s="4"/>
    </row>
    <row r="68" spans="1:18" x14ac:dyDescent="0.25">
      <c r="H68" s="2"/>
    </row>
    <row r="69" spans="1:18" x14ac:dyDescent="0.25">
      <c r="F69" s="12"/>
      <c r="G69" s="12"/>
    </row>
    <row r="70" spans="1:18" x14ac:dyDescent="0.25"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x14ac:dyDescent="0.25">
      <c r="B71" t="s">
        <v>96</v>
      </c>
      <c r="K71" s="21" t="s">
        <v>101</v>
      </c>
      <c r="L71" s="7"/>
      <c r="M71" s="7"/>
      <c r="N71" s="7"/>
      <c r="O71" s="7"/>
      <c r="P71" s="7"/>
      <c r="Q71" s="7"/>
      <c r="R71" s="9"/>
    </row>
    <row r="72" spans="1:18" x14ac:dyDescent="0.25">
      <c r="A72" t="s">
        <v>97</v>
      </c>
      <c r="B72">
        <v>2.3124128312412831</v>
      </c>
      <c r="C72">
        <v>0.10404007666218358</v>
      </c>
      <c r="G72">
        <v>0.68159709902958499</v>
      </c>
      <c r="H72">
        <v>9.8963631670213201E-2</v>
      </c>
      <c r="K72" s="10"/>
      <c r="L72" s="4" t="s">
        <v>77</v>
      </c>
      <c r="M72" s="4" t="s">
        <v>78</v>
      </c>
      <c r="N72" s="4"/>
      <c r="O72" s="4"/>
      <c r="P72" s="4"/>
      <c r="Q72" s="4" t="s">
        <v>77</v>
      </c>
      <c r="R72" s="13" t="s">
        <v>78</v>
      </c>
    </row>
    <row r="73" spans="1:18" x14ac:dyDescent="0.25">
      <c r="A73" t="s">
        <v>98</v>
      </c>
      <c r="B73">
        <v>0.39343408025013021</v>
      </c>
      <c r="C73">
        <v>0.33974283565223268</v>
      </c>
      <c r="G73">
        <v>0.1159185669232829</v>
      </c>
      <c r="H73">
        <v>0.32352095666507941</v>
      </c>
      <c r="I73" s="3"/>
      <c r="K73" s="10" t="s">
        <v>79</v>
      </c>
      <c r="L73" s="4">
        <v>0.15514039112859171</v>
      </c>
      <c r="M73" s="4">
        <v>5.482824213942037E-2</v>
      </c>
      <c r="N73" s="4"/>
      <c r="O73" s="4"/>
      <c r="P73" s="4"/>
      <c r="Q73" s="4">
        <v>1.3780635178664125E-2</v>
      </c>
      <c r="R73" s="13">
        <v>2.5942601200232542E-2</v>
      </c>
    </row>
    <row r="74" spans="1:18" x14ac:dyDescent="0.25">
      <c r="A74" t="s">
        <v>99</v>
      </c>
      <c r="B74">
        <v>4.7244201909959065</v>
      </c>
      <c r="C74">
        <v>0.91096131154126148</v>
      </c>
      <c r="G74">
        <v>1.3941317492753447</v>
      </c>
      <c r="H74">
        <v>0.86544970085545414</v>
      </c>
      <c r="K74" s="14" t="s">
        <v>80</v>
      </c>
      <c r="L74" s="4">
        <v>5.4834480498197307</v>
      </c>
      <c r="M74" s="4">
        <v>6.1754503748461458</v>
      </c>
      <c r="N74" s="4"/>
      <c r="O74" s="4"/>
      <c r="P74" s="4"/>
      <c r="Q74" s="4">
        <v>0.11891618098173366</v>
      </c>
      <c r="R74" s="13">
        <v>0.20341699361249677</v>
      </c>
    </row>
    <row r="75" spans="1:18" x14ac:dyDescent="0.25">
      <c r="A75" t="s">
        <v>100</v>
      </c>
      <c r="B75">
        <v>0.58029395753946655</v>
      </c>
      <c r="C75">
        <v>0.31004269788828975</v>
      </c>
      <c r="G75">
        <v>0.18857030658888033</v>
      </c>
      <c r="H75">
        <v>0.29617467605481634</v>
      </c>
      <c r="K75" s="14" t="s">
        <v>81</v>
      </c>
      <c r="L75" s="4">
        <v>4.1931607123347545</v>
      </c>
      <c r="M75" s="4">
        <v>4.4209466263846924</v>
      </c>
      <c r="N75" s="4"/>
      <c r="O75" s="4"/>
      <c r="P75" s="4"/>
      <c r="Q75" s="4">
        <v>4.2148380016732441E-2</v>
      </c>
      <c r="R75" s="13">
        <v>0.16276933640395322</v>
      </c>
    </row>
    <row r="76" spans="1:18" x14ac:dyDescent="0.25">
      <c r="K76" s="10" t="s">
        <v>82</v>
      </c>
      <c r="L76" s="4">
        <v>1.6016606577078554</v>
      </c>
      <c r="M76" s="4">
        <v>1.2554548506210139</v>
      </c>
      <c r="N76" s="4"/>
      <c r="O76" s="4"/>
      <c r="P76" s="4"/>
      <c r="Q76" s="4">
        <v>4.7810931993577381E-2</v>
      </c>
      <c r="R76" s="13">
        <v>3.9517837059024515E-2</v>
      </c>
    </row>
    <row r="77" spans="1:18" x14ac:dyDescent="0.25">
      <c r="K77" s="10" t="s">
        <v>83</v>
      </c>
      <c r="L77" s="4">
        <v>2.0069922429804432</v>
      </c>
      <c r="M77" s="4">
        <v>1.6314199395770397</v>
      </c>
      <c r="N77" s="4"/>
      <c r="O77" s="4"/>
      <c r="P77" s="4"/>
      <c r="Q77" s="4">
        <v>3.7319383463278483E-2</v>
      </c>
      <c r="R77" s="13">
        <v>4.7197804316879408E-2</v>
      </c>
    </row>
    <row r="78" spans="1:18" x14ac:dyDescent="0.25">
      <c r="K78" s="10"/>
      <c r="L78" s="4"/>
      <c r="M78" s="4"/>
      <c r="N78" s="4"/>
      <c r="O78" s="4"/>
      <c r="P78" s="4"/>
      <c r="Q78" s="4"/>
      <c r="R78" s="13"/>
    </row>
    <row r="79" spans="1:18" x14ac:dyDescent="0.25">
      <c r="K79" s="10"/>
      <c r="L79" s="4"/>
      <c r="M79" s="4"/>
      <c r="N79" s="4"/>
      <c r="O79" s="4"/>
      <c r="P79" s="4"/>
      <c r="Q79" s="4"/>
      <c r="R79" s="13"/>
    </row>
    <row r="80" spans="1:18" x14ac:dyDescent="0.25">
      <c r="K80" s="10" t="s">
        <v>84</v>
      </c>
      <c r="L80" s="4">
        <v>35.345070422535208</v>
      </c>
      <c r="M80" s="4">
        <v>112.63265306122453</v>
      </c>
      <c r="N80" s="4"/>
      <c r="O80" s="4"/>
      <c r="P80" s="4"/>
      <c r="Q80" s="4">
        <v>3.2318060517657123</v>
      </c>
      <c r="R80" s="13">
        <v>53.422394595736009</v>
      </c>
    </row>
    <row r="81" spans="11:18" x14ac:dyDescent="0.25">
      <c r="K81" s="10" t="s">
        <v>85</v>
      </c>
      <c r="L81" s="4">
        <v>27.028169014084515</v>
      </c>
      <c r="M81" s="4">
        <v>80.632653061224502</v>
      </c>
      <c r="N81" s="4"/>
      <c r="O81" s="4"/>
      <c r="P81" s="4"/>
      <c r="Q81" s="4">
        <v>2.4161503969221192</v>
      </c>
      <c r="R81" s="13">
        <v>38.267576155894844</v>
      </c>
    </row>
    <row r="82" spans="11:18" x14ac:dyDescent="0.25">
      <c r="K82" s="10" t="s">
        <v>86</v>
      </c>
      <c r="L82" s="4">
        <v>10.323943661971832</v>
      </c>
      <c r="M82" s="4">
        <v>22.897959183673478</v>
      </c>
      <c r="N82" s="4"/>
      <c r="O82" s="4"/>
      <c r="P82" s="4"/>
      <c r="Q82" s="4">
        <v>0.96744143462691878</v>
      </c>
      <c r="R82" s="13">
        <v>10.858375265160095</v>
      </c>
    </row>
    <row r="83" spans="11:18" x14ac:dyDescent="0.25">
      <c r="K83" s="20" t="s">
        <v>87</v>
      </c>
      <c r="L83" s="11">
        <v>12.936619718309858</v>
      </c>
      <c r="M83" s="11">
        <v>29.755102040816343</v>
      </c>
      <c r="N83" s="11"/>
      <c r="O83" s="11"/>
      <c r="P83" s="11"/>
      <c r="Q83" s="11">
        <v>1.174027629678819</v>
      </c>
      <c r="R83" s="16">
        <v>14.105254475725062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Run 1</vt:lpstr>
      <vt:lpstr>Supplementary File 3</vt:lpstr>
      <vt:lpstr>Run 2</vt:lpstr>
      <vt:lpstr>Run 3</vt:lpstr>
    </vt:vector>
  </TitlesOfParts>
  <Company>Department of Biochemistry, University of Oxford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sedm3563</dc:creator>
  <cp:lastModifiedBy>Mellor</cp:lastModifiedBy>
  <dcterms:created xsi:type="dcterms:W3CDTF">2012-12-11T15:59:49Z</dcterms:created>
  <dcterms:modified xsi:type="dcterms:W3CDTF">2014-10-21T16:46:41Z</dcterms:modified>
</cp:coreProperties>
</file>