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10760" yWindow="20" windowWidth="22140" windowHeight="15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I14" i="1"/>
  <c r="I13" i="1"/>
  <c r="I12" i="1"/>
  <c r="D18" i="1"/>
  <c r="E18" i="1"/>
  <c r="F18" i="1"/>
  <c r="G5" i="1"/>
  <c r="G18" i="1"/>
  <c r="H18" i="1"/>
  <c r="I18" i="1"/>
  <c r="C18" i="1"/>
  <c r="B14" i="1"/>
  <c r="B13" i="1"/>
  <c r="B12" i="1"/>
  <c r="C14" i="1"/>
  <c r="C13" i="1"/>
  <c r="C12" i="1"/>
  <c r="D14" i="1"/>
  <c r="D13" i="1"/>
  <c r="D12" i="1"/>
  <c r="E14" i="1"/>
  <c r="E13" i="1"/>
  <c r="E12" i="1"/>
  <c r="H14" i="1"/>
  <c r="H13" i="1"/>
  <c r="H12" i="1"/>
  <c r="F14" i="1"/>
  <c r="F13" i="1"/>
  <c r="F12" i="1"/>
  <c r="B4" i="1"/>
  <c r="C10" i="1"/>
  <c r="C9" i="1"/>
  <c r="C8" i="1"/>
  <c r="D10" i="1"/>
  <c r="D9" i="1"/>
  <c r="D8" i="1"/>
  <c r="E10" i="1"/>
  <c r="E9" i="1"/>
  <c r="E8" i="1"/>
  <c r="F10" i="1"/>
  <c r="F9" i="1"/>
  <c r="F8" i="1"/>
  <c r="G10" i="1"/>
  <c r="G6" i="1"/>
  <c r="G9" i="1"/>
  <c r="G8" i="1"/>
  <c r="H10" i="1"/>
  <c r="H9" i="1"/>
  <c r="H8" i="1"/>
  <c r="I10" i="1"/>
  <c r="I9" i="1"/>
  <c r="I8" i="1"/>
  <c r="B10" i="1"/>
  <c r="B9" i="1"/>
  <c r="B8" i="1"/>
  <c r="C50" i="1"/>
  <c r="G17" i="1"/>
  <c r="G16" i="1"/>
  <c r="G15" i="1"/>
  <c r="D52" i="1"/>
  <c r="D53" i="1"/>
  <c r="C52" i="1"/>
  <c r="C53" i="1"/>
  <c r="D16" i="1"/>
  <c r="E16" i="1"/>
  <c r="F16" i="1"/>
  <c r="H16" i="1"/>
  <c r="I16" i="1"/>
  <c r="C16" i="1"/>
  <c r="B53" i="1"/>
  <c r="D51" i="1"/>
  <c r="C51" i="1"/>
  <c r="B49" i="1"/>
  <c r="B50" i="1"/>
  <c r="B51" i="1"/>
  <c r="B52" i="1"/>
  <c r="B48" i="1"/>
  <c r="D50" i="1"/>
  <c r="D49" i="1"/>
  <c r="C49" i="1"/>
  <c r="D48" i="1"/>
  <c r="C48" i="1"/>
  <c r="C4" i="1"/>
  <c r="D4" i="1"/>
  <c r="E4" i="1"/>
  <c r="F4" i="1"/>
  <c r="H4" i="1"/>
  <c r="I4" i="1"/>
  <c r="D15" i="1"/>
  <c r="E15" i="1"/>
  <c r="F15" i="1"/>
  <c r="H15" i="1"/>
  <c r="I15" i="1"/>
  <c r="C15" i="1"/>
  <c r="D17" i="1"/>
  <c r="E17" i="1"/>
  <c r="F17" i="1"/>
  <c r="H17" i="1"/>
  <c r="I17" i="1"/>
  <c r="C17" i="1"/>
</calcChain>
</file>

<file path=xl/sharedStrings.xml><?xml version="1.0" encoding="utf-8"?>
<sst xmlns="http://schemas.openxmlformats.org/spreadsheetml/2006/main" count="36" uniqueCount="33">
  <si>
    <t>Number of CPUs</t>
  </si>
  <si>
    <t>Number of instances</t>
  </si>
  <si>
    <t>Figure 2 - Source data 1</t>
  </si>
  <si>
    <t>Amdahl's parallel portion (f)</t>
  </si>
  <si>
    <t xml:space="preserve">Avg. </t>
  </si>
  <si>
    <t>Std. Dev</t>
  </si>
  <si>
    <t>Observations</t>
  </si>
  <si>
    <t>Attempt 1</t>
  </si>
  <si>
    <t>Attempt 2</t>
  </si>
  <si>
    <t>Attempt 3</t>
  </si>
  <si>
    <t>Attempt 4</t>
  </si>
  <si>
    <t>Attempt 5</t>
  </si>
  <si>
    <t>Num. CPUs</t>
  </si>
  <si>
    <t>Bootup times (Number of instances)**</t>
  </si>
  <si>
    <t>** Bid = 0.30; Minimum price = 0.25</t>
  </si>
  <si>
    <t>Amdahl's law: f = 0.9975</t>
  </si>
  <si>
    <t>Amdahl's law: f = 1.0000</t>
  </si>
  <si>
    <t>Amdahl's law: f = 0.9950</t>
  </si>
  <si>
    <t>3D classification time (min.)</t>
  </si>
  <si>
    <t>3D classification Cost</t>
  </si>
  <si>
    <t>3D classification Speedup</t>
  </si>
  <si>
    <t>3D refinement time (min.)</t>
  </si>
  <si>
    <t>3D refinment Speedup</t>
  </si>
  <si>
    <t>3D refinement Cost</t>
  </si>
  <si>
    <t>Info</t>
  </si>
  <si>
    <t>3D classificaton: 2 rounds of classification; 240 x 240 pixels; 4 classes; 62,022 particles</t>
  </si>
  <si>
    <t>3D classification Speedup/Cost</t>
  </si>
  <si>
    <t>3D refinement Speedup/Cost</t>
  </si>
  <si>
    <t>Number of hyperthreads (vCPUs)</t>
  </si>
  <si>
    <t>-</t>
  </si>
  <si>
    <t>3D refinement: 6 rounds of refinement; 240 x 240 pixels; Filt = 50A initially; 32,533 particles</t>
  </si>
  <si>
    <t>Amdahl's law: f = 0.9900</t>
  </si>
  <si>
    <t>Cluster configuration: r3.8xlarge instances at $0.35/hr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</si>
</sst>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$&quot;#,##0.00"/>
    <numFmt numFmtId="166" formatCode="0.0000"/>
  </numFmts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i/>
      <sz val="20"/>
      <color theme="1"/>
      <name val="Calibri"/>
      <scheme val="minor"/>
    </font>
    <font>
      <i/>
      <sz val="11"/>
      <color theme="1"/>
      <name val="Calibri"/>
      <scheme val="minor"/>
    </font>
    <font>
      <i/>
      <u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</cellXfs>
  <cellStyles count="1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736200608627"/>
          <c:y val="0.0341655716162943"/>
          <c:w val="0.852896816279928"/>
          <c:h val="0.812492472606496"/>
        </c:manualLayout>
      </c:layout>
      <c:scatterChart>
        <c:scatterStyle val="lineMarker"/>
        <c:varyColors val="0"/>
        <c:ser>
          <c:idx val="0"/>
          <c:order val="0"/>
          <c:tx>
            <c:v> 3D Classification</c:v>
          </c:tx>
          <c:spPr>
            <a:ln w="28575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squar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Sheet1!$C$5:$I$5</c:f>
              <c:numCache>
                <c:formatCode>General</c:formatCode>
                <c:ptCount val="7"/>
                <c:pt idx="0">
                  <c:v>16.0</c:v>
                </c:pt>
                <c:pt idx="1">
                  <c:v>32.0</c:v>
                </c:pt>
                <c:pt idx="2">
                  <c:v>64.0</c:v>
                </c:pt>
                <c:pt idx="3">
                  <c:v>128.0</c:v>
                </c:pt>
                <c:pt idx="4">
                  <c:v>160.0</c:v>
                </c:pt>
                <c:pt idx="5">
                  <c:v>256.0</c:v>
                </c:pt>
                <c:pt idx="6">
                  <c:v>480.0</c:v>
                </c:pt>
              </c:numCache>
            </c:numRef>
          </c:xVal>
          <c:yVal>
            <c:numRef>
              <c:f>Sheet1!$C$7:$I$7</c:f>
              <c:numCache>
                <c:formatCode>General</c:formatCode>
                <c:ptCount val="7"/>
                <c:pt idx="0">
                  <c:v>158.0</c:v>
                </c:pt>
                <c:pt idx="1">
                  <c:v>84.0</c:v>
                </c:pt>
                <c:pt idx="2">
                  <c:v>46.0</c:v>
                </c:pt>
                <c:pt idx="3">
                  <c:v>30.0</c:v>
                </c:pt>
                <c:pt idx="4">
                  <c:v>27.0</c:v>
                </c:pt>
                <c:pt idx="5">
                  <c:v>23.0</c:v>
                </c:pt>
                <c:pt idx="6">
                  <c:v>25.0</c:v>
                </c:pt>
              </c:numCache>
            </c:numRef>
          </c:yVal>
          <c:smooth val="0"/>
        </c:ser>
        <c:ser>
          <c:idx val="1"/>
          <c:order val="1"/>
          <c:tx>
            <c:v> Refinement</c:v>
          </c:tx>
          <c:spPr>
            <a:ln w="28575" cmpd="sng">
              <a:solidFill>
                <a:schemeClr val="tx1"/>
              </a:solidFill>
              <a:prstDash val="sysDash"/>
            </a:ln>
          </c:spPr>
          <c:marker>
            <c:symbol val="triang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(Sheet1!$C$5:$F$5,Sheet1!$H$5:$I$5)</c:f>
              <c:numCache>
                <c:formatCode>General</c:formatCode>
                <c:ptCount val="6"/>
                <c:pt idx="0">
                  <c:v>16.0</c:v>
                </c:pt>
                <c:pt idx="1">
                  <c:v>32.0</c:v>
                </c:pt>
                <c:pt idx="2">
                  <c:v>64.0</c:v>
                </c:pt>
                <c:pt idx="3">
                  <c:v>128.0</c:v>
                </c:pt>
                <c:pt idx="4">
                  <c:v>256.0</c:v>
                </c:pt>
                <c:pt idx="5">
                  <c:v>480.0</c:v>
                </c:pt>
              </c:numCache>
            </c:numRef>
          </c:xVal>
          <c:yVal>
            <c:numRef>
              <c:f>(Sheet1!$C$11:$F$11,Sheet1!$H$11:$I$11)</c:f>
              <c:numCache>
                <c:formatCode>0</c:formatCode>
                <c:ptCount val="6"/>
                <c:pt idx="0">
                  <c:v>99.0</c:v>
                </c:pt>
                <c:pt idx="1">
                  <c:v>54.0</c:v>
                </c:pt>
                <c:pt idx="2">
                  <c:v>33.0</c:v>
                </c:pt>
                <c:pt idx="3">
                  <c:v>28.0</c:v>
                </c:pt>
                <c:pt idx="4">
                  <c:v>25.0</c:v>
                </c:pt>
                <c:pt idx="5">
                  <c:v>34.0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236072"/>
        <c:axId val="2082995896"/>
      </c:scatterChart>
      <c:valAx>
        <c:axId val="2073236072"/>
        <c:scaling>
          <c:orientation val="minMax"/>
          <c:max val="51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>
                    <a:latin typeface="Times New Roman"/>
                    <a:cs typeface="Times New Roman"/>
                  </a:defRPr>
                </a:pPr>
                <a:r>
                  <a:rPr lang="en-US" sz="1800">
                    <a:latin typeface="Times New Roman"/>
                    <a:cs typeface="Times New Roman"/>
                  </a:rPr>
                  <a:t>Cluster size (number</a:t>
                </a:r>
                <a:r>
                  <a:rPr lang="en-US" sz="1800" baseline="0">
                    <a:latin typeface="Times New Roman"/>
                    <a:cs typeface="Times New Roman"/>
                  </a:rPr>
                  <a:t> of CPUs)</a:t>
                </a:r>
                <a:endParaRPr lang="en-US" sz="1800">
                  <a:latin typeface="Times New Roman"/>
                  <a:cs typeface="Times New Roman"/>
                </a:endParaRPr>
              </a:p>
            </c:rich>
          </c:tx>
          <c:layout>
            <c:manualLayout>
              <c:xMode val="edge"/>
              <c:yMode val="edge"/>
              <c:x val="0.312358470327435"/>
              <c:y val="0.9143232588699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 cmpd="sng">
            <a:solidFill>
              <a:schemeClr val="tx1">
                <a:lumMod val="95000"/>
                <a:lumOff val="5000"/>
              </a:schemeClr>
            </a:solidFill>
          </a:ln>
        </c:spPr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082995896"/>
        <c:crosses val="autoZero"/>
        <c:crossBetween val="midCat"/>
        <c:majorUnit val="32.0"/>
      </c:valAx>
      <c:valAx>
        <c:axId val="208299589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>
                    <a:latin typeface="Times New Roman"/>
                    <a:cs typeface="Times New Roman"/>
                  </a:defRPr>
                </a:pPr>
                <a:r>
                  <a:rPr lang="en-US" sz="1800">
                    <a:latin typeface="Times New Roman"/>
                    <a:cs typeface="Times New Roman"/>
                  </a:rPr>
                  <a:t>Time (minutes)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>
                <a:lumMod val="95000"/>
                <a:lumOff val="5000"/>
              </a:schemeClr>
            </a:solidFill>
          </a:ln>
        </c:spPr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073236072"/>
        <c:crossesAt val="0.0"/>
        <c:crossBetween val="midCat"/>
      </c:valAx>
    </c:plotArea>
    <c:legend>
      <c:legendPos val="r"/>
      <c:layout>
        <c:manualLayout>
          <c:xMode val="edge"/>
          <c:yMode val="edge"/>
          <c:x val="0.23229379375005"/>
          <c:y val="0.0372328163315985"/>
          <c:w val="0.674870686572856"/>
          <c:h val="0.100304406758616"/>
        </c:manualLayout>
      </c:layout>
      <c:overlay val="1"/>
      <c:spPr>
        <a:ln>
          <a:noFill/>
        </a:ln>
      </c:spPr>
      <c:txPr>
        <a:bodyPr/>
        <a:lstStyle/>
        <a:p>
          <a:pPr>
            <a:defRPr sz="1800">
              <a:latin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65718295787"/>
          <c:y val="0.0489642184557439"/>
          <c:w val="0.889734281704213"/>
          <c:h val="0.7997094260855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Sheet1!$B$48</c:f>
              <c:strCache>
                <c:ptCount val="1"/>
                <c:pt idx="0">
                  <c:v>16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fixedVal"/>
            <c:noEndCap val="0"/>
            <c:val val="0.15"/>
            <c:spPr>
              <a:ln w="19050" cmpd="sng"/>
            </c:spPr>
          </c:errBars>
          <c:cat>
            <c:numRef>
              <c:f>Sheet1!$B$51</c:f>
              <c:numCache>
                <c:formatCode>General</c:formatCode>
                <c:ptCount val="1"/>
                <c:pt idx="0">
                  <c:v>128.0</c:v>
                </c:pt>
              </c:numCache>
            </c:numRef>
          </c:cat>
          <c:val>
            <c:numRef>
              <c:f>Sheet1!$C$48</c:f>
              <c:numCache>
                <c:formatCode>0.00</c:formatCode>
                <c:ptCount val="1"/>
                <c:pt idx="0">
                  <c:v>1.884</c:v>
                </c:pt>
              </c:numCache>
            </c:numRef>
          </c:val>
        </c:ser>
        <c:ser>
          <c:idx val="1"/>
          <c:order val="1"/>
          <c:spPr>
            <a:solidFill>
              <a:schemeClr val="bg1">
                <a:lumMod val="65000"/>
              </a:schemeClr>
            </a:solidFill>
            <a:ln w="15875" cmpd="sng">
              <a:solidFill>
                <a:schemeClr val="tx1"/>
              </a:solidFill>
            </a:ln>
          </c:spPr>
          <c:invertIfNegative val="0"/>
          <c:trendline>
            <c:trendlineType val="linear"/>
            <c:dispRSqr val="0"/>
            <c:dispEq val="0"/>
          </c:trendline>
          <c:errBars>
            <c:errBarType val="both"/>
            <c:errValType val="fixedVal"/>
            <c:noEndCap val="0"/>
            <c:val val="1.31"/>
            <c:spPr>
              <a:ln w="19050" cmpd="sng"/>
            </c:spPr>
          </c:errBars>
          <c:cat>
            <c:numRef>
              <c:f>Sheet1!$B$51</c:f>
              <c:numCache>
                <c:formatCode>General</c:formatCode>
                <c:ptCount val="1"/>
                <c:pt idx="0">
                  <c:v>128.0</c:v>
                </c:pt>
              </c:numCache>
            </c:numRef>
          </c:cat>
          <c:val>
            <c:numRef>
              <c:f>Sheet1!$C$49</c:f>
              <c:numCache>
                <c:formatCode>0.00</c:formatCode>
                <c:ptCount val="1"/>
                <c:pt idx="0">
                  <c:v>9.992</c:v>
                </c:pt>
              </c:numCache>
            </c:numRef>
          </c:val>
        </c:ser>
        <c:ser>
          <c:idx val="2"/>
          <c:order val="2"/>
          <c:spPr>
            <a:solidFill>
              <a:schemeClr val="bg1">
                <a:lumMod val="75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fixedVal"/>
            <c:noEndCap val="0"/>
            <c:val val="1.97"/>
            <c:spPr>
              <a:ln w="19050" cmpd="sng"/>
            </c:spPr>
          </c:errBars>
          <c:cat>
            <c:numRef>
              <c:f>Sheet1!$B$51</c:f>
              <c:numCache>
                <c:formatCode>General</c:formatCode>
                <c:ptCount val="1"/>
                <c:pt idx="0">
                  <c:v>128.0</c:v>
                </c:pt>
              </c:numCache>
            </c:numRef>
          </c:cat>
          <c:val>
            <c:numRef>
              <c:f>Sheet1!$C$50</c:f>
              <c:numCache>
                <c:formatCode>0.00</c:formatCode>
                <c:ptCount val="1"/>
                <c:pt idx="0">
                  <c:v>7.072</c:v>
                </c:pt>
              </c:numCache>
            </c:numRef>
          </c:val>
        </c:ser>
        <c:ser>
          <c:idx val="3"/>
          <c:order val="3"/>
          <c:spPr>
            <a:solidFill>
              <a:schemeClr val="bg1">
                <a:lumMod val="85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fixedVal"/>
            <c:noEndCap val="0"/>
            <c:val val="0.62"/>
            <c:spPr>
              <a:ln w="19050" cmpd="sng"/>
            </c:spPr>
          </c:errBars>
          <c:cat>
            <c:numRef>
              <c:f>Sheet1!$B$51</c:f>
              <c:numCache>
                <c:formatCode>General</c:formatCode>
                <c:ptCount val="1"/>
                <c:pt idx="0">
                  <c:v>128.0</c:v>
                </c:pt>
              </c:numCache>
            </c:numRef>
          </c:cat>
          <c:val>
            <c:numRef>
              <c:f>Sheet1!$C$51</c:f>
              <c:numCache>
                <c:formatCode>0.00</c:formatCode>
                <c:ptCount val="1"/>
                <c:pt idx="0">
                  <c:v>9.838</c:v>
                </c:pt>
              </c:numCache>
            </c:numRef>
          </c:val>
        </c:ser>
        <c:ser>
          <c:idx val="4"/>
          <c:order val="4"/>
          <c:spPr>
            <a:solidFill>
              <a:schemeClr val="bg1">
                <a:lumMod val="95000"/>
              </a:schemeClr>
            </a:solidFill>
            <a:ln w="15875" cmpd="sng">
              <a:solidFill>
                <a:schemeClr val="tx1"/>
              </a:solidFill>
            </a:ln>
          </c:spPr>
          <c:invertIfNegative val="0"/>
          <c:errBars>
            <c:errBarType val="both"/>
            <c:errValType val="fixedVal"/>
            <c:noEndCap val="0"/>
            <c:val val="1.19"/>
            <c:spPr>
              <a:ln w="19050" cmpd="sng"/>
            </c:spPr>
          </c:errBars>
          <c:val>
            <c:numRef>
              <c:f>Sheet1!$C$52</c:f>
              <c:numCache>
                <c:formatCode>0.00</c:formatCode>
                <c:ptCount val="1"/>
                <c:pt idx="0">
                  <c:v>9.187999999999998</c:v>
                </c:pt>
              </c:numCache>
            </c:numRef>
          </c:val>
        </c:ser>
        <c:ser>
          <c:idx val="5"/>
          <c:order val="5"/>
          <c:spPr>
            <a:solidFill>
              <a:schemeClr val="bg1"/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both"/>
            <c:errValType val="fixedVal"/>
            <c:noEndCap val="0"/>
            <c:val val="1.19"/>
            <c:spPr>
              <a:ln w="19050" cmpd="sng"/>
            </c:spPr>
          </c:errBars>
          <c:val>
            <c:numRef>
              <c:f>Sheet1!$C$53</c:f>
              <c:numCache>
                <c:formatCode>0.00</c:formatCode>
                <c:ptCount val="1"/>
                <c:pt idx="0">
                  <c:v>10.268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631448"/>
        <c:axId val="2083634504"/>
      </c:barChart>
      <c:catAx>
        <c:axId val="20836314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83634504"/>
        <c:crosses val="autoZero"/>
        <c:auto val="1"/>
        <c:lblAlgn val="ctr"/>
        <c:lblOffset val="100"/>
        <c:noMultiLvlLbl val="0"/>
      </c:catAx>
      <c:valAx>
        <c:axId val="2083634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>
                    <a:latin typeface="Times New Roman"/>
                    <a:cs typeface="Times New Roman"/>
                  </a:defRPr>
                </a:pPr>
                <a:r>
                  <a:rPr lang="en-US" sz="1800">
                    <a:latin typeface="Times New Roman"/>
                    <a:cs typeface="Times New Roman"/>
                  </a:rPr>
                  <a:t>STARcluster</a:t>
                </a:r>
                <a:r>
                  <a:rPr lang="en-US" sz="1800" baseline="0">
                    <a:latin typeface="Times New Roman"/>
                    <a:cs typeface="Times New Roman"/>
                  </a:rPr>
                  <a:t> b</a:t>
                </a:r>
                <a:r>
                  <a:rPr lang="en-US" sz="1800">
                    <a:latin typeface="Times New Roman"/>
                    <a:cs typeface="Times New Roman"/>
                  </a:rPr>
                  <a:t>oot up time (min.)</a:t>
                </a:r>
              </a:p>
            </c:rich>
          </c:tx>
          <c:layout>
            <c:manualLayout>
              <c:xMode val="edge"/>
              <c:yMode val="edge"/>
              <c:x val="0.0106284146505856"/>
              <c:y val="0.092406638146609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083631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736200608627"/>
          <c:y val="0.0341655716162943"/>
          <c:w val="0.852896816279928"/>
          <c:h val="0.812492472606496"/>
        </c:manualLayout>
      </c:layout>
      <c:scatterChart>
        <c:scatterStyle val="lineMarker"/>
        <c:varyColors val="0"/>
        <c:ser>
          <c:idx val="1"/>
          <c:order val="0"/>
          <c:spPr>
            <a:ln w="31750">
              <a:solidFill>
                <a:schemeClr val="bg1">
                  <a:lumMod val="50000"/>
                </a:schemeClr>
              </a:solidFill>
              <a:prstDash val="dashDot"/>
            </a:ln>
          </c:spPr>
          <c:marker>
            <c:symbol val="none"/>
          </c:marker>
          <c:xVal>
            <c:numRef>
              <c:f>Sheet1!$B$5:$I$5</c:f>
              <c:numCache>
                <c:formatCode>General</c:formatCode>
                <c:ptCount val="8"/>
                <c:pt idx="0">
                  <c:v>1.0</c:v>
                </c:pt>
                <c:pt idx="1">
                  <c:v>16.0</c:v>
                </c:pt>
                <c:pt idx="2">
                  <c:v>32.0</c:v>
                </c:pt>
                <c:pt idx="3">
                  <c:v>64.0</c:v>
                </c:pt>
                <c:pt idx="4">
                  <c:v>128.0</c:v>
                </c:pt>
                <c:pt idx="5">
                  <c:v>160.0</c:v>
                </c:pt>
                <c:pt idx="6">
                  <c:v>256.0</c:v>
                </c:pt>
                <c:pt idx="7">
                  <c:v>480.0</c:v>
                </c:pt>
              </c:numCache>
            </c:numRef>
          </c:xVal>
          <c:yVal>
            <c:numRef>
              <c:f>Sheet1!$B$15:$I$15</c:f>
              <c:numCache>
                <c:formatCode>0.0</c:formatCode>
                <c:ptCount val="8"/>
                <c:pt idx="0" formatCode="General">
                  <c:v>1.0</c:v>
                </c:pt>
                <c:pt idx="1">
                  <c:v>16.0</c:v>
                </c:pt>
                <c:pt idx="2">
                  <c:v>32.0</c:v>
                </c:pt>
                <c:pt idx="3">
                  <c:v>64.0</c:v>
                </c:pt>
                <c:pt idx="4">
                  <c:v>128.0</c:v>
                </c:pt>
                <c:pt idx="5">
                  <c:v>160.0</c:v>
                </c:pt>
                <c:pt idx="6">
                  <c:v>256.0</c:v>
                </c:pt>
                <c:pt idx="7">
                  <c:v>480.0</c:v>
                </c:pt>
              </c:numCache>
            </c:numRef>
          </c:yVal>
          <c:smooth val="0"/>
        </c:ser>
        <c:ser>
          <c:idx val="0"/>
          <c:order val="1"/>
          <c:spPr>
            <a:ln w="28575" cmpd="sng">
              <a:solidFill>
                <a:schemeClr val="tx1"/>
              </a:solidFill>
            </a:ln>
          </c:spPr>
          <c:marker>
            <c:symbol val="square"/>
            <c:size val="10"/>
            <c:spPr>
              <a:solidFill>
                <a:schemeClr val="tx1"/>
              </a:solidFill>
              <a:ln w="28575" cmpd="sng">
                <a:solidFill>
                  <a:schemeClr val="tx1"/>
                </a:solidFill>
              </a:ln>
            </c:spPr>
          </c:marker>
          <c:xVal>
            <c:numRef>
              <c:f>Sheet1!$B$5:$I$5</c:f>
              <c:numCache>
                <c:formatCode>General</c:formatCode>
                <c:ptCount val="8"/>
                <c:pt idx="0">
                  <c:v>1.0</c:v>
                </c:pt>
                <c:pt idx="1">
                  <c:v>16.0</c:v>
                </c:pt>
                <c:pt idx="2">
                  <c:v>32.0</c:v>
                </c:pt>
                <c:pt idx="3">
                  <c:v>64.0</c:v>
                </c:pt>
                <c:pt idx="4">
                  <c:v>128.0</c:v>
                </c:pt>
                <c:pt idx="5">
                  <c:v>160.0</c:v>
                </c:pt>
                <c:pt idx="6">
                  <c:v>256.0</c:v>
                </c:pt>
                <c:pt idx="7">
                  <c:v>480.0</c:v>
                </c:pt>
              </c:numCache>
            </c:numRef>
          </c:xVal>
          <c:yVal>
            <c:numRef>
              <c:f>Sheet1!$B$10:$I$10</c:f>
              <c:numCache>
                <c:formatCode>0.00</c:formatCode>
                <c:ptCount val="8"/>
                <c:pt idx="0">
                  <c:v>1.0</c:v>
                </c:pt>
                <c:pt idx="1">
                  <c:v>17.18354430379747</c:v>
                </c:pt>
                <c:pt idx="2">
                  <c:v>32.32142857142857</c:v>
                </c:pt>
                <c:pt idx="3">
                  <c:v>59.02173913043478</c:v>
                </c:pt>
                <c:pt idx="4">
                  <c:v>90.5</c:v>
                </c:pt>
                <c:pt idx="5">
                  <c:v>100.5555555555556</c:v>
                </c:pt>
                <c:pt idx="6">
                  <c:v>118.0434782608696</c:v>
                </c:pt>
                <c:pt idx="7">
                  <c:v>108.6</c:v>
                </c:pt>
              </c:numCache>
            </c:numRef>
          </c:yVal>
          <c:smooth val="0"/>
        </c:ser>
        <c:ser>
          <c:idx val="3"/>
          <c:order val="2"/>
          <c:spPr>
            <a:ln w="28575" cmpd="sng">
              <a:solidFill>
                <a:schemeClr val="tx1"/>
              </a:solidFill>
              <a:prstDash val="sysDash"/>
            </a:ln>
          </c:spPr>
          <c:marker>
            <c:symbol val="triangle"/>
            <c:size val="10"/>
            <c:spPr>
              <a:solidFill>
                <a:schemeClr val="tx1"/>
              </a:solidFill>
              <a:ln w="28575" cmpd="sng">
                <a:solidFill>
                  <a:schemeClr val="tx1"/>
                </a:solidFill>
                <a:prstDash val="solid"/>
              </a:ln>
            </c:spPr>
          </c:marker>
          <c:xVal>
            <c:numRef>
              <c:f>(Sheet1!$B$5:$F$5,Sheet1!$H$5,Sheet1!$I$5)</c:f>
              <c:numCache>
                <c:formatCode>General</c:formatCode>
                <c:ptCount val="7"/>
                <c:pt idx="0">
                  <c:v>1.0</c:v>
                </c:pt>
                <c:pt idx="1">
                  <c:v>16.0</c:v>
                </c:pt>
                <c:pt idx="2">
                  <c:v>32.0</c:v>
                </c:pt>
                <c:pt idx="3">
                  <c:v>64.0</c:v>
                </c:pt>
                <c:pt idx="4">
                  <c:v>128.0</c:v>
                </c:pt>
                <c:pt idx="5">
                  <c:v>256.0</c:v>
                </c:pt>
                <c:pt idx="6">
                  <c:v>480.0</c:v>
                </c:pt>
              </c:numCache>
            </c:numRef>
          </c:xVal>
          <c:yVal>
            <c:numRef>
              <c:f>(Sheet1!$B$14:$F$14,Sheet1!$H$14:$I$14)</c:f>
              <c:numCache>
                <c:formatCode>0.00</c:formatCode>
                <c:ptCount val="7"/>
                <c:pt idx="0">
                  <c:v>1.0</c:v>
                </c:pt>
                <c:pt idx="1">
                  <c:v>17.57575757575757</c:v>
                </c:pt>
                <c:pt idx="2">
                  <c:v>32.22222222222222</c:v>
                </c:pt>
                <c:pt idx="3">
                  <c:v>52.72727272727272</c:v>
                </c:pt>
                <c:pt idx="4">
                  <c:v>62.14285714285714</c:v>
                </c:pt>
                <c:pt idx="5">
                  <c:v>69.6</c:v>
                </c:pt>
                <c:pt idx="6">
                  <c:v>51.1764705882353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667336"/>
        <c:axId val="2083675288"/>
      </c:scatterChart>
      <c:valAx>
        <c:axId val="2083667336"/>
        <c:scaling>
          <c:orientation val="minMax"/>
          <c:max val="51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>
                    <a:latin typeface="Times New Roman"/>
                    <a:cs typeface="Times New Roman"/>
                  </a:defRPr>
                </a:pPr>
                <a:r>
                  <a:rPr lang="en-US" sz="1800">
                    <a:latin typeface="Times New Roman"/>
                    <a:cs typeface="Times New Roman"/>
                  </a:rPr>
                  <a:t>Cluster size (number</a:t>
                </a:r>
                <a:r>
                  <a:rPr lang="en-US" sz="1800" baseline="0">
                    <a:latin typeface="Times New Roman"/>
                    <a:cs typeface="Times New Roman"/>
                  </a:rPr>
                  <a:t> of CPUs)</a:t>
                </a:r>
                <a:endParaRPr lang="en-US" sz="1800">
                  <a:latin typeface="Times New Roman"/>
                  <a:cs typeface="Times New Roman"/>
                </a:endParaRPr>
              </a:p>
            </c:rich>
          </c:tx>
          <c:layout>
            <c:manualLayout>
              <c:xMode val="edge"/>
              <c:yMode val="edge"/>
              <c:x val="0.312358470327435"/>
              <c:y val="0.9143232588699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 cmpd="sng">
            <a:solidFill>
              <a:schemeClr val="tx1">
                <a:lumMod val="95000"/>
                <a:lumOff val="5000"/>
              </a:schemeClr>
            </a:solidFill>
          </a:ln>
        </c:spPr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083675288"/>
        <c:crosses val="autoZero"/>
        <c:crossBetween val="midCat"/>
        <c:majorUnit val="32.0"/>
      </c:valAx>
      <c:valAx>
        <c:axId val="2083675288"/>
        <c:scaling>
          <c:orientation val="minMax"/>
          <c:max val="150.0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>
                    <a:latin typeface="Times New Roman"/>
                    <a:cs typeface="Times New Roman"/>
                  </a:defRPr>
                </a:pPr>
                <a:r>
                  <a:rPr lang="en-US" sz="1800">
                    <a:latin typeface="Times New Roman"/>
                    <a:cs typeface="Times New Roman"/>
                  </a:rPr>
                  <a:t>Speedup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>
                <a:lumMod val="95000"/>
                <a:lumOff val="5000"/>
              </a:schemeClr>
            </a:solidFill>
          </a:ln>
        </c:spPr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083667336"/>
        <c:crossesAt val="0.0"/>
        <c:crossBetween val="midCat"/>
        <c:majorUnit val="15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736200608627"/>
          <c:y val="0.0341655716162943"/>
          <c:w val="0.852896816279928"/>
          <c:h val="0.812492472606496"/>
        </c:manualLayout>
      </c:layout>
      <c:scatterChart>
        <c:scatterStyle val="lineMarker"/>
        <c:varyColors val="0"/>
        <c:ser>
          <c:idx val="1"/>
          <c:order val="0"/>
          <c:spPr>
            <a:ln w="28575" cmpd="sng">
              <a:solidFill>
                <a:schemeClr val="tx1"/>
              </a:solidFill>
            </a:ln>
          </c:spPr>
          <c:marker>
            <c:symbol val="squar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Sheet1!$B$5:$I$5</c:f>
              <c:numCache>
                <c:formatCode>General</c:formatCode>
                <c:ptCount val="8"/>
                <c:pt idx="0">
                  <c:v>1.0</c:v>
                </c:pt>
                <c:pt idx="1">
                  <c:v>16.0</c:v>
                </c:pt>
                <c:pt idx="2">
                  <c:v>32.0</c:v>
                </c:pt>
                <c:pt idx="3">
                  <c:v>64.0</c:v>
                </c:pt>
                <c:pt idx="4">
                  <c:v>128.0</c:v>
                </c:pt>
                <c:pt idx="5">
                  <c:v>160.0</c:v>
                </c:pt>
                <c:pt idx="6">
                  <c:v>256.0</c:v>
                </c:pt>
                <c:pt idx="7">
                  <c:v>480.0</c:v>
                </c:pt>
              </c:numCache>
            </c:numRef>
          </c:xVal>
          <c:yVal>
            <c:numRef>
              <c:f>Sheet1!$B$8:$I$8</c:f>
              <c:numCache>
                <c:formatCode>#,##0.00</c:formatCode>
                <c:ptCount val="8"/>
                <c:pt idx="0">
                  <c:v>0.0631412786108919</c:v>
                </c:pt>
                <c:pt idx="1">
                  <c:v>18.64399020303523</c:v>
                </c:pt>
                <c:pt idx="2">
                  <c:v>32.98104956268222</c:v>
                </c:pt>
                <c:pt idx="3">
                  <c:v>54.98919794761005</c:v>
                </c:pt>
                <c:pt idx="4">
                  <c:v>64.64285714285715</c:v>
                </c:pt>
                <c:pt idx="5">
                  <c:v>63.84479717813051</c:v>
                </c:pt>
                <c:pt idx="6">
                  <c:v>54.98919794761005</c:v>
                </c:pt>
                <c:pt idx="7">
                  <c:v>24.82285714285714</c:v>
                </c:pt>
              </c:numCache>
            </c:numRef>
          </c:yVal>
          <c:smooth val="0"/>
        </c:ser>
        <c:ser>
          <c:idx val="0"/>
          <c:order val="1"/>
          <c:spPr>
            <a:ln w="28575" cmpd="sng">
              <a:solidFill>
                <a:schemeClr val="tx1"/>
              </a:solidFill>
              <a:prstDash val="sysDash"/>
            </a:ln>
          </c:spPr>
          <c:marker>
            <c:symbol val="triang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(Sheet1!$B$5:$F$5,Sheet1!$H$5:$I$5)</c:f>
              <c:numCache>
                <c:formatCode>General</c:formatCode>
                <c:ptCount val="7"/>
                <c:pt idx="0">
                  <c:v>1.0</c:v>
                </c:pt>
                <c:pt idx="1">
                  <c:v>16.0</c:v>
                </c:pt>
                <c:pt idx="2">
                  <c:v>32.0</c:v>
                </c:pt>
                <c:pt idx="3">
                  <c:v>64.0</c:v>
                </c:pt>
                <c:pt idx="4">
                  <c:v>128.0</c:v>
                </c:pt>
                <c:pt idx="5">
                  <c:v>256.0</c:v>
                </c:pt>
                <c:pt idx="6">
                  <c:v>480.0</c:v>
                </c:pt>
              </c:numCache>
            </c:numRef>
          </c:xVal>
          <c:yVal>
            <c:numRef>
              <c:f>(Sheet1!$B$12:$F$12,Sheet1!$H$12:$I$12)</c:f>
              <c:numCache>
                <c:formatCode>0.00</c:formatCode>
                <c:ptCount val="7"/>
                <c:pt idx="0">
                  <c:v>0.0985221674876847</c:v>
                </c:pt>
                <c:pt idx="1">
                  <c:v>30.43421225239407</c:v>
                </c:pt>
                <c:pt idx="2">
                  <c:v>51.14638447971781</c:v>
                </c:pt>
                <c:pt idx="3">
                  <c:v>68.47697756788665</c:v>
                </c:pt>
                <c:pt idx="4">
                  <c:v>47.55830903790087</c:v>
                </c:pt>
                <c:pt idx="5">
                  <c:v>29.82857142857143</c:v>
                </c:pt>
                <c:pt idx="6">
                  <c:v>8.60108749382106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054568"/>
        <c:axId val="2083062472"/>
      </c:scatterChart>
      <c:valAx>
        <c:axId val="2083054568"/>
        <c:scaling>
          <c:orientation val="minMax"/>
          <c:max val="51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800">
                    <a:latin typeface="Times New Roman"/>
                    <a:cs typeface="Times New Roman"/>
                  </a:defRPr>
                </a:pPr>
                <a:r>
                  <a:rPr lang="en-US" sz="1800">
                    <a:latin typeface="Times New Roman"/>
                    <a:cs typeface="Times New Roman"/>
                  </a:rPr>
                  <a:t>Cluster size (number</a:t>
                </a:r>
                <a:r>
                  <a:rPr lang="en-US" sz="1800" baseline="0">
                    <a:latin typeface="Times New Roman"/>
                    <a:cs typeface="Times New Roman"/>
                  </a:rPr>
                  <a:t> of CPUs)</a:t>
                </a:r>
                <a:endParaRPr lang="en-US" sz="1800">
                  <a:latin typeface="Times New Roman"/>
                  <a:cs typeface="Times New Roman"/>
                </a:endParaRPr>
              </a:p>
            </c:rich>
          </c:tx>
          <c:layout>
            <c:manualLayout>
              <c:xMode val="edge"/>
              <c:yMode val="edge"/>
              <c:x val="0.312358470327435"/>
              <c:y val="0.9143232588699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 cmpd="sng">
            <a:solidFill>
              <a:schemeClr val="tx1">
                <a:lumMod val="95000"/>
                <a:lumOff val="5000"/>
              </a:schemeClr>
            </a:solidFill>
          </a:ln>
        </c:spPr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083062472"/>
        <c:crosses val="autoZero"/>
        <c:crossBetween val="midCat"/>
        <c:majorUnit val="32.0"/>
      </c:valAx>
      <c:valAx>
        <c:axId val="208306247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>
                    <a:latin typeface="Times New Roman"/>
                    <a:cs typeface="Times New Roman"/>
                  </a:defRPr>
                </a:pPr>
                <a:r>
                  <a:rPr lang="en-US" sz="1800">
                    <a:latin typeface="Times New Roman"/>
                    <a:cs typeface="Times New Roman"/>
                  </a:rPr>
                  <a:t>Speedup/$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12700">
            <a:solidFill>
              <a:schemeClr val="tx1">
                <a:lumMod val="95000"/>
                <a:lumOff val="5000"/>
              </a:schemeClr>
            </a:solidFill>
          </a:ln>
        </c:spPr>
        <c:txPr>
          <a:bodyPr/>
          <a:lstStyle/>
          <a:p>
            <a:pPr>
              <a:defRPr sz="1200">
                <a:latin typeface="Times New Roman"/>
                <a:cs typeface="Times New Roman"/>
              </a:defRPr>
            </a:pPr>
            <a:endParaRPr lang="en-US"/>
          </a:p>
        </c:txPr>
        <c:crossAx val="2083054568"/>
        <c:crossesAt val="0.0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96850" y="3613150"/>
    <xdr:ext cx="6292850" cy="4832350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8718550" y="8978900"/>
    <xdr:ext cx="6305550" cy="48387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absoluteAnchor>
    <xdr:pos x="6705600" y="3619500"/>
    <xdr:ext cx="6292850" cy="4832350"/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absoluteAnchor>
    <xdr:pos x="13322300" y="3543300"/>
    <xdr:ext cx="6292850" cy="4832350"/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  <xdr:twoCellAnchor>
    <xdr:from>
      <xdr:col>10</xdr:col>
      <xdr:colOff>88900</xdr:colOff>
      <xdr:row>19</xdr:row>
      <xdr:rowOff>12700</xdr:rowOff>
    </xdr:from>
    <xdr:to>
      <xdr:col>12</xdr:col>
      <xdr:colOff>838200</xdr:colOff>
      <xdr:row>20</xdr:row>
      <xdr:rowOff>76200</xdr:rowOff>
    </xdr:to>
    <xdr:sp macro="" textlink="">
      <xdr:nvSpPr>
        <xdr:cNvPr id="3" name="TextBox 2"/>
        <xdr:cNvSpPr txBox="1"/>
      </xdr:nvSpPr>
      <xdr:spPr>
        <a:xfrm>
          <a:off x="8991600" y="3759200"/>
          <a:ext cx="2400300" cy="317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solidFill>
                <a:schemeClr val="bg1">
                  <a:lumMod val="50000"/>
                </a:schemeClr>
              </a:solidFill>
              <a:latin typeface="Times New Roman"/>
              <a:cs typeface="Times New Roman"/>
            </a:rPr>
            <a:t>Theoretical limit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abSelected="1" showRuler="0" topLeftCell="L2" workbookViewId="0">
      <selection activeCell="Y20" sqref="Y20"/>
    </sheetView>
  </sheetViews>
  <sheetFormatPr baseColWidth="10" defaultRowHeight="15" x14ac:dyDescent="0"/>
  <cols>
    <col min="1" max="1" width="26.5" customWidth="1"/>
    <col min="2" max="2" width="6.5" customWidth="1"/>
    <col min="3" max="3" width="8.6640625" customWidth="1"/>
    <col min="4" max="4" width="9.83203125" customWidth="1"/>
    <col min="5" max="5" width="8.5" customWidth="1"/>
    <col min="6" max="6" width="10.83203125" customWidth="1"/>
    <col min="7" max="7" width="10.5" customWidth="1"/>
    <col min="8" max="8" width="13.83203125" bestFit="1" customWidth="1"/>
    <col min="13" max="13" width="11.5" customWidth="1"/>
  </cols>
  <sheetData>
    <row r="1" spans="1:12" ht="25">
      <c r="A1" s="5" t="s">
        <v>2</v>
      </c>
    </row>
    <row r="3" spans="1:12">
      <c r="A3" s="4" t="s">
        <v>32</v>
      </c>
      <c r="K3" s="13" t="s">
        <v>3</v>
      </c>
    </row>
    <row r="4" spans="1:12">
      <c r="A4" s="9" t="s">
        <v>28</v>
      </c>
      <c r="B4" s="2">
        <f>B5*2</f>
        <v>2</v>
      </c>
      <c r="C4" s="2">
        <f t="shared" ref="C4:E4" si="0">C5*2</f>
        <v>32</v>
      </c>
      <c r="D4" s="2">
        <f t="shared" si="0"/>
        <v>64</v>
      </c>
      <c r="E4" s="2">
        <f t="shared" si="0"/>
        <v>128</v>
      </c>
      <c r="F4" s="2">
        <f>F5*2</f>
        <v>256</v>
      </c>
      <c r="G4" s="2">
        <v>320</v>
      </c>
      <c r="H4" s="2">
        <f>H5*2</f>
        <v>512</v>
      </c>
      <c r="I4" s="2">
        <f>I5*2</f>
        <v>960</v>
      </c>
      <c r="J4" s="2"/>
      <c r="K4" s="14">
        <v>1</v>
      </c>
    </row>
    <row r="5" spans="1:12">
      <c r="A5" t="s">
        <v>0</v>
      </c>
      <c r="B5" s="2">
        <v>1</v>
      </c>
      <c r="C5" s="2">
        <v>16</v>
      </c>
      <c r="D5" s="2">
        <v>32</v>
      </c>
      <c r="E5" s="2">
        <v>64</v>
      </c>
      <c r="F5" s="2">
        <v>128</v>
      </c>
      <c r="G5" s="2">
        <f>G4/2</f>
        <v>160</v>
      </c>
      <c r="H5" s="2">
        <v>256</v>
      </c>
      <c r="I5" s="2">
        <v>480</v>
      </c>
      <c r="J5" s="2"/>
      <c r="K5" s="14">
        <v>0.99750000000000005</v>
      </c>
    </row>
    <row r="6" spans="1:12">
      <c r="A6" t="s">
        <v>1</v>
      </c>
      <c r="B6" s="2">
        <v>1</v>
      </c>
      <c r="C6" s="2">
        <v>1</v>
      </c>
      <c r="D6" s="2">
        <v>2</v>
      </c>
      <c r="E6" s="2">
        <v>4</v>
      </c>
      <c r="F6" s="2">
        <v>8</v>
      </c>
      <c r="G6" s="2">
        <f>G4/32</f>
        <v>10</v>
      </c>
      <c r="H6" s="2">
        <v>16</v>
      </c>
      <c r="I6" s="2">
        <v>30</v>
      </c>
      <c r="J6" s="2"/>
      <c r="K6" s="14">
        <v>0.995</v>
      </c>
    </row>
    <row r="7" spans="1:12">
      <c r="A7" t="s">
        <v>18</v>
      </c>
      <c r="B7" s="2">
        <v>2715</v>
      </c>
      <c r="C7" s="2">
        <v>158</v>
      </c>
      <c r="D7" s="2">
        <v>84</v>
      </c>
      <c r="E7" s="2">
        <v>46</v>
      </c>
      <c r="F7" s="2">
        <v>30</v>
      </c>
      <c r="G7" s="2">
        <v>27</v>
      </c>
      <c r="H7" s="2">
        <v>23</v>
      </c>
      <c r="I7" s="2">
        <v>25</v>
      </c>
      <c r="J7" s="2"/>
      <c r="K7" s="14">
        <v>0.99</v>
      </c>
    </row>
    <row r="8" spans="1:12">
      <c r="A8" t="s">
        <v>26</v>
      </c>
      <c r="B8" s="18">
        <f>B10/B9</f>
        <v>6.3141278610891874E-2</v>
      </c>
      <c r="C8" s="18">
        <f t="shared" ref="C8:I8" si="1">C10/C9</f>
        <v>18.64399020303523</v>
      </c>
      <c r="D8" s="18">
        <f t="shared" si="1"/>
        <v>32.981049562682216</v>
      </c>
      <c r="E8" s="18">
        <f t="shared" si="1"/>
        <v>54.989197947610052</v>
      </c>
      <c r="F8" s="18">
        <f t="shared" si="1"/>
        <v>64.642857142857153</v>
      </c>
      <c r="G8" s="18">
        <f t="shared" si="1"/>
        <v>63.844797178130513</v>
      </c>
      <c r="H8" s="18">
        <f t="shared" si="1"/>
        <v>54.989197947610052</v>
      </c>
      <c r="I8" s="18">
        <f t="shared" si="1"/>
        <v>24.822857142857142</v>
      </c>
      <c r="J8" s="2"/>
      <c r="K8" s="3"/>
    </row>
    <row r="9" spans="1:12">
      <c r="A9" t="s">
        <v>19</v>
      </c>
      <c r="B9" s="8">
        <f t="shared" ref="B9:I9" si="2">(B7/60)*B6*0.35</f>
        <v>15.837499999999999</v>
      </c>
      <c r="C9" s="8">
        <f t="shared" si="2"/>
        <v>0.92166666666666663</v>
      </c>
      <c r="D9" s="8">
        <f t="shared" si="2"/>
        <v>0.97999999999999987</v>
      </c>
      <c r="E9" s="8">
        <f t="shared" si="2"/>
        <v>1.0733333333333333</v>
      </c>
      <c r="F9" s="8">
        <f t="shared" si="2"/>
        <v>1.4</v>
      </c>
      <c r="G9" s="8">
        <f t="shared" si="2"/>
        <v>1.575</v>
      </c>
      <c r="H9" s="8">
        <f t="shared" si="2"/>
        <v>2.1466666666666665</v>
      </c>
      <c r="I9" s="8">
        <f t="shared" si="2"/>
        <v>4.375</v>
      </c>
      <c r="J9" s="2"/>
      <c r="K9" s="16" t="s">
        <v>24</v>
      </c>
    </row>
    <row r="10" spans="1:12">
      <c r="A10" t="s">
        <v>20</v>
      </c>
      <c r="B10" s="3">
        <f t="shared" ref="B10:I10" si="3">$B$7/B7</f>
        <v>1</v>
      </c>
      <c r="C10" s="3">
        <f t="shared" si="3"/>
        <v>17.183544303797468</v>
      </c>
      <c r="D10" s="3">
        <f t="shared" si="3"/>
        <v>32.321428571428569</v>
      </c>
      <c r="E10" s="3">
        <f t="shared" si="3"/>
        <v>59.021739130434781</v>
      </c>
      <c r="F10" s="3">
        <f t="shared" si="3"/>
        <v>90.5</v>
      </c>
      <c r="G10" s="3">
        <f t="shared" si="3"/>
        <v>100.55555555555556</v>
      </c>
      <c r="H10" s="3">
        <f t="shared" si="3"/>
        <v>118.04347826086956</v>
      </c>
      <c r="I10" s="3">
        <f t="shared" si="3"/>
        <v>108.6</v>
      </c>
      <c r="J10" s="2"/>
      <c r="K10" s="15" t="s">
        <v>25</v>
      </c>
    </row>
    <row r="11" spans="1:12">
      <c r="A11" t="s">
        <v>21</v>
      </c>
      <c r="B11" s="17">
        <f>(14.5*60)*2</f>
        <v>1740</v>
      </c>
      <c r="C11" s="17">
        <v>99</v>
      </c>
      <c r="D11" s="17">
        <v>54</v>
      </c>
      <c r="E11" s="17">
        <v>33</v>
      </c>
      <c r="F11" s="17">
        <v>28</v>
      </c>
      <c r="G11" s="17" t="s">
        <v>29</v>
      </c>
      <c r="H11" s="17">
        <v>25</v>
      </c>
      <c r="I11" s="17">
        <v>34</v>
      </c>
      <c r="J11" s="2"/>
      <c r="K11" s="15" t="s">
        <v>30</v>
      </c>
    </row>
    <row r="12" spans="1:12">
      <c r="A12" t="s">
        <v>27</v>
      </c>
      <c r="B12" s="3">
        <f t="shared" ref="B12:E12" si="4">B14/B13</f>
        <v>9.8522167487684748E-2</v>
      </c>
      <c r="C12" s="3">
        <f t="shared" si="4"/>
        <v>30.434212252394072</v>
      </c>
      <c r="D12" s="3">
        <f t="shared" si="4"/>
        <v>51.14638447971781</v>
      </c>
      <c r="E12" s="3">
        <f t="shared" si="4"/>
        <v>68.476977567886649</v>
      </c>
      <c r="F12" s="3">
        <f>F14/F13</f>
        <v>47.558309037900877</v>
      </c>
      <c r="G12" s="3" t="s">
        <v>29</v>
      </c>
      <c r="H12" s="3">
        <f t="shared" ref="H12:I12" si="5">H14/H13</f>
        <v>29.828571428571426</v>
      </c>
      <c r="I12" s="3">
        <f t="shared" si="5"/>
        <v>8.6010874938210602</v>
      </c>
      <c r="J12" s="3"/>
      <c r="K12" s="19"/>
    </row>
    <row r="13" spans="1:12">
      <c r="A13" t="s">
        <v>23</v>
      </c>
      <c r="B13" s="8">
        <f t="shared" ref="B13:C13" si="6">(B11/60)*0.35*B6</f>
        <v>10.149999999999999</v>
      </c>
      <c r="C13" s="8">
        <f t="shared" si="6"/>
        <v>0.5774999999999999</v>
      </c>
      <c r="D13" s="8">
        <f>(D11/60)*0.35*D6</f>
        <v>0.63</v>
      </c>
      <c r="E13" s="8">
        <f>(E11/60)*0.35*E6</f>
        <v>0.77</v>
      </c>
      <c r="F13" s="8">
        <f>(F11/60)*0.35*F6</f>
        <v>1.3066666666666666</v>
      </c>
      <c r="G13" s="8" t="s">
        <v>29</v>
      </c>
      <c r="H13" s="8">
        <f t="shared" ref="H13:I13" si="7">(H11/60)*0.35*H6</f>
        <v>2.3333333333333335</v>
      </c>
      <c r="I13" s="8">
        <f t="shared" si="7"/>
        <v>5.9499999999999993</v>
      </c>
      <c r="J13" s="8"/>
      <c r="L13" s="3"/>
    </row>
    <row r="14" spans="1:12">
      <c r="A14" t="s">
        <v>22</v>
      </c>
      <c r="B14" s="3">
        <f>$B$11/B11</f>
        <v>1</v>
      </c>
      <c r="C14" s="3">
        <f t="shared" ref="C14:I14" si="8">$B$11/C11</f>
        <v>17.575757575757574</v>
      </c>
      <c r="D14" s="3">
        <f t="shared" si="8"/>
        <v>32.222222222222221</v>
      </c>
      <c r="E14" s="3">
        <f t="shared" si="8"/>
        <v>52.727272727272727</v>
      </c>
      <c r="F14" s="3">
        <f t="shared" si="8"/>
        <v>62.142857142857146</v>
      </c>
      <c r="G14" s="3" t="s">
        <v>29</v>
      </c>
      <c r="H14" s="3">
        <f t="shared" si="8"/>
        <v>69.599999999999994</v>
      </c>
      <c r="I14" s="3">
        <f t="shared" si="8"/>
        <v>51.176470588235297</v>
      </c>
      <c r="J14" s="3"/>
      <c r="L14" s="3"/>
    </row>
    <row r="15" spans="1:12">
      <c r="A15" t="s">
        <v>16</v>
      </c>
      <c r="B15" s="2">
        <v>1</v>
      </c>
      <c r="C15" s="7">
        <f t="shared" ref="C15:I15" si="9">1/((1-$K$4)+(1/C5)*($K$4))</f>
        <v>16</v>
      </c>
      <c r="D15" s="7">
        <f t="shared" si="9"/>
        <v>32</v>
      </c>
      <c r="E15" s="7">
        <f t="shared" si="9"/>
        <v>64</v>
      </c>
      <c r="F15" s="7">
        <f t="shared" si="9"/>
        <v>128</v>
      </c>
      <c r="G15" s="7">
        <f t="shared" si="9"/>
        <v>160</v>
      </c>
      <c r="H15" s="7">
        <f t="shared" si="9"/>
        <v>256</v>
      </c>
      <c r="I15" s="7">
        <f t="shared" si="9"/>
        <v>480</v>
      </c>
      <c r="J15" s="2"/>
    </row>
    <row r="16" spans="1:12">
      <c r="A16" t="s">
        <v>15</v>
      </c>
      <c r="B16" s="2">
        <v>1</v>
      </c>
      <c r="C16" s="7">
        <f t="shared" ref="C16:I16" si="10">1/((1-$K$5)+(1/C5)*($K$5))</f>
        <v>15.421686746987964</v>
      </c>
      <c r="D16" s="7">
        <f t="shared" si="10"/>
        <v>29.698375870069651</v>
      </c>
      <c r="E16" s="7">
        <f t="shared" si="10"/>
        <v>55.291576673866253</v>
      </c>
      <c r="F16" s="7">
        <f t="shared" si="10"/>
        <v>97.15370018975382</v>
      </c>
      <c r="G16" s="7">
        <f t="shared" si="10"/>
        <v>114.4901610017896</v>
      </c>
      <c r="H16" s="7">
        <f t="shared" si="10"/>
        <v>156.3358778625967</v>
      </c>
      <c r="I16" s="7">
        <f t="shared" si="10"/>
        <v>218.43003412969537</v>
      </c>
      <c r="J16" s="2"/>
    </row>
    <row r="17" spans="1:10">
      <c r="A17" t="s">
        <v>17</v>
      </c>
      <c r="B17" s="2">
        <v>1</v>
      </c>
      <c r="C17" s="3">
        <f t="shared" ref="C17:I17" si="11">1/((1-$K$6)+(1/C5)*($K$6))</f>
        <v>14.883720930232556</v>
      </c>
      <c r="D17" s="3">
        <f t="shared" si="11"/>
        <v>27.705627705627698</v>
      </c>
      <c r="E17" s="3">
        <f t="shared" si="11"/>
        <v>48.66920152091253</v>
      </c>
      <c r="F17" s="3">
        <f t="shared" si="11"/>
        <v>78.287461773700272</v>
      </c>
      <c r="G17" s="3">
        <f t="shared" si="11"/>
        <v>89.13649025069634</v>
      </c>
      <c r="H17" s="3">
        <f t="shared" si="11"/>
        <v>112.52747252747247</v>
      </c>
      <c r="I17" s="3">
        <f t="shared" si="11"/>
        <v>141.38438880706914</v>
      </c>
      <c r="J17" s="2"/>
    </row>
    <row r="18" spans="1:10">
      <c r="A18" t="s">
        <v>31</v>
      </c>
      <c r="B18" s="2">
        <v>1</v>
      </c>
      <c r="C18" s="3">
        <f t="shared" ref="C18:I18" si="12">1/((1-$K$7)+(1/C5)*($K$7))</f>
        <v>13.913043478260867</v>
      </c>
      <c r="D18" s="3">
        <f t="shared" si="12"/>
        <v>24.427480916030529</v>
      </c>
      <c r="E18" s="3">
        <f t="shared" si="12"/>
        <v>39.263803680981582</v>
      </c>
      <c r="F18" s="3">
        <f t="shared" si="12"/>
        <v>56.387665198237855</v>
      </c>
      <c r="G18" s="3">
        <f t="shared" si="12"/>
        <v>61.776061776061745</v>
      </c>
      <c r="H18" s="3">
        <f t="shared" si="12"/>
        <v>72.112676056337975</v>
      </c>
      <c r="I18" s="3">
        <f t="shared" si="12"/>
        <v>82.901554404145017</v>
      </c>
      <c r="J18" s="2"/>
    </row>
    <row r="20" spans="1:10" ht="20">
      <c r="B20" s="1"/>
    </row>
    <row r="21" spans="1:10">
      <c r="C21" s="2"/>
    </row>
    <row r="22" spans="1:10">
      <c r="C22" s="2"/>
    </row>
    <row r="23" spans="1:10">
      <c r="C23" s="2"/>
    </row>
    <row r="24" spans="1:10">
      <c r="C24" s="2"/>
    </row>
    <row r="25" spans="1:10">
      <c r="C25" s="2"/>
    </row>
    <row r="46" spans="1:10">
      <c r="G46" s="10" t="s">
        <v>6</v>
      </c>
      <c r="H46" s="10"/>
    </row>
    <row r="47" spans="1:10" ht="30">
      <c r="A47" s="11" t="s">
        <v>13</v>
      </c>
      <c r="B47" s="11" t="s">
        <v>12</v>
      </c>
      <c r="C47" s="6" t="s">
        <v>4</v>
      </c>
      <c r="D47" s="6" t="s">
        <v>5</v>
      </c>
      <c r="E47" s="12" t="s">
        <v>7</v>
      </c>
      <c r="F47" s="12" t="s">
        <v>8</v>
      </c>
      <c r="G47" s="12" t="s">
        <v>9</v>
      </c>
      <c r="H47" s="12" t="s">
        <v>10</v>
      </c>
      <c r="I47" s="12" t="s">
        <v>11</v>
      </c>
    </row>
    <row r="48" spans="1:10">
      <c r="A48" s="2">
        <v>1</v>
      </c>
      <c r="B48" s="2">
        <f>A48*16</f>
        <v>16</v>
      </c>
      <c r="C48" s="3">
        <f>AVERAGE(E48,F48,G48,H48,I48)</f>
        <v>1.8839999999999999</v>
      </c>
      <c r="D48" s="3">
        <f>STDEV(E48,F48,G48,H48,I48)</f>
        <v>0.14909728367747016</v>
      </c>
      <c r="E48" s="3">
        <v>2.08</v>
      </c>
      <c r="F48" s="3">
        <v>1.75</v>
      </c>
      <c r="G48" s="3">
        <v>1.95</v>
      </c>
      <c r="H48" s="3">
        <v>1.72</v>
      </c>
      <c r="I48" s="3">
        <v>1.92</v>
      </c>
      <c r="J48" s="2"/>
    </row>
    <row r="49" spans="1:15">
      <c r="A49" s="2">
        <v>2</v>
      </c>
      <c r="B49" s="2">
        <f t="shared" ref="B49:B53" si="13">A49*16</f>
        <v>32</v>
      </c>
      <c r="C49" s="3">
        <f>AVERAGE(E49,F49,G49,H49,I49)</f>
        <v>9.9920000000000009</v>
      </c>
      <c r="D49" s="3">
        <f>STDEV(E49,F49,G49,H49,I49)</f>
        <v>1.311209365433299</v>
      </c>
      <c r="E49" s="3">
        <v>10.02</v>
      </c>
      <c r="F49" s="3">
        <v>8.01</v>
      </c>
      <c r="G49" s="3">
        <v>11.7</v>
      </c>
      <c r="H49" s="3">
        <v>10.1</v>
      </c>
      <c r="I49" s="3">
        <v>10.130000000000001</v>
      </c>
      <c r="J49" s="2"/>
    </row>
    <row r="50" spans="1:15" ht="15" customHeight="1">
      <c r="A50" s="2">
        <v>4</v>
      </c>
      <c r="B50" s="2">
        <f t="shared" si="13"/>
        <v>64</v>
      </c>
      <c r="C50" s="3">
        <f>AVERAGE(E50,F50,G50,H50,I50)</f>
        <v>7.0720000000000001</v>
      </c>
      <c r="D50" s="3">
        <f>STDEV(E50,F50,G50,H50,I50)</f>
        <v>1.9732131157074739</v>
      </c>
      <c r="E50" s="3">
        <v>6.37</v>
      </c>
      <c r="F50" s="3">
        <v>10.42</v>
      </c>
      <c r="G50" s="3">
        <v>7.2</v>
      </c>
      <c r="H50" s="3">
        <v>5.62</v>
      </c>
      <c r="I50" s="3">
        <v>5.75</v>
      </c>
      <c r="J50" s="2"/>
    </row>
    <row r="51" spans="1:15" ht="17" customHeight="1">
      <c r="A51" s="2">
        <v>8</v>
      </c>
      <c r="B51" s="2">
        <f t="shared" si="13"/>
        <v>128</v>
      </c>
      <c r="C51" s="3">
        <f>AVERAGE(E51,F51,G51,H51,I51)</f>
        <v>9.8379999999999992</v>
      </c>
      <c r="D51" s="3">
        <f>STDEV(E51,F51,G51,H51,I51)</f>
        <v>0.6212648388569888</v>
      </c>
      <c r="E51" s="2">
        <v>10.25</v>
      </c>
      <c r="F51" s="3">
        <v>9.82</v>
      </c>
      <c r="G51" s="3">
        <v>10.23</v>
      </c>
      <c r="H51" s="3">
        <v>8.77</v>
      </c>
      <c r="I51" s="3">
        <v>10.119999999999999</v>
      </c>
      <c r="J51" s="2"/>
    </row>
    <row r="52" spans="1:15">
      <c r="A52" s="2">
        <v>16</v>
      </c>
      <c r="B52" s="2">
        <f t="shared" si="13"/>
        <v>256</v>
      </c>
      <c r="C52" s="3">
        <f t="shared" ref="C52:C53" si="14">AVERAGE(E52,F52,G52,H52,I52)</f>
        <v>9.1879999999999988</v>
      </c>
      <c r="D52" s="3">
        <f t="shared" ref="D52:D53" si="15">STDEV(E52,F52,G52,H52,I52)</f>
        <v>1.190260475694308</v>
      </c>
      <c r="E52" s="3">
        <v>9.44</v>
      </c>
      <c r="F52" s="3">
        <v>10.8</v>
      </c>
      <c r="G52" s="3">
        <v>7.7</v>
      </c>
      <c r="H52" s="3">
        <v>9.6</v>
      </c>
      <c r="I52" s="3">
        <v>8.4</v>
      </c>
      <c r="J52" s="2"/>
      <c r="K52" s="2"/>
      <c r="L52" s="2"/>
      <c r="M52" s="2"/>
      <c r="N52" s="2"/>
      <c r="O52" s="2"/>
    </row>
    <row r="53" spans="1:15">
      <c r="A53" s="2">
        <v>30</v>
      </c>
      <c r="B53" s="2">
        <f t="shared" si="13"/>
        <v>480</v>
      </c>
      <c r="C53" s="3">
        <f t="shared" si="14"/>
        <v>10.268000000000001</v>
      </c>
      <c r="D53" s="3">
        <f t="shared" si="15"/>
        <v>1.1859047179263522</v>
      </c>
      <c r="E53" s="2">
        <v>9.68</v>
      </c>
      <c r="F53" s="2">
        <v>9.17</v>
      </c>
      <c r="G53" s="2">
        <v>10.02</v>
      </c>
      <c r="H53" s="2">
        <v>12.27</v>
      </c>
      <c r="I53" s="2">
        <v>10.199999999999999</v>
      </c>
      <c r="J53" s="2"/>
      <c r="K53" s="2"/>
      <c r="L53" s="2"/>
      <c r="M53" s="2"/>
      <c r="N53" s="2"/>
      <c r="O53" s="2"/>
    </row>
    <row r="54" spans="1:15">
      <c r="A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>
      <c r="A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>
      <c r="A56" t="s">
        <v>14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>
      <c r="K58" s="2"/>
      <c r="L58" s="2"/>
      <c r="M58" s="2"/>
      <c r="N58" s="2"/>
      <c r="O58" s="2"/>
    </row>
    <row r="59" spans="1:15">
      <c r="K59" s="2"/>
      <c r="L59" s="2"/>
      <c r="M59" s="2"/>
      <c r="N59" s="2"/>
      <c r="O59" s="2"/>
    </row>
    <row r="60" spans="1:15">
      <c r="K60" s="2"/>
      <c r="L60" s="2"/>
      <c r="M60" s="2"/>
      <c r="N60" s="2"/>
      <c r="O60" s="2"/>
    </row>
    <row r="61" spans="1:15">
      <c r="K61" s="2"/>
      <c r="L61" s="2"/>
      <c r="M61" s="2"/>
      <c r="N61" s="2"/>
      <c r="O61" s="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Cianfrocco</dc:creator>
  <cp:lastModifiedBy>Michael Cianfrocco</cp:lastModifiedBy>
  <dcterms:created xsi:type="dcterms:W3CDTF">2014-11-06T04:07:42Z</dcterms:created>
  <dcterms:modified xsi:type="dcterms:W3CDTF">2015-04-20T21:22:10Z</dcterms:modified>
</cp:coreProperties>
</file>