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004"/>
  <workbookPr showInkAnnotation="0" autoCompressPictures="0"/>
  <bookViews>
    <workbookView xWindow="0" yWindow="0" windowWidth="25600" windowHeight="1606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T11" i="1" l="1"/>
  <c r="BU11" i="1"/>
  <c r="BV11" i="1"/>
  <c r="BT12" i="1"/>
  <c r="BU12" i="1"/>
  <c r="BV12" i="1"/>
  <c r="BQ11" i="1"/>
  <c r="BR11" i="1"/>
  <c r="BS11" i="1"/>
  <c r="BQ12" i="1"/>
  <c r="BR12" i="1"/>
  <c r="BS12" i="1"/>
  <c r="BP12" i="1"/>
  <c r="BO12" i="1"/>
  <c r="BN12" i="1"/>
  <c r="BP11" i="1"/>
  <c r="BO11" i="1"/>
  <c r="BN11" i="1"/>
  <c r="BM11" i="1"/>
  <c r="BM12" i="1"/>
  <c r="BL12" i="1"/>
  <c r="BK12" i="1"/>
  <c r="BL11" i="1"/>
  <c r="BK11" i="1"/>
  <c r="BG11" i="1"/>
  <c r="BG12" i="1"/>
  <c r="BF12" i="1"/>
  <c r="BF11" i="1"/>
  <c r="BD12" i="1"/>
  <c r="BC12" i="1"/>
  <c r="BD11" i="1"/>
  <c r="BC11" i="1"/>
  <c r="AG107" i="1"/>
  <c r="AG108" i="1"/>
  <c r="AX20" i="1"/>
  <c r="AV20" i="1"/>
  <c r="AV24" i="1"/>
  <c r="AV25" i="1"/>
  <c r="AV37" i="1"/>
  <c r="AV38" i="1"/>
  <c r="AW36" i="1"/>
  <c r="AX36" i="1"/>
  <c r="AW37" i="1"/>
  <c r="AY36" i="1"/>
  <c r="AV36" i="1"/>
  <c r="AV23" i="1"/>
  <c r="AW23" i="1"/>
  <c r="AX21" i="1"/>
  <c r="AX22" i="1"/>
  <c r="AX23" i="1"/>
  <c r="AW24" i="1"/>
  <c r="AY23" i="1"/>
  <c r="AV12" i="1"/>
  <c r="AV13" i="1"/>
  <c r="AX11" i="1"/>
  <c r="AW11" i="1"/>
  <c r="AW12" i="1"/>
  <c r="AY11" i="1"/>
  <c r="AV11" i="1"/>
  <c r="AR88" i="1"/>
  <c r="AS88" i="1"/>
  <c r="AQ88" i="1"/>
  <c r="AM8" i="1"/>
  <c r="AM9" i="1"/>
  <c r="AM10" i="1"/>
  <c r="AM11" i="1"/>
  <c r="AM12" i="1"/>
  <c r="AM13" i="1"/>
  <c r="AM14" i="1"/>
  <c r="AM15" i="1"/>
  <c r="AM16" i="1"/>
  <c r="AM17" i="1"/>
  <c r="AM18" i="1"/>
  <c r="AM19" i="1"/>
  <c r="AM20" i="1"/>
  <c r="AM21" i="1"/>
  <c r="AM22" i="1"/>
  <c r="AM23" i="1"/>
  <c r="AM24" i="1"/>
  <c r="AM25" i="1"/>
  <c r="AM26" i="1"/>
  <c r="AM27" i="1"/>
  <c r="AM28" i="1"/>
  <c r="AM29" i="1"/>
  <c r="AM30" i="1"/>
  <c r="AM31" i="1"/>
  <c r="AM32" i="1"/>
  <c r="AM33" i="1"/>
  <c r="AM34" i="1"/>
  <c r="AM35" i="1"/>
  <c r="AM36" i="1"/>
  <c r="AM37" i="1"/>
  <c r="AM38" i="1"/>
  <c r="AM39" i="1"/>
  <c r="AM40" i="1"/>
  <c r="AM41" i="1"/>
  <c r="AM42" i="1"/>
  <c r="AM43" i="1"/>
  <c r="AM44" i="1"/>
  <c r="AM45" i="1"/>
  <c r="AM46" i="1"/>
  <c r="AM47" i="1"/>
  <c r="AM48" i="1"/>
  <c r="AM49" i="1"/>
  <c r="AM50" i="1"/>
  <c r="AM51" i="1"/>
  <c r="AM52" i="1"/>
  <c r="AM53" i="1"/>
  <c r="AM54" i="1"/>
  <c r="AM55" i="1"/>
  <c r="AM56" i="1"/>
  <c r="AM57" i="1"/>
  <c r="AM58" i="1"/>
  <c r="AM59" i="1"/>
  <c r="AM60" i="1"/>
  <c r="AM61" i="1"/>
  <c r="AM62" i="1"/>
  <c r="AM63" i="1"/>
  <c r="AM64" i="1"/>
  <c r="AM65" i="1"/>
  <c r="AM66" i="1"/>
  <c r="AM67" i="1"/>
  <c r="AM68" i="1"/>
  <c r="AM69" i="1"/>
  <c r="AM70" i="1"/>
  <c r="AM71" i="1"/>
  <c r="AM72" i="1"/>
  <c r="AM73" i="1"/>
  <c r="AM74" i="1"/>
  <c r="AM75" i="1"/>
  <c r="AM76" i="1"/>
  <c r="AM77" i="1"/>
  <c r="AM78" i="1"/>
  <c r="AM79" i="1"/>
  <c r="AM80" i="1"/>
  <c r="AM81" i="1"/>
  <c r="AM82" i="1"/>
  <c r="AM83" i="1"/>
  <c r="AM84" i="1"/>
  <c r="AM85" i="1"/>
  <c r="AM86" i="1"/>
  <c r="AM87" i="1"/>
  <c r="AP88" i="1"/>
  <c r="AO88" i="1"/>
  <c r="AN88" i="1"/>
  <c r="AI106" i="1"/>
  <c r="AH106" i="1"/>
  <c r="AH107" i="1"/>
  <c r="AJ106" i="1"/>
  <c r="AG106" i="1"/>
  <c r="AG95" i="1"/>
  <c r="AG96" i="1"/>
  <c r="AI94" i="1"/>
  <c r="AH94" i="1"/>
  <c r="AH95" i="1"/>
  <c r="AJ94" i="1"/>
  <c r="AG94" i="1"/>
  <c r="AG81" i="1"/>
  <c r="AG82" i="1"/>
  <c r="AI80" i="1"/>
  <c r="AH80" i="1"/>
  <c r="AH81" i="1"/>
  <c r="AJ80" i="1"/>
  <c r="AG80" i="1"/>
  <c r="AG67" i="1"/>
  <c r="AG68" i="1"/>
  <c r="AI66" i="1"/>
  <c r="AH66" i="1"/>
  <c r="AH67" i="1"/>
  <c r="AJ66" i="1"/>
  <c r="AG66" i="1"/>
  <c r="AG53" i="1"/>
  <c r="AG54" i="1"/>
  <c r="AI52" i="1"/>
  <c r="AH52" i="1"/>
  <c r="AH53" i="1"/>
  <c r="AJ52" i="1"/>
  <c r="AG52" i="1"/>
  <c r="AG40" i="1"/>
  <c r="AH40" i="1"/>
  <c r="AI40" i="1"/>
  <c r="AJ40" i="1"/>
  <c r="AG41" i="1"/>
  <c r="AH41" i="1"/>
  <c r="AG42" i="1"/>
  <c r="AG28" i="1"/>
  <c r="AG29" i="1"/>
  <c r="AI27" i="1"/>
  <c r="AH27" i="1"/>
  <c r="AH28" i="1"/>
  <c r="AJ27" i="1"/>
  <c r="AG27" i="1"/>
  <c r="AB11" i="1"/>
  <c r="Y11" i="1"/>
  <c r="AB10" i="1"/>
  <c r="Y10" i="1"/>
  <c r="V135" i="1"/>
  <c r="U135" i="1"/>
  <c r="T135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6" i="1"/>
  <c r="S127" i="1"/>
  <c r="S128" i="1"/>
  <c r="S129" i="1"/>
  <c r="S130" i="1"/>
  <c r="S131" i="1"/>
  <c r="S132" i="1"/>
  <c r="S133" i="1"/>
  <c r="S134" i="1"/>
  <c r="Q12" i="1"/>
  <c r="P12" i="1"/>
  <c r="Q11" i="1"/>
  <c r="P11" i="1"/>
  <c r="O12" i="1"/>
  <c r="N12" i="1"/>
  <c r="O11" i="1"/>
  <c r="N11" i="1"/>
  <c r="M12" i="1"/>
  <c r="L12" i="1"/>
  <c r="M11" i="1"/>
  <c r="L11" i="1"/>
  <c r="K12" i="1"/>
  <c r="J12" i="1"/>
  <c r="K11" i="1"/>
  <c r="J11" i="1"/>
  <c r="I11" i="1"/>
  <c r="I12" i="1"/>
  <c r="H12" i="1"/>
  <c r="H11" i="1"/>
  <c r="D34" i="1"/>
  <c r="C34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AG16" i="1"/>
  <c r="AG17" i="1"/>
  <c r="AH15" i="1"/>
  <c r="AI15" i="1"/>
  <c r="AH16" i="1"/>
  <c r="AJ15" i="1"/>
  <c r="AG15" i="1"/>
</calcChain>
</file>

<file path=xl/sharedStrings.xml><?xml version="1.0" encoding="utf-8"?>
<sst xmlns="http://schemas.openxmlformats.org/spreadsheetml/2006/main" count="334" uniqueCount="101">
  <si>
    <t>cell type</t>
  </si>
  <si>
    <t>Experiment</t>
  </si>
  <si>
    <t>Pol chrom, %</t>
  </si>
  <si>
    <t>Pol chrom</t>
  </si>
  <si>
    <t>pol chrom total</t>
  </si>
  <si>
    <t>cells</t>
  </si>
  <si>
    <t>ExptI</t>
  </si>
  <si>
    <t>ExptII</t>
  </si>
  <si>
    <t>ExptIII</t>
  </si>
  <si>
    <t>average</t>
  </si>
  <si>
    <t>sum</t>
  </si>
  <si>
    <t>sd</t>
  </si>
  <si>
    <t>%</t>
  </si>
  <si>
    <t>old</t>
  </si>
  <si>
    <t>s.e.m.</t>
  </si>
  <si>
    <t>10ng/ml Nocodazole</t>
  </si>
  <si>
    <t>HeLa eGFP-Centrin1 (n=532)</t>
  </si>
  <si>
    <t>RPE1 eGFP-Centrin1 (n=227)</t>
  </si>
  <si>
    <t>Cell number</t>
  </si>
  <si>
    <t>RPE1 eGFP-Centrin1</t>
  </si>
  <si>
    <t>median</t>
  </si>
  <si>
    <t>upper 99% CI</t>
  </si>
  <si>
    <t>lower 99% CI</t>
  </si>
  <si>
    <t>Figure 3B</t>
  </si>
  <si>
    <t>intensity on unaligned kinetochores</t>
  </si>
  <si>
    <t>CENP-E</t>
  </si>
  <si>
    <t>CREST</t>
  </si>
  <si>
    <t>Figure 3D</t>
  </si>
  <si>
    <t>% of end-on attached polar chromosomes</t>
  </si>
  <si>
    <t>old pole</t>
  </si>
  <si>
    <t>young pole</t>
  </si>
  <si>
    <t>wild-type + 10ng/ml Noc</t>
  </si>
  <si>
    <t>wild-type +taxol</t>
  </si>
  <si>
    <t>siCtrl + 10ng/ml Noc</t>
  </si>
  <si>
    <t>siDsn1 + 10ng/ml Noc</t>
  </si>
  <si>
    <t>siCenexin + 10ng/ml Noc</t>
  </si>
  <si>
    <t>% more on KTs at old centrosome</t>
  </si>
  <si>
    <t>CREST on Kinetochores</t>
  </si>
  <si>
    <t>intensity in metaphase (% more on the side of the old centrosome)</t>
  </si>
  <si>
    <r>
      <rPr>
        <b/>
        <sz val="12"/>
        <color theme="1"/>
        <rFont val="Symbol"/>
      </rPr>
      <t>D</t>
    </r>
    <r>
      <rPr>
        <b/>
        <sz val="12"/>
        <color theme="1"/>
        <rFont val="Calibri"/>
        <family val="2"/>
        <scheme val="minor"/>
      </rPr>
      <t>TyrTubulin  in half spindle</t>
    </r>
  </si>
  <si>
    <t>AcTub on MT +ends</t>
  </si>
  <si>
    <t>upper 95% CI</t>
  </si>
  <si>
    <t>lower 95% CI</t>
  </si>
  <si>
    <t>Figure 3F</t>
  </si>
  <si>
    <t>HeLa eGFP-Centrin1/eGFP-CENP-A</t>
  </si>
  <si>
    <t>Ca2+ stability assay</t>
  </si>
  <si>
    <t>% unattached KTs facing old pole</t>
  </si>
  <si>
    <t>% unattached KTs facing young pole</t>
  </si>
  <si>
    <t>Figure 3H</t>
  </si>
  <si>
    <t>RPE1 eGFP-Centrin1 (n=105)</t>
  </si>
  <si>
    <t>5nM Taxol</t>
  </si>
  <si>
    <t>siCtrl + 10ng/ml Nocodazole</t>
  </si>
  <si>
    <t>RPE1 eGFP-Centrin1 (n=206)</t>
  </si>
  <si>
    <t>RPE1 eGFP-Centrin1 (n=162)</t>
  </si>
  <si>
    <t>siDsn1 + 10ng/ml Nocodazole</t>
  </si>
  <si>
    <t>RPE1 eGFP-Centrin1 (n=46)</t>
  </si>
  <si>
    <t>siNnf1 + 10ng/ml Nocodazole</t>
  </si>
  <si>
    <t>ExptI IV</t>
  </si>
  <si>
    <t>RPE1 eGFP-Centrin1 (n=29)</t>
  </si>
  <si>
    <t>siMCAK + 10ng/ml Nocodazole</t>
  </si>
  <si>
    <t>ExptII II</t>
  </si>
  <si>
    <t>ExptII III</t>
  </si>
  <si>
    <t xml:space="preserve">ExptI </t>
  </si>
  <si>
    <t>Expt I</t>
  </si>
  <si>
    <t>Expt II</t>
  </si>
  <si>
    <t>Expt III</t>
  </si>
  <si>
    <t>Expt IV</t>
  </si>
  <si>
    <t>Expt V</t>
  </si>
  <si>
    <t>Expt VI</t>
  </si>
  <si>
    <t>Expt VII</t>
  </si>
  <si>
    <t>RPE1 eGFP-Centrin1 (n=169)</t>
  </si>
  <si>
    <t>siNinein + 10ng/ml Nocodazole</t>
  </si>
  <si>
    <t>RPE1 eGFP-Centrin1 (n=80)</t>
  </si>
  <si>
    <t>siCenexin + 10ng/ml Nocodazole</t>
  </si>
  <si>
    <t>Figure 3J</t>
  </si>
  <si>
    <t xml:space="preserve">Expt II </t>
  </si>
  <si>
    <t>Figure 3K</t>
  </si>
  <si>
    <t>intensity at poles</t>
  </si>
  <si>
    <t>Cenexin</t>
  </si>
  <si>
    <t>% more on old centrosome</t>
  </si>
  <si>
    <t>pAurA</t>
  </si>
  <si>
    <t>HeLa eGFP-Centrin1</t>
  </si>
  <si>
    <t>Plk1</t>
  </si>
  <si>
    <t>Figure 3L</t>
  </si>
  <si>
    <t>AuroraA Inhibiton + 10ng/ml nocodazole</t>
  </si>
  <si>
    <t>HeLa eGFP-Centrin1 (n=748)</t>
  </si>
  <si>
    <t>Plk1 Inhibiton + 10ng/ml nocodazole</t>
  </si>
  <si>
    <t>ExptII V</t>
  </si>
  <si>
    <t>HeLa eGFP-Centrin1 (n=171)</t>
  </si>
  <si>
    <t>Figure 3 Supplement 2</t>
  </si>
  <si>
    <t>% of  unattached KTs on polar Chrs</t>
  </si>
  <si>
    <t>% of  lateral attached KTs on polar Chrs</t>
  </si>
  <si>
    <t>Figure 3 Supplement 3</t>
  </si>
  <si>
    <t>Cold-stable assay</t>
  </si>
  <si>
    <t>siCtrl</t>
  </si>
  <si>
    <t>intact kMTs</t>
  </si>
  <si>
    <t>destabil.. kMTs</t>
  </si>
  <si>
    <t>no kMTs</t>
  </si>
  <si>
    <t>siDsn1</t>
  </si>
  <si>
    <t>siMCAK</t>
  </si>
  <si>
    <t>5nM taxol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</si>
</sst>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scheme val="minor"/>
    </font>
    <font>
      <sz val="11"/>
      <color rgb="FF000000"/>
      <name val="Calibri"/>
      <family val="2"/>
      <scheme val="minor"/>
    </font>
    <font>
      <b/>
      <sz val="14"/>
      <color rgb="FF000000"/>
      <name val="Calibri"/>
      <scheme val="minor"/>
    </font>
    <font>
      <sz val="10"/>
      <name val="Arial"/>
    </font>
    <font>
      <b/>
      <sz val="12"/>
      <color theme="1"/>
      <name val="Symbol"/>
    </font>
    <font>
      <b/>
      <sz val="12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rgb="FF000000"/>
      </patternFill>
    </fill>
  </fills>
  <borders count="36">
    <border>
      <left/>
      <right/>
      <top/>
      <bottom/>
      <diagonal/>
    </border>
    <border>
      <left style="medium">
        <color theme="4" tint="-0.499984740745262"/>
      </left>
      <right/>
      <top style="medium">
        <color theme="4" tint="-0.499984740745262"/>
      </top>
      <bottom/>
      <diagonal/>
    </border>
    <border>
      <left/>
      <right/>
      <top style="medium">
        <color theme="4" tint="-0.499984740745262"/>
      </top>
      <bottom/>
      <diagonal/>
    </border>
    <border>
      <left/>
      <right style="medium">
        <color theme="4" tint="-0.499984740745262"/>
      </right>
      <top style="medium">
        <color theme="4" tint="-0.499984740745262"/>
      </top>
      <bottom/>
      <diagonal/>
    </border>
    <border>
      <left style="medium">
        <color theme="4" tint="-0.499984740745262"/>
      </left>
      <right/>
      <top/>
      <bottom/>
      <diagonal/>
    </border>
    <border>
      <left/>
      <right style="medium">
        <color theme="4" tint="-0.499984740745262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theme="4" tint="-0.499984740745262"/>
      </left>
      <right/>
      <top/>
      <bottom style="medium">
        <color theme="4" tint="-0.499984740745262"/>
      </bottom>
      <diagonal/>
    </border>
    <border>
      <left style="thin">
        <color auto="1"/>
      </left>
      <right style="thin">
        <color auto="1"/>
      </right>
      <top/>
      <bottom style="medium">
        <color theme="4" tint="-0.499984740745262"/>
      </bottom>
      <diagonal/>
    </border>
    <border>
      <left/>
      <right/>
      <top/>
      <bottom style="medium">
        <color theme="4" tint="-0.499984740745262"/>
      </bottom>
      <diagonal/>
    </border>
    <border>
      <left/>
      <right style="medium">
        <color theme="4" tint="-0.499984740745262"/>
      </right>
      <top/>
      <bottom style="medium">
        <color theme="4" tint="-0.499984740745262"/>
      </bottom>
      <diagonal/>
    </border>
    <border>
      <left style="medium">
        <color theme="4" tint="-0.499984740745262"/>
      </left>
      <right/>
      <top style="medium">
        <color theme="4" tint="-0.499984740745262"/>
      </top>
      <bottom style="medium">
        <color theme="4" tint="-0.499984740745262"/>
      </bottom>
      <diagonal/>
    </border>
    <border>
      <left/>
      <right/>
      <top style="medium">
        <color theme="4" tint="-0.499984740745262"/>
      </top>
      <bottom style="medium">
        <color theme="4" tint="-0.499984740745262"/>
      </bottom>
      <diagonal/>
    </border>
    <border>
      <left/>
      <right style="medium">
        <color theme="4" tint="-0.499984740745262"/>
      </right>
      <top style="medium">
        <color theme="4" tint="-0.499984740745262"/>
      </top>
      <bottom style="medium">
        <color theme="4" tint="-0.499984740745262"/>
      </bottom>
      <diagonal/>
    </border>
    <border>
      <left/>
      <right style="medium">
        <color rgb="FF244062"/>
      </right>
      <top/>
      <bottom style="medium">
        <color rgb="FF244062"/>
      </bottom>
      <diagonal/>
    </border>
    <border>
      <left style="medium">
        <color rgb="FF244062"/>
      </left>
      <right/>
      <top style="medium">
        <color rgb="FF244062"/>
      </top>
      <bottom style="medium">
        <color rgb="FF244062"/>
      </bottom>
      <diagonal/>
    </border>
    <border>
      <left/>
      <right/>
      <top style="medium">
        <color rgb="FF244062"/>
      </top>
      <bottom style="medium">
        <color rgb="FF244062"/>
      </bottom>
      <diagonal/>
    </border>
    <border>
      <left/>
      <right style="medium">
        <color rgb="FF244062"/>
      </right>
      <top style="medium">
        <color rgb="FF244062"/>
      </top>
      <bottom style="medium">
        <color rgb="FF244062"/>
      </bottom>
      <diagonal/>
    </border>
    <border>
      <left/>
      <right style="medium">
        <color rgb="FF244062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theme="4" tint="-0.499984740745262"/>
      </right>
      <top style="thin">
        <color auto="1"/>
      </top>
      <bottom/>
      <diagonal/>
    </border>
    <border>
      <left style="thin">
        <color auto="1"/>
      </left>
      <right style="medium">
        <color theme="4" tint="-0.499984740745262"/>
      </right>
      <top/>
      <bottom style="medium">
        <color theme="4" tint="-0.499984740745262"/>
      </bottom>
      <diagonal/>
    </border>
    <border>
      <left style="medium">
        <color rgb="FF244062"/>
      </left>
      <right/>
      <top/>
      <bottom/>
      <diagonal/>
    </border>
    <border>
      <left style="medium">
        <color rgb="FF244062"/>
      </left>
      <right/>
      <top/>
      <bottom style="medium">
        <color rgb="FF244062"/>
      </bottom>
      <diagonal/>
    </border>
    <border>
      <left/>
      <right/>
      <top/>
      <bottom style="medium">
        <color rgb="FF244062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medium">
        <color theme="4" tint="-0.499984740745262"/>
      </right>
      <top/>
      <bottom style="medium">
        <color auto="1"/>
      </bottom>
      <diagonal/>
    </border>
    <border>
      <left/>
      <right style="medium">
        <color theme="4" tint="-0.499984740745262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medium">
        <color theme="4" tint="-0.499984740745262"/>
      </bottom>
      <diagonal/>
    </border>
    <border>
      <left/>
      <right style="thin">
        <color auto="1"/>
      </right>
      <top/>
      <bottom style="medium">
        <color theme="4" tint="-0.499984740745262"/>
      </bottom>
      <diagonal/>
    </border>
    <border>
      <left style="thin">
        <color auto="1"/>
      </left>
      <right style="medium">
        <color theme="4" tint="-0.499984740745262"/>
      </right>
      <top/>
      <bottom/>
      <diagonal/>
    </border>
    <border>
      <left/>
      <right style="medium">
        <color auto="1"/>
      </right>
      <top/>
      <bottom style="thin">
        <color auto="1"/>
      </bottom>
      <diagonal/>
    </border>
  </borders>
  <cellStyleXfs count="169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03">
    <xf numFmtId="0" fontId="0" fillId="0" borderId="0" xfId="0"/>
    <xf numFmtId="0" fontId="2" fillId="2" borderId="1" xfId="0" applyFont="1" applyFill="1" applyBorder="1"/>
    <xf numFmtId="0" fontId="2" fillId="2" borderId="4" xfId="0" applyFont="1" applyFill="1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4" xfId="0" applyFill="1" applyBorder="1"/>
    <xf numFmtId="0" fontId="2" fillId="0" borderId="0" xfId="0" applyFont="1" applyFill="1" applyBorder="1" applyAlignment="1"/>
    <xf numFmtId="0" fontId="0" fillId="0" borderId="0" xfId="0" applyFill="1" applyBorder="1"/>
    <xf numFmtId="0" fontId="2" fillId="0" borderId="4" xfId="0" applyFont="1" applyFill="1" applyBorder="1"/>
    <xf numFmtId="0" fontId="2" fillId="0" borderId="0" xfId="0" applyFont="1" applyFill="1" applyBorder="1"/>
    <xf numFmtId="0" fontId="2" fillId="0" borderId="4" xfId="0" applyFont="1" applyBorder="1"/>
    <xf numFmtId="0" fontId="2" fillId="3" borderId="4" xfId="0" applyFont="1" applyFill="1" applyBorder="1"/>
    <xf numFmtId="0" fontId="0" fillId="3" borderId="6" xfId="0" applyFill="1" applyBorder="1"/>
    <xf numFmtId="0" fontId="0" fillId="3" borderId="0" xfId="0" applyFill="1" applyBorder="1"/>
    <xf numFmtId="0" fontId="2" fillId="3" borderId="0" xfId="0" applyFont="1" applyFill="1" applyBorder="1"/>
    <xf numFmtId="0" fontId="0" fillId="3" borderId="5" xfId="0" applyFill="1" applyBorder="1"/>
    <xf numFmtId="0" fontId="0" fillId="3" borderId="7" xfId="0" applyFill="1" applyBorder="1"/>
    <xf numFmtId="0" fontId="2" fillId="3" borderId="8" xfId="0" applyFont="1" applyFill="1" applyBorder="1"/>
    <xf numFmtId="0" fontId="0" fillId="3" borderId="9" xfId="0" applyFill="1" applyBorder="1"/>
    <xf numFmtId="0" fontId="0" fillId="3" borderId="10" xfId="0" applyFill="1" applyBorder="1"/>
    <xf numFmtId="0" fontId="0" fillId="3" borderId="11" xfId="0" applyFill="1" applyBorder="1"/>
    <xf numFmtId="11" fontId="0" fillId="3" borderId="10" xfId="0" applyNumberFormat="1" applyFill="1" applyBorder="1"/>
    <xf numFmtId="0" fontId="2" fillId="0" borderId="0" xfId="0" applyFont="1" applyFill="1" applyBorder="1" applyAlignment="1">
      <alignment horizontal="center"/>
    </xf>
    <xf numFmtId="0" fontId="7" fillId="4" borderId="15" xfId="0" applyFont="1" applyFill="1" applyBorder="1"/>
    <xf numFmtId="0" fontId="1" fillId="0" borderId="4" xfId="0" applyFont="1" applyBorder="1"/>
    <xf numFmtId="0" fontId="1" fillId="0" borderId="0" xfId="0" applyFont="1" applyBorder="1" applyAlignment="1"/>
    <xf numFmtId="0" fontId="1" fillId="0" borderId="4" xfId="0" applyFont="1" applyFill="1" applyBorder="1"/>
    <xf numFmtId="0" fontId="0" fillId="0" borderId="19" xfId="0" applyBorder="1" applyAlignment="1"/>
    <xf numFmtId="0" fontId="0" fillId="0" borderId="19" xfId="0" applyBorder="1"/>
    <xf numFmtId="0" fontId="2" fillId="2" borderId="2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left"/>
    </xf>
    <xf numFmtId="0" fontId="0" fillId="0" borderId="0" xfId="0" applyBorder="1" applyAlignment="1"/>
    <xf numFmtId="0" fontId="0" fillId="0" borderId="5" xfId="0" applyBorder="1" applyAlignment="1"/>
    <xf numFmtId="0" fontId="1" fillId="0" borderId="0" xfId="0" applyFont="1" applyBorder="1" applyAlignment="1"/>
    <xf numFmtId="0" fontId="5" fillId="2" borderId="0" xfId="0" applyFont="1" applyFill="1" applyBorder="1" applyAlignment="1">
      <alignment horizontal="left"/>
    </xf>
    <xf numFmtId="0" fontId="9" fillId="0" borderId="0" xfId="0" applyFont="1"/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2" fillId="2" borderId="2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left"/>
    </xf>
    <xf numFmtId="0" fontId="0" fillId="0" borderId="2" xfId="0" applyBorder="1" applyAlignment="1"/>
    <xf numFmtId="0" fontId="0" fillId="0" borderId="3" xfId="0" applyBorder="1" applyAlignment="1"/>
    <xf numFmtId="0" fontId="0" fillId="0" borderId="0" xfId="0" applyBorder="1" applyAlignment="1"/>
    <xf numFmtId="0" fontId="0" fillId="0" borderId="5" xfId="0" applyBorder="1" applyAlignment="1"/>
    <xf numFmtId="0" fontId="1" fillId="0" borderId="0" xfId="0" applyFont="1" applyBorder="1" applyAlignment="1"/>
    <xf numFmtId="0" fontId="0" fillId="0" borderId="19" xfId="0" applyBorder="1" applyAlignment="1"/>
    <xf numFmtId="0" fontId="0" fillId="3" borderId="20" xfId="0" applyFill="1" applyBorder="1"/>
    <xf numFmtId="0" fontId="2" fillId="0" borderId="0" xfId="0" applyFont="1" applyFill="1" applyBorder="1" applyAlignment="1"/>
    <xf numFmtId="0" fontId="0" fillId="0" borderId="0" xfId="0" applyAlignment="1"/>
    <xf numFmtId="0" fontId="8" fillId="0" borderId="0" xfId="0" applyFont="1" applyBorder="1" applyAlignment="1">
      <alignment horizontal="center"/>
    </xf>
    <xf numFmtId="0" fontId="2" fillId="0" borderId="5" xfId="0" applyFont="1" applyFill="1" applyBorder="1"/>
    <xf numFmtId="0" fontId="9" fillId="0" borderId="0" xfId="0" applyFont="1" applyBorder="1"/>
    <xf numFmtId="0" fontId="9" fillId="0" borderId="5" xfId="0" applyFont="1" applyBorder="1"/>
    <xf numFmtId="0" fontId="0" fillId="3" borderId="21" xfId="0" applyFill="1" applyBorder="1"/>
    <xf numFmtId="0" fontId="0" fillId="3" borderId="22" xfId="0" applyFill="1" applyBorder="1"/>
    <xf numFmtId="0" fontId="8" fillId="0" borderId="24" xfId="0" applyFont="1" applyBorder="1" applyAlignment="1">
      <alignment horizontal="center"/>
    </xf>
    <xf numFmtId="0" fontId="8" fillId="0" borderId="25" xfId="0" applyFont="1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0" xfId="0" applyBorder="1" applyAlignment="1">
      <alignment horizontal="center"/>
    </xf>
    <xf numFmtId="0" fontId="1" fillId="0" borderId="19" xfId="0" applyFont="1" applyBorder="1" applyAlignment="1"/>
    <xf numFmtId="0" fontId="11" fillId="0" borderId="23" xfId="0" applyFont="1" applyBorder="1"/>
    <xf numFmtId="0" fontId="0" fillId="0" borderId="26" xfId="0" applyBorder="1"/>
    <xf numFmtId="0" fontId="1" fillId="0" borderId="26" xfId="0" applyFont="1" applyBorder="1" applyAlignment="1"/>
    <xf numFmtId="0" fontId="0" fillId="3" borderId="28" xfId="0" applyFill="1" applyBorder="1"/>
    <xf numFmtId="0" fontId="0" fillId="3" borderId="29" xfId="0" applyFill="1" applyBorder="1"/>
    <xf numFmtId="0" fontId="1" fillId="2" borderId="0" xfId="0" applyFont="1" applyFill="1" applyBorder="1" applyAlignment="1">
      <alignment horizontal="left"/>
    </xf>
    <xf numFmtId="0" fontId="0" fillId="3" borderId="30" xfId="0" applyFill="1" applyBorder="1"/>
    <xf numFmtId="0" fontId="0" fillId="3" borderId="31" xfId="0" applyFill="1" applyBorder="1"/>
    <xf numFmtId="0" fontId="0" fillId="3" borderId="32" xfId="0" applyFill="1" applyBorder="1"/>
    <xf numFmtId="0" fontId="0" fillId="3" borderId="33" xfId="0" applyFill="1" applyBorder="1"/>
    <xf numFmtId="0" fontId="2" fillId="0" borderId="0" xfId="0" applyFont="1" applyBorder="1" applyAlignment="1"/>
    <xf numFmtId="0" fontId="2" fillId="0" borderId="5" xfId="0" applyFont="1" applyBorder="1" applyAlignment="1"/>
    <xf numFmtId="0" fontId="1" fillId="0" borderId="5" xfId="0" applyFont="1" applyBorder="1" applyAlignment="1"/>
    <xf numFmtId="0" fontId="0" fillId="3" borderId="34" xfId="0" applyFill="1" applyBorder="1"/>
    <xf numFmtId="0" fontId="0" fillId="3" borderId="27" xfId="0" applyFill="1" applyBorder="1"/>
    <xf numFmtId="0" fontId="9" fillId="0" borderId="26" xfId="0" applyFont="1" applyBorder="1"/>
    <xf numFmtId="0" fontId="0" fillId="0" borderId="0" xfId="0" applyFont="1"/>
    <xf numFmtId="0" fontId="0" fillId="0" borderId="0" xfId="0" applyFont="1" applyFill="1" applyBorder="1"/>
    <xf numFmtId="0" fontId="9" fillId="0" borderId="35" xfId="0" applyFont="1" applyBorder="1"/>
    <xf numFmtId="0" fontId="0" fillId="0" borderId="23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5" xfId="0" applyBorder="1" applyAlignment="1">
      <alignment horizontal="left"/>
    </xf>
    <xf numFmtId="0" fontId="12" fillId="0" borderId="0" xfId="0" applyFont="1" applyBorder="1"/>
    <xf numFmtId="0" fontId="12" fillId="0" borderId="0" xfId="0" applyFont="1" applyBorder="1"/>
    <xf numFmtId="0" fontId="9" fillId="0" borderId="0" xfId="0" applyFont="1" applyFill="1" applyBorder="1"/>
    <xf numFmtId="0" fontId="9" fillId="0" borderId="26" xfId="0" applyFont="1" applyFill="1" applyBorder="1"/>
    <xf numFmtId="0" fontId="9" fillId="0" borderId="35" xfId="0" applyFont="1" applyFill="1" applyBorder="1"/>
    <xf numFmtId="0" fontId="2" fillId="0" borderId="26" xfId="0" applyFont="1" applyFill="1" applyBorder="1" applyAlignment="1"/>
    <xf numFmtId="0" fontId="2" fillId="0" borderId="26" xfId="0" applyFont="1" applyFill="1" applyBorder="1"/>
    <xf numFmtId="0" fontId="0" fillId="0" borderId="17" xfId="0" applyBorder="1" applyAlignment="1"/>
    <xf numFmtId="0" fontId="0" fillId="0" borderId="18" xfId="0" applyBorder="1" applyAlignment="1"/>
  </cellXfs>
  <cellStyles count="16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V139"/>
  <sheetViews>
    <sheetView tabSelected="1" topLeftCell="BI1" zoomScale="125" zoomScaleNormal="125" zoomScalePageLayoutView="125" workbookViewId="0">
      <selection activeCell="BO27" sqref="BO27"/>
    </sheetView>
  </sheetViews>
  <sheetFormatPr baseColWidth="10" defaultRowHeight="15" x14ac:dyDescent="0"/>
  <cols>
    <col min="2" max="2" width="19.33203125" customWidth="1"/>
    <col min="19" max="19" width="19.33203125" customWidth="1"/>
    <col min="20" max="20" width="20" customWidth="1"/>
    <col min="21" max="21" width="17.1640625" customWidth="1"/>
    <col min="22" max="22" width="24.5" customWidth="1"/>
    <col min="27" max="27" width="5.33203125" customWidth="1"/>
    <col min="30" max="30" width="6.6640625" customWidth="1"/>
    <col min="39" max="39" width="19.33203125" customWidth="1"/>
    <col min="41" max="44" width="13.5" customWidth="1"/>
    <col min="64" max="64" width="12.5" customWidth="1"/>
    <col min="67" max="67" width="13.33203125" customWidth="1"/>
  </cols>
  <sheetData>
    <row r="1" spans="2:74" ht="19" thickBot="1">
      <c r="B1" s="42" t="s">
        <v>23</v>
      </c>
      <c r="C1" s="43"/>
      <c r="D1" s="43"/>
      <c r="E1" s="44"/>
      <c r="G1" s="66" t="s">
        <v>27</v>
      </c>
      <c r="H1" s="67"/>
      <c r="I1" s="67"/>
      <c r="J1" s="67"/>
      <c r="K1" s="67"/>
      <c r="L1" s="67"/>
      <c r="M1" s="68"/>
      <c r="N1" s="68"/>
      <c r="O1" s="68"/>
      <c r="P1" s="68"/>
      <c r="Q1" s="69"/>
      <c r="R1" s="70"/>
      <c r="S1" s="42" t="s">
        <v>43</v>
      </c>
      <c r="T1" s="43"/>
      <c r="U1" s="43"/>
      <c r="V1" s="44"/>
      <c r="X1" s="42" t="s">
        <v>48</v>
      </c>
      <c r="Y1" s="45"/>
      <c r="Z1" s="45"/>
      <c r="AA1" s="45"/>
      <c r="AB1" s="45"/>
      <c r="AC1" s="45"/>
      <c r="AD1" s="44"/>
      <c r="AE1" s="60"/>
      <c r="AF1" s="42" t="s">
        <v>74</v>
      </c>
      <c r="AG1" s="45"/>
      <c r="AH1" s="45"/>
      <c r="AI1" s="45"/>
      <c r="AJ1" s="45"/>
      <c r="AK1" s="46"/>
      <c r="AM1" s="42" t="s">
        <v>76</v>
      </c>
      <c r="AN1" s="43"/>
      <c r="AO1" s="43"/>
      <c r="AP1" s="43"/>
      <c r="AQ1" s="43"/>
      <c r="AR1" s="43"/>
      <c r="AS1" s="44"/>
      <c r="AU1" s="39" t="s">
        <v>83</v>
      </c>
      <c r="AV1" s="40"/>
      <c r="AW1" s="40"/>
      <c r="AX1" s="40"/>
      <c r="AY1" s="40"/>
      <c r="AZ1" s="41"/>
      <c r="BB1" s="42" t="s">
        <v>89</v>
      </c>
      <c r="BC1" s="43"/>
      <c r="BD1" s="43"/>
      <c r="BE1" s="43"/>
      <c r="BF1" s="43"/>
      <c r="BG1" s="43"/>
      <c r="BH1" s="44"/>
      <c r="BI1" s="91"/>
      <c r="BJ1" s="42" t="s">
        <v>92</v>
      </c>
      <c r="BK1" s="43"/>
      <c r="BL1" s="43"/>
      <c r="BM1" s="43"/>
      <c r="BN1" s="43"/>
      <c r="BO1" s="43"/>
      <c r="BP1" s="43"/>
      <c r="BQ1" s="101"/>
      <c r="BR1" s="101"/>
      <c r="BS1" s="101"/>
      <c r="BT1" s="101"/>
      <c r="BU1" s="101"/>
      <c r="BV1" s="102"/>
    </row>
    <row r="2" spans="2:74" ht="16" thickBot="1"/>
    <row r="3" spans="2:74">
      <c r="B3" s="1" t="s">
        <v>0</v>
      </c>
      <c r="C3" s="47" t="s">
        <v>19</v>
      </c>
      <c r="D3" s="51"/>
      <c r="E3" s="52"/>
      <c r="G3" s="1" t="s">
        <v>0</v>
      </c>
      <c r="H3" s="47" t="s">
        <v>19</v>
      </c>
      <c r="I3" s="47"/>
      <c r="J3" s="47"/>
      <c r="K3" s="47"/>
      <c r="L3" s="47"/>
      <c r="M3" s="30"/>
      <c r="N3" s="30"/>
      <c r="O3" s="30"/>
      <c r="P3" s="30"/>
      <c r="Q3" s="31"/>
      <c r="R3" s="32"/>
      <c r="S3" s="1" t="s">
        <v>0</v>
      </c>
      <c r="T3" s="47" t="s">
        <v>19</v>
      </c>
      <c r="U3" s="51"/>
      <c r="V3" s="52"/>
      <c r="X3" s="1" t="s">
        <v>0</v>
      </c>
      <c r="Y3" s="47" t="s">
        <v>44</v>
      </c>
      <c r="Z3" s="47"/>
      <c r="AA3" s="47"/>
      <c r="AB3" s="47"/>
      <c r="AC3" s="47"/>
      <c r="AD3" s="31"/>
      <c r="AF3" s="1" t="s">
        <v>0</v>
      </c>
      <c r="AG3" s="47" t="s">
        <v>17</v>
      </c>
      <c r="AH3" s="47"/>
      <c r="AI3" s="47"/>
      <c r="AJ3" s="47"/>
      <c r="AK3" s="48"/>
      <c r="AM3" s="1" t="s">
        <v>0</v>
      </c>
      <c r="AN3" s="47" t="s">
        <v>19</v>
      </c>
      <c r="AO3" s="51"/>
      <c r="AP3" s="51"/>
      <c r="AQ3" s="47" t="s">
        <v>81</v>
      </c>
      <c r="AR3" s="47"/>
      <c r="AS3" s="52"/>
      <c r="AU3" s="1" t="s">
        <v>0</v>
      </c>
      <c r="AV3" s="30" t="s">
        <v>16</v>
      </c>
      <c r="AW3" s="30"/>
      <c r="AX3" s="30"/>
      <c r="AY3" s="30"/>
      <c r="AZ3" s="31"/>
      <c r="BB3" s="1" t="s">
        <v>0</v>
      </c>
      <c r="BC3" s="47" t="s">
        <v>19</v>
      </c>
      <c r="BD3" s="47"/>
      <c r="BE3" s="47"/>
      <c r="BF3" s="47"/>
      <c r="BG3" s="47"/>
      <c r="BH3" s="31"/>
      <c r="BJ3" s="1" t="s">
        <v>0</v>
      </c>
      <c r="BK3" s="47" t="s">
        <v>44</v>
      </c>
      <c r="BL3" s="47"/>
      <c r="BM3" s="47"/>
      <c r="BN3" s="47"/>
      <c r="BO3" s="47"/>
      <c r="BP3" s="30"/>
      <c r="BQ3" s="47"/>
      <c r="BR3" s="47"/>
      <c r="BS3" s="47"/>
      <c r="BT3" s="47"/>
      <c r="BU3" s="47"/>
      <c r="BV3" s="31"/>
    </row>
    <row r="4" spans="2:74">
      <c r="B4" s="2" t="s">
        <v>1</v>
      </c>
      <c r="C4" s="49" t="s">
        <v>24</v>
      </c>
      <c r="D4" s="53"/>
      <c r="E4" s="54"/>
      <c r="G4" s="2" t="s">
        <v>1</v>
      </c>
      <c r="H4" s="49" t="s">
        <v>28</v>
      </c>
      <c r="I4" s="49"/>
      <c r="J4" s="49"/>
      <c r="K4" s="49"/>
      <c r="L4" s="49"/>
      <c r="M4" s="32"/>
      <c r="N4" s="32"/>
      <c r="O4" s="32"/>
      <c r="P4" s="32"/>
      <c r="Q4" s="33"/>
      <c r="R4" s="32"/>
      <c r="S4" s="2" t="s">
        <v>1</v>
      </c>
      <c r="T4" s="49" t="s">
        <v>38</v>
      </c>
      <c r="U4" s="53"/>
      <c r="V4" s="54"/>
      <c r="X4" s="2" t="s">
        <v>1</v>
      </c>
      <c r="Y4" s="77" t="s">
        <v>45</v>
      </c>
      <c r="Z4" s="77"/>
      <c r="AA4" s="77"/>
      <c r="AB4" s="77"/>
      <c r="AC4" s="77"/>
      <c r="AD4" s="33"/>
      <c r="AF4" s="2" t="s">
        <v>1</v>
      </c>
      <c r="AG4" s="49" t="s">
        <v>15</v>
      </c>
      <c r="AH4" s="49"/>
      <c r="AI4" s="49"/>
      <c r="AJ4" s="49"/>
      <c r="AK4" s="50"/>
      <c r="AM4" s="2" t="s">
        <v>1</v>
      </c>
      <c r="AN4" s="49" t="s">
        <v>77</v>
      </c>
      <c r="AO4" s="59"/>
      <c r="AP4" s="59"/>
      <c r="AQ4" s="49" t="s">
        <v>77</v>
      </c>
      <c r="AR4" s="49"/>
      <c r="AS4" s="54"/>
      <c r="AU4" s="2" t="s">
        <v>1</v>
      </c>
      <c r="AV4" s="32" t="s">
        <v>15</v>
      </c>
      <c r="AW4" s="32"/>
      <c r="AX4" s="32"/>
      <c r="AY4" s="32"/>
      <c r="AZ4" s="33"/>
      <c r="BB4" s="2" t="s">
        <v>1</v>
      </c>
      <c r="BC4" s="49" t="s">
        <v>90</v>
      </c>
      <c r="BD4" s="92"/>
      <c r="BE4" s="92"/>
      <c r="BF4" s="49" t="s">
        <v>91</v>
      </c>
      <c r="BG4" s="92"/>
      <c r="BH4" s="93"/>
      <c r="BJ4" s="2" t="s">
        <v>1</v>
      </c>
      <c r="BK4" s="49" t="s">
        <v>93</v>
      </c>
      <c r="BL4" s="92"/>
      <c r="BM4" s="92"/>
      <c r="BN4" s="49"/>
      <c r="BO4" s="92"/>
      <c r="BP4" s="92"/>
      <c r="BQ4" s="49"/>
      <c r="BR4" s="92"/>
      <c r="BS4" s="92"/>
      <c r="BT4" s="49"/>
      <c r="BU4" s="92"/>
      <c r="BV4" s="93"/>
    </row>
    <row r="5" spans="2:74" ht="16">
      <c r="B5" s="25" t="s">
        <v>18</v>
      </c>
      <c r="C5" s="55" t="s">
        <v>36</v>
      </c>
      <c r="D5" s="53"/>
      <c r="E5" s="56"/>
      <c r="G5" s="3"/>
      <c r="H5" s="4"/>
      <c r="I5" s="4"/>
      <c r="J5" s="4"/>
      <c r="K5" s="4"/>
      <c r="L5" s="4"/>
      <c r="M5" s="4"/>
      <c r="N5" s="4"/>
      <c r="O5" s="4"/>
      <c r="P5" s="4"/>
      <c r="Q5" s="5"/>
      <c r="R5" s="4"/>
      <c r="S5" s="25" t="s">
        <v>18</v>
      </c>
      <c r="T5" s="36" t="s">
        <v>37</v>
      </c>
      <c r="U5" s="36" t="s">
        <v>40</v>
      </c>
      <c r="V5" s="71" t="s">
        <v>39</v>
      </c>
      <c r="X5" s="3"/>
      <c r="Y5" s="4"/>
      <c r="Z5" s="4"/>
      <c r="AA5" s="4"/>
      <c r="AB5" s="4"/>
      <c r="AC5" s="4"/>
      <c r="AD5" s="5"/>
      <c r="AF5" s="3"/>
      <c r="AG5" s="4"/>
      <c r="AH5" s="4"/>
      <c r="AI5" s="4"/>
      <c r="AJ5" s="4"/>
      <c r="AK5" s="5"/>
      <c r="AM5" s="25" t="s">
        <v>18</v>
      </c>
      <c r="AN5" s="55" t="s">
        <v>79</v>
      </c>
      <c r="AO5" s="53"/>
      <c r="AP5" s="53"/>
      <c r="AQ5" s="53"/>
      <c r="AR5" s="53"/>
      <c r="AS5" s="56"/>
      <c r="AU5" s="3"/>
      <c r="AV5" s="4"/>
      <c r="AW5" s="4"/>
      <c r="AX5" s="4"/>
      <c r="AY5" s="4"/>
      <c r="AZ5" s="5"/>
      <c r="BB5" s="3"/>
      <c r="BC5" s="4"/>
      <c r="BD5" s="4"/>
      <c r="BE5" s="4"/>
      <c r="BF5" s="4"/>
      <c r="BG5" s="4"/>
      <c r="BH5" s="5"/>
      <c r="BJ5" s="3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5"/>
    </row>
    <row r="6" spans="2:74">
      <c r="B6" s="25"/>
      <c r="C6" s="26" t="s">
        <v>25</v>
      </c>
      <c r="D6" s="26" t="s">
        <v>26</v>
      </c>
      <c r="E6" s="28"/>
      <c r="G6" s="6"/>
      <c r="H6" s="58" t="s">
        <v>31</v>
      </c>
      <c r="I6" s="59"/>
      <c r="J6" s="58" t="s">
        <v>32</v>
      </c>
      <c r="K6" s="59"/>
      <c r="L6" s="58" t="s">
        <v>33</v>
      </c>
      <c r="M6" s="59"/>
      <c r="N6" s="58" t="s">
        <v>34</v>
      </c>
      <c r="O6" s="59"/>
      <c r="P6" s="58" t="s">
        <v>35</v>
      </c>
      <c r="Q6" s="54"/>
      <c r="R6" s="34"/>
      <c r="S6" s="72">
        <v>1</v>
      </c>
      <c r="T6" s="38">
        <v>-1.9323670000000002</v>
      </c>
      <c r="U6">
        <v>27.848960000000002</v>
      </c>
      <c r="V6" s="73">
        <v>-8.7241710000000001</v>
      </c>
      <c r="X6" s="9"/>
      <c r="Y6" s="58" t="s">
        <v>46</v>
      </c>
      <c r="Z6" s="82"/>
      <c r="AA6" s="82"/>
      <c r="AB6" s="58" t="s">
        <v>47</v>
      </c>
      <c r="AC6" s="82"/>
      <c r="AD6" s="83"/>
      <c r="AF6" s="6"/>
      <c r="AG6" s="7" t="s">
        <v>2</v>
      </c>
      <c r="AH6" s="7" t="s">
        <v>3</v>
      </c>
      <c r="AI6" s="8"/>
      <c r="AJ6" s="8"/>
      <c r="AK6" s="5"/>
      <c r="AM6" s="25"/>
      <c r="AN6" s="36" t="s">
        <v>78</v>
      </c>
      <c r="AO6" s="36" t="s">
        <v>80</v>
      </c>
      <c r="AP6" s="36" t="s">
        <v>82</v>
      </c>
      <c r="AQ6" s="36" t="s">
        <v>78</v>
      </c>
      <c r="AR6" s="36" t="s">
        <v>80</v>
      </c>
      <c r="AS6" s="84" t="s">
        <v>82</v>
      </c>
      <c r="AU6" s="6"/>
      <c r="AV6" s="7" t="s">
        <v>2</v>
      </c>
      <c r="AW6" s="7" t="s">
        <v>3</v>
      </c>
      <c r="AX6" s="8"/>
      <c r="AY6" s="8"/>
      <c r="AZ6" s="5"/>
      <c r="BB6" s="6"/>
      <c r="BC6" s="58" t="s">
        <v>31</v>
      </c>
      <c r="BD6" s="53"/>
      <c r="BE6" s="7"/>
      <c r="BF6" s="94" t="s">
        <v>31</v>
      </c>
      <c r="BG6" s="94"/>
      <c r="BH6" s="35"/>
      <c r="BJ6" s="6"/>
      <c r="BK6" s="58" t="s">
        <v>94</v>
      </c>
      <c r="BL6" s="53"/>
      <c r="BM6" s="7"/>
      <c r="BN6" s="58" t="s">
        <v>98</v>
      </c>
      <c r="BO6" s="53"/>
      <c r="BP6" s="7"/>
      <c r="BQ6" s="58" t="s">
        <v>99</v>
      </c>
      <c r="BR6" s="53"/>
      <c r="BS6" s="7"/>
      <c r="BT6" s="58" t="s">
        <v>100</v>
      </c>
      <c r="BU6" s="53"/>
      <c r="BV6" s="99"/>
    </row>
    <row r="7" spans="2:74">
      <c r="B7" s="27">
        <v>1</v>
      </c>
      <c r="C7" s="38">
        <v>-1.2331380000000001</v>
      </c>
      <c r="D7" s="38">
        <v>-7.0680540000000001</v>
      </c>
      <c r="E7" s="29"/>
      <c r="G7" s="9"/>
      <c r="H7" s="10" t="s">
        <v>29</v>
      </c>
      <c r="I7" s="10" t="s">
        <v>30</v>
      </c>
      <c r="J7" s="10" t="s">
        <v>29</v>
      </c>
      <c r="K7" s="10" t="s">
        <v>30</v>
      </c>
      <c r="L7" s="10" t="s">
        <v>29</v>
      </c>
      <c r="M7" s="10" t="s">
        <v>30</v>
      </c>
      <c r="N7" s="10" t="s">
        <v>29</v>
      </c>
      <c r="O7" s="10" t="s">
        <v>30</v>
      </c>
      <c r="P7" s="10" t="s">
        <v>29</v>
      </c>
      <c r="Q7" s="61" t="s">
        <v>30</v>
      </c>
      <c r="R7" s="10"/>
      <c r="S7" s="72">
        <f>S6+1</f>
        <v>2</v>
      </c>
      <c r="T7" s="38">
        <v>-9.6026490000000013</v>
      </c>
      <c r="U7">
        <v>13.05903</v>
      </c>
      <c r="V7" s="73">
        <v>-0.79513840000000002</v>
      </c>
      <c r="X7" s="9" t="s">
        <v>63</v>
      </c>
      <c r="Y7" s="38">
        <v>43.589739999999999</v>
      </c>
      <c r="Z7" s="62"/>
      <c r="AA7" s="62"/>
      <c r="AB7" s="38">
        <v>56.410260000000001</v>
      </c>
      <c r="AC7" s="62"/>
      <c r="AD7" s="63"/>
      <c r="AF7" s="9"/>
      <c r="AG7" s="10" t="s">
        <v>13</v>
      </c>
      <c r="AH7" s="10" t="s">
        <v>13</v>
      </c>
      <c r="AI7" s="10" t="s">
        <v>4</v>
      </c>
      <c r="AJ7" s="10" t="s">
        <v>5</v>
      </c>
      <c r="AK7" s="5"/>
      <c r="AM7" s="27">
        <v>1</v>
      </c>
      <c r="AN7" s="38">
        <v>-62.45655</v>
      </c>
      <c r="AO7">
        <v>7.510563076657756</v>
      </c>
      <c r="AP7" s="38">
        <v>7.1428570000000002</v>
      </c>
      <c r="AQ7" s="38">
        <v>57.284910000000004</v>
      </c>
      <c r="AR7">
        <v>5.961515759650573</v>
      </c>
      <c r="AS7" s="87">
        <v>-22.213180000000001</v>
      </c>
      <c r="AU7" s="9"/>
      <c r="AV7" s="10" t="s">
        <v>13</v>
      </c>
      <c r="AW7" s="10" t="s">
        <v>13</v>
      </c>
      <c r="AX7" s="10" t="s">
        <v>4</v>
      </c>
      <c r="AY7" s="10" t="s">
        <v>5</v>
      </c>
      <c r="AZ7" s="5"/>
      <c r="BB7" s="9"/>
      <c r="BC7" s="10" t="s">
        <v>29</v>
      </c>
      <c r="BD7" s="10" t="s">
        <v>30</v>
      </c>
      <c r="BE7" s="10"/>
      <c r="BF7" s="95" t="s">
        <v>29</v>
      </c>
      <c r="BG7" s="95" t="s">
        <v>30</v>
      </c>
      <c r="BH7" s="61"/>
      <c r="BJ7" s="9"/>
      <c r="BK7" s="10" t="s">
        <v>95</v>
      </c>
      <c r="BL7" s="10" t="s">
        <v>96</v>
      </c>
      <c r="BM7" s="10" t="s">
        <v>97</v>
      </c>
      <c r="BN7" s="10" t="s">
        <v>95</v>
      </c>
      <c r="BO7" s="10" t="s">
        <v>96</v>
      </c>
      <c r="BP7" s="10" t="s">
        <v>97</v>
      </c>
      <c r="BQ7" s="10" t="s">
        <v>95</v>
      </c>
      <c r="BR7" s="10" t="s">
        <v>96</v>
      </c>
      <c r="BS7" s="10" t="s">
        <v>97</v>
      </c>
      <c r="BT7" s="10" t="s">
        <v>95</v>
      </c>
      <c r="BU7" s="10" t="s">
        <v>96</v>
      </c>
      <c r="BV7" s="100" t="s">
        <v>97</v>
      </c>
    </row>
    <row r="8" spans="2:74">
      <c r="B8" s="9">
        <f>B7+1</f>
        <v>2</v>
      </c>
      <c r="C8" s="38">
        <v>-1.137953</v>
      </c>
      <c r="D8" s="38">
        <v>-3.568298</v>
      </c>
      <c r="E8" s="29"/>
      <c r="G8" s="9" t="s">
        <v>63</v>
      </c>
      <c r="H8" s="38">
        <v>12.8866</v>
      </c>
      <c r="I8" s="38">
        <v>6.7796609999999999</v>
      </c>
      <c r="J8" s="38">
        <v>26</v>
      </c>
      <c r="K8" s="38">
        <v>28.787880000000001</v>
      </c>
      <c r="L8" s="38">
        <v>32.03125</v>
      </c>
      <c r="M8" s="38">
        <v>22.340430000000001</v>
      </c>
      <c r="N8" s="38">
        <v>12.22222</v>
      </c>
      <c r="O8" s="38">
        <v>8.8888890000000007</v>
      </c>
      <c r="P8" s="38">
        <v>12</v>
      </c>
      <c r="Q8" s="87">
        <v>11.764709999999999</v>
      </c>
      <c r="R8" s="62"/>
      <c r="S8" s="72">
        <f t="shared" ref="S8:S71" si="0">S7+1</f>
        <v>3</v>
      </c>
      <c r="T8" s="38">
        <v>-2.0979019999999999</v>
      </c>
      <c r="U8">
        <v>60</v>
      </c>
      <c r="V8" s="73">
        <v>-0.39462619999999998</v>
      </c>
      <c r="X8" s="9" t="s">
        <v>64</v>
      </c>
      <c r="Y8" s="38">
        <v>39</v>
      </c>
      <c r="Z8" s="62"/>
      <c r="AA8" s="62"/>
      <c r="AB8" s="38">
        <v>61</v>
      </c>
      <c r="AC8" s="62"/>
      <c r="AD8" s="63"/>
      <c r="AF8" s="9" t="s">
        <v>63</v>
      </c>
      <c r="AG8">
        <v>62.5</v>
      </c>
      <c r="AH8">
        <v>25</v>
      </c>
      <c r="AI8" s="8">
        <v>32</v>
      </c>
      <c r="AJ8" s="8">
        <v>16</v>
      </c>
      <c r="AK8" s="5"/>
      <c r="AM8" s="27">
        <f>AM7+1</f>
        <v>2</v>
      </c>
      <c r="AN8" s="38">
        <v>39.246119999999998</v>
      </c>
      <c r="AO8">
        <v>-6.0983606557377046</v>
      </c>
      <c r="AP8" s="38">
        <v>-2.483473</v>
      </c>
      <c r="AQ8" s="38">
        <v>42.521990000000002</v>
      </c>
      <c r="AR8">
        <v>-5.4082511725854312</v>
      </c>
      <c r="AS8" s="87">
        <v>1.9813369999999999</v>
      </c>
      <c r="AU8" s="9" t="s">
        <v>63</v>
      </c>
      <c r="AV8">
        <v>66.019417475728162</v>
      </c>
      <c r="AW8" s="4">
        <v>136</v>
      </c>
      <c r="AX8" s="4">
        <v>206</v>
      </c>
      <c r="AY8">
        <v>21</v>
      </c>
      <c r="AZ8" s="5"/>
      <c r="BB8" s="9" t="s">
        <v>63</v>
      </c>
      <c r="BC8" s="62">
        <v>6.1855670000000001E-2</v>
      </c>
      <c r="BD8" s="62">
        <v>4.2372880000000004</v>
      </c>
      <c r="BE8" s="62"/>
      <c r="BF8" s="62">
        <v>84.020600000000002</v>
      </c>
      <c r="BG8" s="62">
        <v>88.983099999999993</v>
      </c>
      <c r="BH8" s="63"/>
      <c r="BJ8" s="9" t="s">
        <v>63</v>
      </c>
      <c r="BK8" s="62">
        <v>50</v>
      </c>
      <c r="BL8" s="62">
        <v>50</v>
      </c>
      <c r="BM8" s="62">
        <v>0</v>
      </c>
      <c r="BN8" s="62">
        <v>0</v>
      </c>
      <c r="BO8" s="62">
        <v>0</v>
      </c>
      <c r="BP8" s="62">
        <v>100</v>
      </c>
      <c r="BQ8" s="62">
        <v>46.15</v>
      </c>
      <c r="BR8" s="62">
        <v>53.84</v>
      </c>
      <c r="BS8" s="62">
        <v>0</v>
      </c>
      <c r="BT8" s="96">
        <v>100</v>
      </c>
      <c r="BU8" s="96">
        <v>0</v>
      </c>
      <c r="BV8" s="97">
        <v>0</v>
      </c>
    </row>
    <row r="9" spans="2:74">
      <c r="B9" s="9">
        <f t="shared" ref="B9:B33" si="1">B8+1</f>
        <v>3</v>
      </c>
      <c r="C9" s="38">
        <v>-0.51578000000000002</v>
      </c>
      <c r="D9" s="38">
        <v>-1.577124</v>
      </c>
      <c r="E9" s="29"/>
      <c r="G9" s="9" t="s">
        <v>64</v>
      </c>
      <c r="H9" s="38">
        <v>14.10256</v>
      </c>
      <c r="I9" s="38">
        <v>4.4117649999999999</v>
      </c>
      <c r="J9" s="38">
        <v>14.58333</v>
      </c>
      <c r="K9" s="38">
        <v>13.63636</v>
      </c>
      <c r="L9" s="38">
        <v>25.471699999999998</v>
      </c>
      <c r="M9" s="38">
        <v>10.97561</v>
      </c>
      <c r="N9" s="38">
        <v>17.241379999999999</v>
      </c>
      <c r="O9" s="38">
        <v>22.727270000000001</v>
      </c>
      <c r="P9" s="38">
        <v>18.91892</v>
      </c>
      <c r="Q9" s="87">
        <v>16.12903</v>
      </c>
      <c r="R9" s="62"/>
      <c r="S9" s="72">
        <f t="shared" si="0"/>
        <v>4</v>
      </c>
      <c r="T9" s="38">
        <v>24.429970000000001</v>
      </c>
      <c r="U9">
        <v>32.062390000000001</v>
      </c>
      <c r="V9" s="73">
        <v>-0.34016150000000001</v>
      </c>
      <c r="X9" s="11" t="s">
        <v>65</v>
      </c>
      <c r="Y9" s="38">
        <v>46.979869999999998</v>
      </c>
      <c r="Z9" s="62"/>
      <c r="AA9" s="62"/>
      <c r="AB9" s="38">
        <v>53.020130000000002</v>
      </c>
      <c r="AC9" s="62"/>
      <c r="AD9" s="63"/>
      <c r="AF9" s="9" t="s">
        <v>64</v>
      </c>
      <c r="AG9">
        <v>73.584905660377359</v>
      </c>
      <c r="AH9" s="8">
        <v>39</v>
      </c>
      <c r="AI9" s="8">
        <v>53</v>
      </c>
      <c r="AJ9" s="8">
        <v>26</v>
      </c>
      <c r="AK9" s="5"/>
      <c r="AM9" s="27">
        <f t="shared" ref="AM9:AM56" si="2">AM8+1</f>
        <v>3</v>
      </c>
      <c r="AN9" s="38">
        <v>51.189749999999997</v>
      </c>
      <c r="AO9">
        <v>22.604242867593271</v>
      </c>
      <c r="AP9" s="38">
        <v>-6.9852550000000004</v>
      </c>
      <c r="AQ9" s="38">
        <v>41.104640000000003</v>
      </c>
      <c r="AR9">
        <v>10.220268115004957</v>
      </c>
      <c r="AS9" s="87">
        <v>-6.3598330000000001</v>
      </c>
      <c r="AU9" s="9" t="s">
        <v>64</v>
      </c>
      <c r="AV9">
        <v>67.883211678832112</v>
      </c>
      <c r="AW9" s="4">
        <v>93</v>
      </c>
      <c r="AX9" s="4">
        <v>137</v>
      </c>
      <c r="AY9" s="8">
        <v>15</v>
      </c>
      <c r="AZ9" s="5"/>
      <c r="BB9" s="9" t="s">
        <v>64</v>
      </c>
      <c r="BC9" s="62">
        <v>8.4745769999999998E-2</v>
      </c>
      <c r="BD9" s="62">
        <v>7.3529410000000004</v>
      </c>
      <c r="BE9" s="62"/>
      <c r="BF9" s="62">
        <v>83.333299999999994</v>
      </c>
      <c r="BG9" s="62">
        <v>88.235299999999995</v>
      </c>
      <c r="BH9" s="63"/>
      <c r="BJ9" s="9" t="s">
        <v>64</v>
      </c>
      <c r="BK9" s="62">
        <v>45</v>
      </c>
      <c r="BL9" s="62">
        <v>55</v>
      </c>
      <c r="BM9" s="62">
        <v>0</v>
      </c>
      <c r="BN9" s="62">
        <v>15.79</v>
      </c>
      <c r="BO9" s="62">
        <v>0</v>
      </c>
      <c r="BP9" s="62">
        <v>84.21</v>
      </c>
      <c r="BQ9" s="62">
        <v>50</v>
      </c>
      <c r="BR9" s="62">
        <v>50</v>
      </c>
      <c r="BS9" s="62">
        <v>0</v>
      </c>
      <c r="BT9" s="96">
        <v>100</v>
      </c>
      <c r="BU9" s="96">
        <v>0</v>
      </c>
      <c r="BV9" s="97">
        <v>0</v>
      </c>
    </row>
    <row r="10" spans="2:74">
      <c r="B10" s="9">
        <f t="shared" si="1"/>
        <v>4</v>
      </c>
      <c r="C10" s="38">
        <v>-0.32021100000000002</v>
      </c>
      <c r="D10" s="38">
        <v>-0.41642960000000001</v>
      </c>
      <c r="E10" s="29"/>
      <c r="G10" s="11" t="s">
        <v>65</v>
      </c>
      <c r="H10" s="38">
        <v>12.5</v>
      </c>
      <c r="I10" s="38">
        <v>2.2222219999999999</v>
      </c>
      <c r="J10" s="38">
        <v>19.642859999999999</v>
      </c>
      <c r="K10" s="38">
        <v>22.91667</v>
      </c>
      <c r="L10" s="38">
        <v>19.23077</v>
      </c>
      <c r="M10" s="38">
        <v>7.8947370000000001</v>
      </c>
      <c r="N10" s="38">
        <v>12.5</v>
      </c>
      <c r="O10" s="38">
        <v>16.66667</v>
      </c>
      <c r="P10" s="38">
        <v>17.857140000000001</v>
      </c>
      <c r="Q10" s="90">
        <v>16.66667</v>
      </c>
      <c r="R10" s="62"/>
      <c r="S10" s="72">
        <f t="shared" si="0"/>
        <v>5</v>
      </c>
      <c r="T10" s="38">
        <v>-15.608920000000001</v>
      </c>
      <c r="U10">
        <v>-73.333340000000007</v>
      </c>
      <c r="V10" s="73">
        <v>0.9385578</v>
      </c>
      <c r="X10" s="12" t="s">
        <v>9</v>
      </c>
      <c r="Y10" s="13">
        <f>AVERAGE(Y7:Y9)</f>
        <v>43.189870000000006</v>
      </c>
      <c r="Z10" s="78"/>
      <c r="AA10" s="79"/>
      <c r="AB10" s="13">
        <f>AVERAGE(AB7:AB9)</f>
        <v>56.810129999999994</v>
      </c>
      <c r="AC10" s="78"/>
      <c r="AD10" s="16"/>
      <c r="AF10" s="11" t="s">
        <v>65</v>
      </c>
      <c r="AG10" s="4">
        <v>67.441860465116278</v>
      </c>
      <c r="AH10" s="4">
        <v>29</v>
      </c>
      <c r="AI10" s="4">
        <v>43</v>
      </c>
      <c r="AJ10" s="8">
        <v>24</v>
      </c>
      <c r="AK10" s="5"/>
      <c r="AM10" s="27">
        <f t="shared" si="2"/>
        <v>4</v>
      </c>
      <c r="AN10" s="38">
        <v>52.505090000000003</v>
      </c>
      <c r="AO10">
        <v>-2.5167785234899327</v>
      </c>
      <c r="AP10" s="38">
        <v>-13.19781</v>
      </c>
      <c r="AQ10" s="38">
        <v>36.183280000000003</v>
      </c>
      <c r="AR10">
        <v>8.7270756165868644</v>
      </c>
      <c r="AS10" s="87">
        <v>9.7171380000000003</v>
      </c>
      <c r="AU10" s="11" t="s">
        <v>65</v>
      </c>
      <c r="AV10" s="4">
        <v>58.730158730158728</v>
      </c>
      <c r="AW10" s="4">
        <v>111</v>
      </c>
      <c r="AX10" s="4">
        <v>189</v>
      </c>
      <c r="AY10" s="8">
        <v>21</v>
      </c>
      <c r="AZ10" s="5"/>
      <c r="BB10" s="11" t="s">
        <v>65</v>
      </c>
      <c r="BC10" s="62">
        <v>4.4642860000000004</v>
      </c>
      <c r="BD10" s="62">
        <v>7.6271190000000004</v>
      </c>
      <c r="BE10" s="62"/>
      <c r="BF10" s="62">
        <v>83.035700000000006</v>
      </c>
      <c r="BG10" s="62">
        <v>90</v>
      </c>
      <c r="BH10" s="63"/>
      <c r="BJ10" s="11" t="s">
        <v>65</v>
      </c>
      <c r="BK10" s="62">
        <v>55.56</v>
      </c>
      <c r="BL10" s="62">
        <v>38.89</v>
      </c>
      <c r="BM10" s="62">
        <v>5.55</v>
      </c>
      <c r="BN10" s="62">
        <v>38.89</v>
      </c>
      <c r="BO10" s="62">
        <v>50</v>
      </c>
      <c r="BP10" s="62">
        <v>11.11</v>
      </c>
      <c r="BQ10" s="62">
        <v>60</v>
      </c>
      <c r="BR10" s="62">
        <v>35</v>
      </c>
      <c r="BS10" s="62">
        <v>5</v>
      </c>
      <c r="BT10" s="96">
        <v>100</v>
      </c>
      <c r="BU10" s="96">
        <v>0</v>
      </c>
      <c r="BV10" s="98">
        <v>0</v>
      </c>
    </row>
    <row r="11" spans="2:74" ht="16" thickBot="1">
      <c r="B11" s="9">
        <f t="shared" si="1"/>
        <v>5</v>
      </c>
      <c r="C11" s="38">
        <v>8.2697789999999993E-2</v>
      </c>
      <c r="D11" s="38">
        <v>0.1275878</v>
      </c>
      <c r="E11" s="29"/>
      <c r="G11" s="12" t="s">
        <v>9</v>
      </c>
      <c r="H11" s="13">
        <f>AVERAGE(H8:H10)</f>
        <v>13.163053333333332</v>
      </c>
      <c r="I11" s="13">
        <f>AVERAGE(I8:I10)</f>
        <v>4.4712160000000001</v>
      </c>
      <c r="J11" s="13">
        <f>AVERAGE(J8:J10)</f>
        <v>20.075396666666666</v>
      </c>
      <c r="K11" s="13">
        <f>AVERAGE(K8:K10)</f>
        <v>21.780303333333332</v>
      </c>
      <c r="L11" s="13">
        <f>AVERAGE(L8:L10)</f>
        <v>25.577906666666667</v>
      </c>
      <c r="M11" s="13">
        <f>AVERAGE(M8:M10)</f>
        <v>13.736925666666666</v>
      </c>
      <c r="N11" s="13">
        <f>AVERAGE(N8:N10)</f>
        <v>13.987866666666667</v>
      </c>
      <c r="O11" s="13">
        <f>AVERAGE(O8:O10)</f>
        <v>16.094276333333337</v>
      </c>
      <c r="P11" s="13">
        <f>AVERAGE(P8:P10)</f>
        <v>16.258686666666666</v>
      </c>
      <c r="Q11" s="64">
        <f>AVERAGE(Q8:Q10)</f>
        <v>14.853470000000002</v>
      </c>
      <c r="R11" s="8"/>
      <c r="S11" s="72">
        <f t="shared" si="0"/>
        <v>6</v>
      </c>
      <c r="T11" s="38">
        <v>6.5563339999999997</v>
      </c>
      <c r="U11">
        <v>45.372169999999997</v>
      </c>
      <c r="V11" s="73">
        <v>-1.068271</v>
      </c>
      <c r="X11" s="18" t="s">
        <v>14</v>
      </c>
      <c r="Y11" s="19">
        <f>STDEV(Y7:Y9)/SQRT(3)</f>
        <v>2.3122502255667166</v>
      </c>
      <c r="Z11" s="80"/>
      <c r="AA11" s="81"/>
      <c r="AB11" s="19">
        <f>STDEV(AB7:AB9)/SQRT(3)</f>
        <v>2.3122502255667166</v>
      </c>
      <c r="AC11" s="80"/>
      <c r="AD11" s="21"/>
      <c r="AF11" s="11" t="s">
        <v>66</v>
      </c>
      <c r="AG11">
        <v>62.962962962962962</v>
      </c>
      <c r="AH11" s="8">
        <v>17</v>
      </c>
      <c r="AI11" s="8">
        <v>27</v>
      </c>
      <c r="AJ11" s="8">
        <v>16</v>
      </c>
      <c r="AK11" s="5"/>
      <c r="AM11" s="27">
        <f t="shared" si="2"/>
        <v>5</v>
      </c>
      <c r="AN11" s="38">
        <v>-60.301319999999997</v>
      </c>
      <c r="AO11">
        <v>-4.2503289285509984</v>
      </c>
      <c r="AP11" s="38">
        <v>4.9157630000000001</v>
      </c>
      <c r="AQ11" s="38">
        <v>52.834470000000003</v>
      </c>
      <c r="AR11">
        <v>0.12049309481879693</v>
      </c>
      <c r="AS11" s="87">
        <v>10.694879999999999</v>
      </c>
      <c r="AU11" s="12" t="s">
        <v>9</v>
      </c>
      <c r="AV11" s="13">
        <f>AVERAGE(AV8:AV10)</f>
        <v>64.210929294906336</v>
      </c>
      <c r="AW11" s="14">
        <f>SUM(AW8:AW10)</f>
        <v>340</v>
      </c>
      <c r="AX11" s="14">
        <f>SUM(AX8:AX10)</f>
        <v>532</v>
      </c>
      <c r="AY11" s="15">
        <f>SUM(AY8:AY10)</f>
        <v>57</v>
      </c>
      <c r="AZ11" s="16" t="s">
        <v>10</v>
      </c>
      <c r="BB11" s="12" t="s">
        <v>9</v>
      </c>
      <c r="BC11" s="13">
        <f>AVERAGE(BC8:BC10)</f>
        <v>1.5369624800000004</v>
      </c>
      <c r="BD11" s="13">
        <f>AVERAGE(BD8:BD10)</f>
        <v>6.4057826666666671</v>
      </c>
      <c r="BE11" s="13"/>
      <c r="BF11" s="13">
        <f t="shared" ref="BF11:BG11" si="3">AVERAGE(BF8:BF10)</f>
        <v>83.463200000000015</v>
      </c>
      <c r="BG11" s="13">
        <f t="shared" si="3"/>
        <v>89.072799999999987</v>
      </c>
      <c r="BH11" s="64"/>
      <c r="BJ11" s="12" t="s">
        <v>9</v>
      </c>
      <c r="BK11" s="13">
        <f>AVERAGE(BK8:BK10)</f>
        <v>50.186666666666667</v>
      </c>
      <c r="BL11" s="13">
        <f>AVERAGE(BL8:BL10)</f>
        <v>47.963333333333331</v>
      </c>
      <c r="BM11" s="13">
        <f>AVERAGE(BM8:BM10)</f>
        <v>1.8499999999999999</v>
      </c>
      <c r="BN11" s="13">
        <f>AVERAGE(BN8:BN10)</f>
        <v>18.226666666666667</v>
      </c>
      <c r="BO11" s="13">
        <f>AVERAGE(BO8:BO10)</f>
        <v>16.666666666666668</v>
      </c>
      <c r="BP11" s="13">
        <f>AVERAGE(BP8:BP10)</f>
        <v>65.106666666666669</v>
      </c>
      <c r="BQ11" s="13">
        <f t="shared" ref="BQ11:BS11" si="4">AVERAGE(BQ8:BQ10)</f>
        <v>52.050000000000004</v>
      </c>
      <c r="BR11" s="13">
        <f t="shared" si="4"/>
        <v>46.28</v>
      </c>
      <c r="BS11" s="13">
        <f t="shared" si="4"/>
        <v>1.6666666666666667</v>
      </c>
      <c r="BT11" s="13">
        <f t="shared" ref="BT11" si="5">AVERAGE(BT8:BT10)</f>
        <v>100</v>
      </c>
      <c r="BU11" s="13">
        <f t="shared" ref="BU11" si="6">AVERAGE(BU8:BU10)</f>
        <v>0</v>
      </c>
      <c r="BV11" s="13">
        <f t="shared" ref="BV11" si="7">AVERAGE(BV8:BV10)</f>
        <v>0</v>
      </c>
    </row>
    <row r="12" spans="2:74" ht="16" thickBot="1">
      <c r="B12" s="9">
        <f t="shared" si="1"/>
        <v>6</v>
      </c>
      <c r="C12" s="38">
        <v>0.31620900000000002</v>
      </c>
      <c r="D12" s="38">
        <v>0.34814719999999999</v>
      </c>
      <c r="E12" s="29"/>
      <c r="G12" s="18" t="s">
        <v>14</v>
      </c>
      <c r="H12" s="19">
        <f>STDEV(H8:H10)/SQRT(3)</f>
        <v>0.48282828988276077</v>
      </c>
      <c r="I12" s="19">
        <f>STDEV(I8:I10)/SQRT(3)</f>
        <v>1.3159550873454362</v>
      </c>
      <c r="J12" s="19">
        <f>STDEV(J8:J10)/SQRT(3)</f>
        <v>3.3027970191053337</v>
      </c>
      <c r="K12" s="19">
        <f>STDEV(K8:K10)/SQRT(3)</f>
        <v>4.4106173596007112</v>
      </c>
      <c r="L12" s="19">
        <f>STDEV(L8:L10)/SQRT(3)</f>
        <v>3.6955618404438009</v>
      </c>
      <c r="M12" s="19">
        <f>STDEV(M8:M10)/SQRT(3)</f>
        <v>4.392727312304447</v>
      </c>
      <c r="N12" s="19">
        <f>STDEV(N8:N10)/SQRT(3)</f>
        <v>1.628731836914161</v>
      </c>
      <c r="O12" s="19">
        <f>STDEV(O8:O10)/SQRT(3)</f>
        <v>4.0050352914599978</v>
      </c>
      <c r="P12" s="19">
        <f>STDEV(P8:P10)/SQRT(3)</f>
        <v>2.1512905650433312</v>
      </c>
      <c r="Q12" s="65">
        <f>STDEV(Q8:Q10)/SQRT(3)</f>
        <v>1.5521590281067588</v>
      </c>
      <c r="R12" s="8"/>
      <c r="S12" s="72">
        <f t="shared" si="0"/>
        <v>7</v>
      </c>
      <c r="T12" s="38">
        <v>5.1186020000000001</v>
      </c>
      <c r="U12">
        <v>61.559509999999996</v>
      </c>
      <c r="V12" s="73">
        <v>-2.7046100000000002</v>
      </c>
      <c r="AF12" s="9" t="s">
        <v>67</v>
      </c>
      <c r="AG12">
        <v>75</v>
      </c>
      <c r="AH12">
        <v>24</v>
      </c>
      <c r="AI12" s="8">
        <v>32</v>
      </c>
      <c r="AJ12" s="8">
        <v>16</v>
      </c>
      <c r="AK12" s="5"/>
      <c r="AM12" s="27">
        <f t="shared" si="2"/>
        <v>6</v>
      </c>
      <c r="AN12" s="38">
        <v>59.481870000000001</v>
      </c>
      <c r="AO12">
        <v>18.130213160333643</v>
      </c>
      <c r="AP12" s="38">
        <v>14.20313</v>
      </c>
      <c r="AQ12" s="38">
        <v>32.566830000000003</v>
      </c>
      <c r="AR12">
        <v>15.458341241222243</v>
      </c>
      <c r="AS12" s="87">
        <v>20.049469999999999</v>
      </c>
      <c r="AU12" s="12" t="s">
        <v>11</v>
      </c>
      <c r="AV12" s="17">
        <f>STDEV(AV8:AV10)</f>
        <v>4.8371031305352394</v>
      </c>
      <c r="AW12" s="14">
        <f>100*AW11/AX11</f>
        <v>63.909774436090224</v>
      </c>
      <c r="AX12" s="14"/>
      <c r="AY12" s="14"/>
      <c r="AZ12" s="16" t="s">
        <v>12</v>
      </c>
      <c r="BB12" s="18" t="s">
        <v>14</v>
      </c>
      <c r="BC12" s="19">
        <f>STDEV(BC8:BC10)/SQRT(3)</f>
        <v>1.4636766756161688</v>
      </c>
      <c r="BD12" s="19">
        <f>STDEV(BD8:BD10)/SQRT(3)</f>
        <v>1.0871323491097016</v>
      </c>
      <c r="BE12" s="19"/>
      <c r="BF12" s="19">
        <f t="shared" ref="BF12" si="8">STDEV(BF8:BF10)/SQRT(3)</f>
        <v>0.29164048072927018</v>
      </c>
      <c r="BG12" s="19">
        <f t="shared" ref="BG12" si="9">STDEV(BG8:BG10)/SQRT(3)</f>
        <v>0.51139550578132276</v>
      </c>
      <c r="BH12" s="65"/>
      <c r="BJ12" s="18" t="s">
        <v>14</v>
      </c>
      <c r="BK12" s="19">
        <f>STDEV(BK8:BK10)/SQRT(3)</f>
        <v>3.0498378827588715</v>
      </c>
      <c r="BL12" s="19">
        <f>STDEV(BL8:BL10)/SQRT(3)</f>
        <v>4.7607434060005751</v>
      </c>
      <c r="BM12" s="19">
        <f>STDEV(BM8:BM10)/SQRT(3)</f>
        <v>1.85</v>
      </c>
      <c r="BN12" s="19">
        <f>STDEV(BN8:BN10)/SQRT(3)</f>
        <v>11.292490621844435</v>
      </c>
      <c r="BO12" s="19">
        <f>STDEV(BO8:BO10)/SQRT(3)</f>
        <v>16.666666666666668</v>
      </c>
      <c r="BP12" s="19">
        <f>STDEV(BP8:BP10)/SQRT(3)</f>
        <v>27.380412909799418</v>
      </c>
      <c r="BQ12" s="19">
        <f t="shared" ref="BQ12:BS12" si="10">STDEV(BQ8:BQ10)/SQRT(3)</f>
        <v>4.127448768105209</v>
      </c>
      <c r="BR12" s="19">
        <f t="shared" si="10"/>
        <v>5.7479039657948281</v>
      </c>
      <c r="BS12" s="19">
        <f t="shared" si="10"/>
        <v>1.6666666666666667</v>
      </c>
      <c r="BT12" s="19">
        <f t="shared" ref="BT12:BV12" si="11">STDEV(BT8:BT10)/SQRT(3)</f>
        <v>0</v>
      </c>
      <c r="BU12" s="19">
        <f t="shared" si="11"/>
        <v>0</v>
      </c>
      <c r="BV12" s="19">
        <f t="shared" si="11"/>
        <v>0</v>
      </c>
    </row>
    <row r="13" spans="2:74" ht="16" thickBot="1">
      <c r="B13" s="9">
        <f t="shared" si="1"/>
        <v>7</v>
      </c>
      <c r="C13" s="38">
        <v>0.70348299999999997</v>
      </c>
      <c r="D13" s="38">
        <v>0.63854690000000003</v>
      </c>
      <c r="E13" s="29"/>
      <c r="S13" s="72">
        <f t="shared" si="0"/>
        <v>8</v>
      </c>
      <c r="T13" s="38">
        <v>14.367269999999998</v>
      </c>
      <c r="U13">
        <v>-16.758240000000001</v>
      </c>
      <c r="V13" s="73">
        <v>1.4453640000000001</v>
      </c>
      <c r="AF13" s="9" t="s">
        <v>68</v>
      </c>
      <c r="AG13">
        <v>70.588235294117652</v>
      </c>
      <c r="AH13">
        <v>12</v>
      </c>
      <c r="AI13" s="8">
        <v>17</v>
      </c>
      <c r="AJ13" s="8">
        <v>11</v>
      </c>
      <c r="AK13" s="5"/>
      <c r="AM13" s="27">
        <f t="shared" si="2"/>
        <v>7</v>
      </c>
      <c r="AN13" s="38">
        <v>-63.373930000000001</v>
      </c>
      <c r="AO13">
        <v>-6.9790036163437144</v>
      </c>
      <c r="AP13" s="38">
        <v>21.13598</v>
      </c>
      <c r="AQ13" s="38">
        <v>54.800939999999997</v>
      </c>
      <c r="AR13">
        <v>18.773706643725806</v>
      </c>
      <c r="AS13" s="87">
        <v>-19.465309999999999</v>
      </c>
      <c r="AU13" s="18" t="s">
        <v>14</v>
      </c>
      <c r="AV13" s="19">
        <f>AV12/(SQRT(3))</f>
        <v>2.7927027945125023</v>
      </c>
      <c r="AW13" s="20"/>
      <c r="AX13" s="20"/>
      <c r="AY13" s="20"/>
      <c r="AZ13" s="21"/>
    </row>
    <row r="14" spans="2:74" ht="16" thickBot="1">
      <c r="B14" s="9">
        <f t="shared" si="1"/>
        <v>8</v>
      </c>
      <c r="C14" s="38">
        <v>1.0665169999999999</v>
      </c>
      <c r="D14" s="38">
        <v>2.7119219999999999</v>
      </c>
      <c r="E14" s="29"/>
      <c r="S14" s="72">
        <f t="shared" si="0"/>
        <v>9</v>
      </c>
      <c r="T14" s="38">
        <v>4.257028</v>
      </c>
      <c r="U14">
        <v>85.333340000000007</v>
      </c>
      <c r="V14" s="73">
        <v>0.32330380000000003</v>
      </c>
      <c r="AF14" s="11" t="s">
        <v>69</v>
      </c>
      <c r="AG14" s="4">
        <v>73.913043478260875</v>
      </c>
      <c r="AH14" s="4">
        <v>17</v>
      </c>
      <c r="AI14" s="4">
        <v>23</v>
      </c>
      <c r="AJ14" s="8">
        <v>18</v>
      </c>
      <c r="AK14" s="5"/>
      <c r="AM14" s="27">
        <f t="shared" si="2"/>
        <v>8</v>
      </c>
      <c r="AN14" s="38">
        <v>32.641660000000002</v>
      </c>
      <c r="AO14">
        <v>-18.089379864423801</v>
      </c>
      <c r="AP14" s="38">
        <v>-2.992194</v>
      </c>
      <c r="AQ14" s="38">
        <v>43.751750000000001</v>
      </c>
      <c r="AR14">
        <v>4.3867088119651534</v>
      </c>
      <c r="AS14" s="87">
        <v>17.954180000000001</v>
      </c>
    </row>
    <row r="15" spans="2:74">
      <c r="B15" s="9">
        <f t="shared" si="1"/>
        <v>9</v>
      </c>
      <c r="C15" s="38">
        <v>2.3895080000000002</v>
      </c>
      <c r="D15" s="38">
        <v>2.7505269999999999</v>
      </c>
      <c r="E15" s="29"/>
      <c r="S15" s="72">
        <f t="shared" si="0"/>
        <v>10</v>
      </c>
      <c r="T15" s="38">
        <v>-17.905760000000001</v>
      </c>
      <c r="U15">
        <v>6.3394679999999992</v>
      </c>
      <c r="V15" s="73">
        <v>0.44797370000000003</v>
      </c>
      <c r="AF15" s="12" t="s">
        <v>9</v>
      </c>
      <c r="AG15" s="13">
        <f>AVERAGE(AG8:AG14)</f>
        <v>69.427286837262159</v>
      </c>
      <c r="AH15" s="14">
        <f>SUM(AH8:AH14)</f>
        <v>163</v>
      </c>
      <c r="AI15" s="14">
        <f>SUM(AI8:AI14)</f>
        <v>227</v>
      </c>
      <c r="AJ15" s="15">
        <f>SUM(AJ8:AJ14)</f>
        <v>127</v>
      </c>
      <c r="AK15" s="16" t="s">
        <v>10</v>
      </c>
      <c r="AM15" s="27">
        <f t="shared" si="2"/>
        <v>9</v>
      </c>
      <c r="AN15" s="38">
        <v>41.307949999999998</v>
      </c>
      <c r="AO15">
        <v>11.78989898989899</v>
      </c>
      <c r="AP15" s="38">
        <v>3.667732</v>
      </c>
      <c r="AQ15" s="38">
        <v>64.605180000000004</v>
      </c>
      <c r="AR15">
        <v>10.941312443816617</v>
      </c>
      <c r="AS15" s="87">
        <v>-1.645338</v>
      </c>
      <c r="AU15" s="1" t="s">
        <v>0</v>
      </c>
      <c r="AV15" s="30" t="s">
        <v>85</v>
      </c>
      <c r="AW15" s="30"/>
      <c r="AX15" s="30"/>
      <c r="AY15" s="30"/>
      <c r="AZ15" s="31"/>
    </row>
    <row r="16" spans="2:74">
      <c r="B16" s="9">
        <f t="shared" si="1"/>
        <v>10</v>
      </c>
      <c r="C16" s="38">
        <v>5.1235869999999997</v>
      </c>
      <c r="D16" s="38">
        <v>2.9121540000000001</v>
      </c>
      <c r="E16" s="29"/>
      <c r="S16" s="72">
        <f t="shared" si="0"/>
        <v>11</v>
      </c>
      <c r="T16" s="38">
        <v>-18.168810000000001</v>
      </c>
      <c r="U16">
        <v>45.695360000000001</v>
      </c>
      <c r="V16" s="73">
        <v>0.15302569999999999</v>
      </c>
      <c r="AF16" s="12" t="s">
        <v>11</v>
      </c>
      <c r="AG16" s="17">
        <f>STDEV(AG8:AG14)</f>
        <v>5.2205913488634144</v>
      </c>
      <c r="AH16" s="14">
        <f>100*AH15/AI15</f>
        <v>71.806167400881051</v>
      </c>
      <c r="AI16" s="14"/>
      <c r="AJ16" s="14"/>
      <c r="AK16" s="16" t="s">
        <v>12</v>
      </c>
      <c r="AM16" s="27">
        <f t="shared" si="2"/>
        <v>10</v>
      </c>
      <c r="AN16" s="38">
        <v>47.071350000000002</v>
      </c>
      <c r="AO16">
        <v>-5.2197802197802199</v>
      </c>
      <c r="AP16" s="38">
        <v>0.68846819999999997</v>
      </c>
      <c r="AQ16" s="38">
        <v>59.525089999999999</v>
      </c>
      <c r="AR16">
        <v>-8.2422744128553767</v>
      </c>
      <c r="AS16" s="87">
        <v>-4.1658439999999999</v>
      </c>
      <c r="AU16" s="2" t="s">
        <v>1</v>
      </c>
      <c r="AV16" s="37" t="s">
        <v>84</v>
      </c>
      <c r="AW16" s="32"/>
      <c r="AX16" s="32"/>
      <c r="AY16" s="32"/>
      <c r="AZ16" s="33"/>
    </row>
    <row r="17" spans="2:52" ht="16" thickBot="1">
      <c r="B17" s="9">
        <f t="shared" si="1"/>
        <v>11</v>
      </c>
      <c r="C17" s="38">
        <v>-10.382250000000001</v>
      </c>
      <c r="D17" s="38">
        <v>-3.0694180000000002</v>
      </c>
      <c r="E17" s="29"/>
      <c r="S17" s="72">
        <f t="shared" si="0"/>
        <v>12</v>
      </c>
      <c r="T17" s="38">
        <v>-19.724769999999999</v>
      </c>
      <c r="U17">
        <v>48.03922</v>
      </c>
      <c r="V17" s="73">
        <v>-1.520654</v>
      </c>
      <c r="AF17" s="18" t="s">
        <v>14</v>
      </c>
      <c r="AG17" s="19">
        <f>AG16/(SQRT(7))</f>
        <v>1.9731980579696911</v>
      </c>
      <c r="AH17" s="20"/>
      <c r="AI17" s="20"/>
      <c r="AJ17" s="20"/>
      <c r="AK17" s="21"/>
      <c r="AM17" s="27">
        <f t="shared" si="2"/>
        <v>11</v>
      </c>
      <c r="AN17" s="38">
        <v>-62.971699999999998</v>
      </c>
      <c r="AO17">
        <v>1.5045135406218655</v>
      </c>
      <c r="AP17" s="38">
        <v>-11.22822</v>
      </c>
      <c r="AQ17" s="38">
        <v>55.357140000000001</v>
      </c>
      <c r="AR17">
        <v>-0.36753445635528331</v>
      </c>
      <c r="AS17" s="87">
        <v>22.31917</v>
      </c>
      <c r="AU17" s="3"/>
      <c r="AV17" s="4"/>
      <c r="AW17" s="4"/>
      <c r="AX17" s="4"/>
      <c r="AY17" s="4"/>
      <c r="AZ17" s="5"/>
    </row>
    <row r="18" spans="2:52" ht="16" thickBot="1">
      <c r="B18" s="9">
        <f t="shared" si="1"/>
        <v>12</v>
      </c>
      <c r="C18" s="38">
        <v>-6.2966860000000002</v>
      </c>
      <c r="D18" s="38">
        <v>-2.739287</v>
      </c>
      <c r="E18" s="29"/>
      <c r="S18" s="72">
        <f t="shared" si="0"/>
        <v>13</v>
      </c>
      <c r="T18" s="38">
        <v>24.03698</v>
      </c>
      <c r="U18">
        <v>42.983750000000001</v>
      </c>
      <c r="V18" s="73">
        <v>-2.0758579999999998</v>
      </c>
      <c r="AM18" s="27">
        <f t="shared" si="2"/>
        <v>12</v>
      </c>
      <c r="AN18" s="38">
        <v>75.041179999999997</v>
      </c>
      <c r="AO18">
        <v>12.164034358548074</v>
      </c>
      <c r="AP18" s="38">
        <v>8.1223379999999992</v>
      </c>
      <c r="AQ18" s="38">
        <v>40.86589</v>
      </c>
      <c r="AR18">
        <v>4.3485823621499398</v>
      </c>
      <c r="AS18" s="87">
        <v>-23.827590000000001</v>
      </c>
      <c r="AU18" s="6"/>
      <c r="AV18" s="23" t="s">
        <v>2</v>
      </c>
      <c r="AW18" s="7" t="s">
        <v>3</v>
      </c>
      <c r="AX18" s="8"/>
      <c r="AY18" s="8"/>
      <c r="AZ18" s="5"/>
    </row>
    <row r="19" spans="2:52">
      <c r="B19" s="9">
        <f t="shared" si="1"/>
        <v>13</v>
      </c>
      <c r="C19" s="38">
        <v>-0.70789329999999995</v>
      </c>
      <c r="D19" s="38">
        <v>-2.623729</v>
      </c>
      <c r="E19" s="29"/>
      <c r="S19" s="72">
        <f t="shared" si="0"/>
        <v>14</v>
      </c>
      <c r="T19" s="38">
        <v>-11.39785</v>
      </c>
      <c r="U19">
        <v>-70.512820000000005</v>
      </c>
      <c r="V19" s="73">
        <v>0.7353421</v>
      </c>
      <c r="AF19" s="1" t="s">
        <v>0</v>
      </c>
      <c r="AG19" s="30" t="s">
        <v>49</v>
      </c>
      <c r="AH19" s="30"/>
      <c r="AI19" s="30"/>
      <c r="AJ19" s="30"/>
      <c r="AK19" s="31"/>
      <c r="AM19" s="27">
        <f t="shared" si="2"/>
        <v>13</v>
      </c>
      <c r="AN19" s="38">
        <v>-31.415679999999998</v>
      </c>
      <c r="AO19">
        <v>10.170709793351303</v>
      </c>
      <c r="AP19" s="38">
        <v>6.6016000000000004</v>
      </c>
      <c r="AQ19" s="38">
        <v>10.44408</v>
      </c>
      <c r="AR19">
        <v>5.4572782980691414</v>
      </c>
      <c r="AS19" s="87">
        <v>2.3554599999999999</v>
      </c>
      <c r="AU19" s="9"/>
      <c r="AV19" s="10" t="s">
        <v>13</v>
      </c>
      <c r="AW19" s="10" t="s">
        <v>13</v>
      </c>
      <c r="AX19" s="10" t="s">
        <v>4</v>
      </c>
      <c r="AY19" s="10" t="s">
        <v>5</v>
      </c>
      <c r="AZ19" s="5"/>
    </row>
    <row r="20" spans="2:52">
      <c r="B20" s="9">
        <f t="shared" si="1"/>
        <v>14</v>
      </c>
      <c r="C20" s="38">
        <v>-0.42581069999999999</v>
      </c>
      <c r="D20" s="38">
        <v>-1.9214439999999999</v>
      </c>
      <c r="E20" s="29"/>
      <c r="S20" s="72">
        <f t="shared" si="0"/>
        <v>15</v>
      </c>
      <c r="T20" s="38">
        <v>-1.706485</v>
      </c>
      <c r="U20">
        <v>-35.80247</v>
      </c>
      <c r="V20" s="73">
        <v>-0.60499369999999997</v>
      </c>
      <c r="AF20" s="2" t="s">
        <v>1</v>
      </c>
      <c r="AG20" s="32" t="s">
        <v>50</v>
      </c>
      <c r="AH20" s="32"/>
      <c r="AI20" s="32"/>
      <c r="AJ20" s="32"/>
      <c r="AK20" s="33"/>
      <c r="AM20" s="27">
        <f t="shared" si="2"/>
        <v>14</v>
      </c>
      <c r="AN20" s="38">
        <v>76.677199999999999</v>
      </c>
      <c r="AO20">
        <v>-14.707510610813804</v>
      </c>
      <c r="AP20" s="38">
        <v>-1.481139</v>
      </c>
      <c r="AQ20" s="38">
        <v>79.619879999999995</v>
      </c>
      <c r="AR20">
        <v>33.957040572792366</v>
      </c>
      <c r="AS20" s="87">
        <v>-7.9636560000000003</v>
      </c>
      <c r="AU20" s="9" t="s">
        <v>63</v>
      </c>
      <c r="AV20" s="4">
        <f>100*AW20/AX20</f>
        <v>59.722222222222221</v>
      </c>
      <c r="AW20" s="4">
        <v>86</v>
      </c>
      <c r="AX20" s="4">
        <f>86+58</f>
        <v>144</v>
      </c>
      <c r="AY20" s="4">
        <v>11</v>
      </c>
      <c r="AZ20" s="5"/>
    </row>
    <row r="21" spans="2:52">
      <c r="B21" s="9">
        <f t="shared" si="1"/>
        <v>15</v>
      </c>
      <c r="C21" s="38">
        <v>2.1637390000000001</v>
      </c>
      <c r="D21" s="38">
        <v>-1.1957070000000001</v>
      </c>
      <c r="E21" s="29"/>
      <c r="S21" s="72">
        <f t="shared" si="0"/>
        <v>16</v>
      </c>
      <c r="T21" s="38">
        <v>1.317523</v>
      </c>
      <c r="U21">
        <v>-31.3093</v>
      </c>
      <c r="V21" s="73">
        <v>-0.93901959999999995</v>
      </c>
      <c r="AF21" s="3"/>
      <c r="AG21" s="4"/>
      <c r="AH21" s="4"/>
      <c r="AI21" s="4"/>
      <c r="AJ21" s="4"/>
      <c r="AK21" s="5"/>
      <c r="AM21" s="27">
        <f t="shared" si="2"/>
        <v>15</v>
      </c>
      <c r="AN21" s="38">
        <v>33.333329999999997</v>
      </c>
      <c r="AO21">
        <v>21.831975273953358</v>
      </c>
      <c r="AP21" s="38">
        <v>4.0969100000000003</v>
      </c>
      <c r="AQ21" s="38">
        <v>41.585599999999999</v>
      </c>
      <c r="AR21">
        <v>18.410620448050153</v>
      </c>
      <c r="AS21" s="87">
        <v>16.219670000000001</v>
      </c>
      <c r="AU21" s="9" t="s">
        <v>64</v>
      </c>
      <c r="AV21" s="4">
        <v>57.029177718832891</v>
      </c>
      <c r="AW21" s="4">
        <v>215</v>
      </c>
      <c r="AX21" s="4">
        <f>215+162</f>
        <v>377</v>
      </c>
      <c r="AY21" s="4">
        <v>40</v>
      </c>
      <c r="AZ21" s="5"/>
    </row>
    <row r="22" spans="2:52">
      <c r="B22" s="9">
        <f t="shared" si="1"/>
        <v>16</v>
      </c>
      <c r="C22" s="38">
        <v>2.6142249999999998</v>
      </c>
      <c r="D22" s="38">
        <v>-0.87368140000000005</v>
      </c>
      <c r="E22" s="29"/>
      <c r="S22" s="72">
        <f t="shared" si="0"/>
        <v>17</v>
      </c>
      <c r="T22" s="38">
        <v>-18.736840000000001</v>
      </c>
      <c r="U22">
        <v>22.233929999999997</v>
      </c>
      <c r="V22" s="73">
        <v>-6.5325900000000006E-2</v>
      </c>
      <c r="AF22" s="6"/>
      <c r="AG22" s="7" t="s">
        <v>2</v>
      </c>
      <c r="AH22" s="7" t="s">
        <v>3</v>
      </c>
      <c r="AI22" s="8"/>
      <c r="AJ22" s="8"/>
      <c r="AK22" s="5"/>
      <c r="AM22" s="27">
        <f t="shared" si="2"/>
        <v>16</v>
      </c>
      <c r="AN22" s="38">
        <v>55.225110000000001</v>
      </c>
      <c r="AO22">
        <v>-11.806874578763557</v>
      </c>
      <c r="AP22" s="38">
        <v>10.009</v>
      </c>
      <c r="AQ22" s="38">
        <v>55.41818</v>
      </c>
      <c r="AR22">
        <v>28.445830969937607</v>
      </c>
      <c r="AS22" s="87">
        <v>4.7470819999999998</v>
      </c>
      <c r="AU22" s="11" t="s">
        <v>65</v>
      </c>
      <c r="AV22" s="4">
        <v>62.114537444933923</v>
      </c>
      <c r="AW22" s="4">
        <v>141</v>
      </c>
      <c r="AX22" s="4">
        <f>141+86</f>
        <v>227</v>
      </c>
      <c r="AY22" s="8">
        <v>27</v>
      </c>
      <c r="AZ22" s="5"/>
    </row>
    <row r="23" spans="2:52">
      <c r="B23" s="9">
        <f t="shared" si="1"/>
        <v>17</v>
      </c>
      <c r="C23" s="38">
        <v>2.6305049999999999</v>
      </c>
      <c r="D23" s="38">
        <v>1.9942070000000001</v>
      </c>
      <c r="E23" s="29"/>
      <c r="S23" s="72">
        <f t="shared" si="0"/>
        <v>18</v>
      </c>
      <c r="T23" s="38">
        <v>-19.042870000000001</v>
      </c>
      <c r="U23">
        <v>33.424289999999999</v>
      </c>
      <c r="V23" s="73">
        <v>-9.2040000000000011E-2</v>
      </c>
      <c r="AF23" s="9"/>
      <c r="AG23" s="10" t="s">
        <v>13</v>
      </c>
      <c r="AH23" s="10" t="s">
        <v>13</v>
      </c>
      <c r="AI23" s="10" t="s">
        <v>4</v>
      </c>
      <c r="AJ23" s="10" t="s">
        <v>5</v>
      </c>
      <c r="AK23" s="5"/>
      <c r="AM23" s="27">
        <f t="shared" si="2"/>
        <v>17</v>
      </c>
      <c r="AN23" s="38">
        <v>34.016390000000001</v>
      </c>
      <c r="AO23">
        <v>1.5036873862656834</v>
      </c>
      <c r="AP23" s="38">
        <v>9.0721439999999998</v>
      </c>
      <c r="AQ23" s="38">
        <v>60.621389999999998</v>
      </c>
      <c r="AR23">
        <v>16.917728852838934</v>
      </c>
      <c r="AS23" s="87">
        <v>-5.5678299999999998</v>
      </c>
      <c r="AU23" s="12" t="s">
        <v>9</v>
      </c>
      <c r="AV23" s="13">
        <f>AVERAGE(AV19:AV22)</f>
        <v>59.621979128663014</v>
      </c>
      <c r="AW23" s="14">
        <f>SUM(AW19:AW22)</f>
        <v>442</v>
      </c>
      <c r="AX23" s="14">
        <f>SUM(AX19:AX22)</f>
        <v>748</v>
      </c>
      <c r="AY23" s="15">
        <f>SUM(AY19:AY22)</f>
        <v>78</v>
      </c>
      <c r="AZ23" s="16" t="s">
        <v>10</v>
      </c>
    </row>
    <row r="24" spans="2:52">
      <c r="B24" s="9">
        <f t="shared" si="1"/>
        <v>18</v>
      </c>
      <c r="C24" s="38">
        <v>6.0675109999999997</v>
      </c>
      <c r="D24" s="38">
        <v>2.374587</v>
      </c>
      <c r="E24" s="29"/>
      <c r="S24" s="72">
        <f t="shared" si="0"/>
        <v>19</v>
      </c>
      <c r="T24" s="38">
        <v>-8.8435369999999995</v>
      </c>
      <c r="U24">
        <v>-36.534950000000002</v>
      </c>
      <c r="V24" s="73">
        <v>-1.5736870000000001</v>
      </c>
      <c r="AF24" s="9" t="s">
        <v>6</v>
      </c>
      <c r="AG24">
        <v>54.166666666666664</v>
      </c>
      <c r="AH24" s="4">
        <v>13</v>
      </c>
      <c r="AI24" s="4">
        <v>24</v>
      </c>
      <c r="AJ24">
        <v>12</v>
      </c>
      <c r="AK24" s="5"/>
      <c r="AM24" s="27">
        <f t="shared" si="2"/>
        <v>18</v>
      </c>
      <c r="AN24" s="38">
        <v>56.99774</v>
      </c>
      <c r="AO24">
        <v>10.869926352511213</v>
      </c>
      <c r="AP24" s="38">
        <v>-4.0179819999999999</v>
      </c>
      <c r="AQ24" s="38">
        <v>-22.203900000000001</v>
      </c>
      <c r="AR24">
        <v>-7.6187947969206267</v>
      </c>
      <c r="AS24" s="87">
        <v>-5.6737590000000004</v>
      </c>
      <c r="AU24" s="12" t="s">
        <v>11</v>
      </c>
      <c r="AV24" s="17">
        <f>STDEV(AV19:AV22)</f>
        <v>2.5441614324404282</v>
      </c>
      <c r="AW24" s="14">
        <f>100*AW23/AX23</f>
        <v>59.090909090909093</v>
      </c>
      <c r="AX24" s="14"/>
      <c r="AY24" s="14"/>
      <c r="AZ24" s="16" t="s">
        <v>12</v>
      </c>
    </row>
    <row r="25" spans="2:52" ht="16" thickBot="1">
      <c r="B25" s="9">
        <f t="shared" si="1"/>
        <v>19</v>
      </c>
      <c r="C25" s="38">
        <v>-2.1136080000000002</v>
      </c>
      <c r="D25" s="38">
        <v>-3.81833</v>
      </c>
      <c r="E25" s="29"/>
      <c r="S25" s="72">
        <f t="shared" si="0"/>
        <v>20</v>
      </c>
      <c r="T25" s="38">
        <v>17.525769999999998</v>
      </c>
      <c r="U25">
        <v>-9.7087380000000003</v>
      </c>
      <c r="V25" s="73">
        <v>-1.1717250000000001</v>
      </c>
      <c r="AF25" s="9" t="s">
        <v>7</v>
      </c>
      <c r="AG25">
        <v>28.888888888888889</v>
      </c>
      <c r="AH25" s="4">
        <v>13</v>
      </c>
      <c r="AI25" s="4">
        <v>45</v>
      </c>
      <c r="AJ25" s="8">
        <v>21</v>
      </c>
      <c r="AK25" s="5"/>
      <c r="AM25" s="27">
        <f t="shared" si="2"/>
        <v>19</v>
      </c>
      <c r="AN25" s="38">
        <v>4.5170260000000004</v>
      </c>
      <c r="AO25">
        <v>18.811881188118811</v>
      </c>
      <c r="AP25" s="38">
        <v>16.827480000000001</v>
      </c>
      <c r="AQ25" s="38">
        <v>47.027030000000003</v>
      </c>
      <c r="AR25">
        <v>-10.395622895622896</v>
      </c>
      <c r="AS25" s="87">
        <v>12.767530000000001</v>
      </c>
      <c r="AU25" s="18" t="s">
        <v>14</v>
      </c>
      <c r="AV25" s="19">
        <f>AV24/(SQRT(3))</f>
        <v>1.4688722878813452</v>
      </c>
      <c r="AW25" s="20"/>
      <c r="AX25" s="20"/>
      <c r="AY25" s="20"/>
      <c r="AZ25" s="21"/>
    </row>
    <row r="26" spans="2:52" ht="16" thickBot="1">
      <c r="B26" s="9">
        <f t="shared" si="1"/>
        <v>20</v>
      </c>
      <c r="C26" s="38">
        <v>9.114592</v>
      </c>
      <c r="D26" s="38">
        <v>3.4604949999999999</v>
      </c>
      <c r="E26" s="29"/>
      <c r="S26" s="72">
        <f t="shared" si="0"/>
        <v>21</v>
      </c>
      <c r="T26" s="38">
        <v>6.048387</v>
      </c>
      <c r="U26">
        <v>34.464750000000002</v>
      </c>
      <c r="V26" s="73">
        <v>-0.256878</v>
      </c>
      <c r="AF26" s="11" t="s">
        <v>8</v>
      </c>
      <c r="AG26" s="4">
        <v>55.555555555555557</v>
      </c>
      <c r="AH26" s="4">
        <v>20</v>
      </c>
      <c r="AI26" s="4">
        <v>36</v>
      </c>
      <c r="AJ26" s="8">
        <v>17</v>
      </c>
      <c r="AK26" s="5"/>
      <c r="AM26" s="27">
        <f t="shared" si="2"/>
        <v>20</v>
      </c>
      <c r="AN26" s="38">
        <v>66.364080000000001</v>
      </c>
      <c r="AO26">
        <v>13.949017969076474</v>
      </c>
      <c r="AP26" s="38">
        <v>-10.69009</v>
      </c>
      <c r="AQ26" s="38">
        <v>58.034320000000001</v>
      </c>
      <c r="AR26">
        <v>3.3044667274384687</v>
      </c>
      <c r="AS26" s="87">
        <v>-3.3155489999999999</v>
      </c>
    </row>
    <row r="27" spans="2:52">
      <c r="B27" s="9">
        <f t="shared" si="1"/>
        <v>21</v>
      </c>
      <c r="C27" s="38">
        <v>7.3899739999999996</v>
      </c>
      <c r="D27" s="38">
        <v>-0.83210649999999997</v>
      </c>
      <c r="E27" s="29"/>
      <c r="S27" s="72">
        <f t="shared" si="0"/>
        <v>22</v>
      </c>
      <c r="T27" s="38">
        <v>1.3888889999999998</v>
      </c>
      <c r="U27">
        <v>21.31148</v>
      </c>
      <c r="V27" s="73">
        <v>-0.64650450000000004</v>
      </c>
      <c r="AF27" s="12" t="s">
        <v>9</v>
      </c>
      <c r="AG27" s="13">
        <f>AVERAGE(AG24:AG26)</f>
        <v>46.203703703703702</v>
      </c>
      <c r="AH27" s="14">
        <f>SUM(AH24:AH26)</f>
        <v>46</v>
      </c>
      <c r="AI27" s="14">
        <f>SUM(AI24:AI26)</f>
        <v>105</v>
      </c>
      <c r="AJ27" s="15">
        <f>SUM(AJ24:AJ26)</f>
        <v>50</v>
      </c>
      <c r="AK27" s="16" t="s">
        <v>10</v>
      </c>
      <c r="AM27" s="27">
        <f t="shared" si="2"/>
        <v>21</v>
      </c>
      <c r="AN27" s="38"/>
      <c r="AO27">
        <v>5.0709549284043947</v>
      </c>
      <c r="AP27" s="38">
        <v>-4.375</v>
      </c>
      <c r="AQ27" s="38">
        <v>28.020009999999999</v>
      </c>
      <c r="AR27">
        <v>8.2396024064870517</v>
      </c>
      <c r="AS27" s="87">
        <v>7.9891379999999996</v>
      </c>
      <c r="AU27" s="1" t="s">
        <v>0</v>
      </c>
      <c r="AV27" s="30" t="s">
        <v>88</v>
      </c>
      <c r="AW27" s="30"/>
      <c r="AX27" s="30"/>
      <c r="AY27" s="30"/>
      <c r="AZ27" s="31"/>
    </row>
    <row r="28" spans="2:52">
      <c r="B28" s="9">
        <f t="shared" si="1"/>
        <v>22</v>
      </c>
      <c r="C28" s="38">
        <v>0.70236900000000002</v>
      </c>
      <c r="D28" s="38">
        <v>-0.44944299999999998</v>
      </c>
      <c r="E28" s="29"/>
      <c r="S28" s="72">
        <f t="shared" si="0"/>
        <v>23</v>
      </c>
      <c r="T28" s="38">
        <v>7.9828330000000003</v>
      </c>
      <c r="U28">
        <v>-0.9060956</v>
      </c>
      <c r="V28" s="73">
        <v>-5.5173600000000003E-2</v>
      </c>
      <c r="AF28" s="12" t="s">
        <v>11</v>
      </c>
      <c r="AG28" s="17">
        <f>STDEV(AG24:AG26)</f>
        <v>15.011141267069524</v>
      </c>
      <c r="AH28" s="14">
        <f>100*AH27/AI27</f>
        <v>43.80952380952381</v>
      </c>
      <c r="AI28" s="14"/>
      <c r="AJ28" s="14"/>
      <c r="AK28" s="16" t="s">
        <v>12</v>
      </c>
      <c r="AM28" s="27">
        <f t="shared" si="2"/>
        <v>22</v>
      </c>
      <c r="AN28" s="38"/>
      <c r="AO28">
        <v>6.9989481349623759</v>
      </c>
      <c r="AP28" s="38">
        <v>15.827970000000001</v>
      </c>
      <c r="AQ28" s="38">
        <v>51.776499999999999</v>
      </c>
      <c r="AR28">
        <v>15.660790117102048</v>
      </c>
      <c r="AS28" s="87">
        <v>-17.519639999999999</v>
      </c>
      <c r="AU28" s="2" t="s">
        <v>1</v>
      </c>
      <c r="AV28" s="37" t="s">
        <v>86</v>
      </c>
      <c r="AW28" s="32"/>
      <c r="AX28" s="32"/>
      <c r="AY28" s="32"/>
      <c r="AZ28" s="33"/>
    </row>
    <row r="29" spans="2:52" ht="16" thickBot="1">
      <c r="B29" s="9">
        <f t="shared" si="1"/>
        <v>23</v>
      </c>
      <c r="C29" s="38">
        <v>-4.6452780000000002</v>
      </c>
      <c r="D29" s="38">
        <v>-0.61920989999999998</v>
      </c>
      <c r="E29" s="29"/>
      <c r="S29" s="72">
        <f t="shared" si="0"/>
        <v>24</v>
      </c>
      <c r="T29" s="38">
        <v>-4.4571430000000003</v>
      </c>
      <c r="U29">
        <v>-39.393940000000001</v>
      </c>
      <c r="V29" s="73">
        <v>0.22484029999999999</v>
      </c>
      <c r="AF29" s="18" t="s">
        <v>14</v>
      </c>
      <c r="AG29" s="19">
        <f>AG28/(SQRT(3))</f>
        <v>8.6666864513860897</v>
      </c>
      <c r="AH29" s="20"/>
      <c r="AI29" s="20"/>
      <c r="AJ29" s="20"/>
      <c r="AK29" s="24"/>
      <c r="AM29" s="27">
        <f t="shared" si="2"/>
        <v>23</v>
      </c>
      <c r="AN29" s="38"/>
      <c r="AO29">
        <v>-0.18544618351754322</v>
      </c>
      <c r="AP29" s="38">
        <v>4.3385680000000004</v>
      </c>
      <c r="AQ29" s="38">
        <v>28.242069999999998</v>
      </c>
      <c r="AR29">
        <v>3.9366117469500694</v>
      </c>
      <c r="AS29" s="87">
        <v>13.471209999999999</v>
      </c>
      <c r="AU29" s="3"/>
      <c r="AV29" s="4"/>
      <c r="AW29" s="4"/>
      <c r="AX29" s="4"/>
      <c r="AY29" s="4"/>
      <c r="AZ29" s="5"/>
    </row>
    <row r="30" spans="2:52" ht="16" thickBot="1">
      <c r="B30" s="9">
        <f t="shared" si="1"/>
        <v>24</v>
      </c>
      <c r="C30" s="38">
        <v>-3.6719520000000001</v>
      </c>
      <c r="D30" s="38">
        <v>1.471211</v>
      </c>
      <c r="E30" s="29"/>
      <c r="S30" s="72">
        <f t="shared" si="0"/>
        <v>25</v>
      </c>
      <c r="T30" s="38">
        <v>-17.012450000000001</v>
      </c>
      <c r="U30">
        <v>3.180914</v>
      </c>
      <c r="V30" s="73">
        <v>0.22579929999999998</v>
      </c>
      <c r="AM30" s="27">
        <f t="shared" si="2"/>
        <v>24</v>
      </c>
      <c r="AN30" s="38"/>
      <c r="AO30">
        <v>21.346971307120086</v>
      </c>
      <c r="AP30" s="38">
        <v>0.48068359999999999</v>
      </c>
      <c r="AQ30" s="38">
        <v>27.782889999999998</v>
      </c>
      <c r="AR30">
        <v>14.107689537187106</v>
      </c>
      <c r="AS30" s="87">
        <v>17.857140000000001</v>
      </c>
      <c r="AU30" s="6"/>
      <c r="AV30" s="23" t="s">
        <v>2</v>
      </c>
      <c r="AW30" s="7" t="s">
        <v>3</v>
      </c>
      <c r="AX30" s="8"/>
      <c r="AY30" s="8"/>
      <c r="AZ30" s="5"/>
    </row>
    <row r="31" spans="2:52">
      <c r="B31" s="9">
        <f t="shared" si="1"/>
        <v>25</v>
      </c>
      <c r="C31" s="38">
        <v>9.8679159999999992</v>
      </c>
      <c r="D31" s="38">
        <v>-1.414147</v>
      </c>
      <c r="E31" s="29"/>
      <c r="S31" s="72">
        <f t="shared" si="0"/>
        <v>26</v>
      </c>
      <c r="T31" s="38">
        <v>6.7400280000000006</v>
      </c>
      <c r="U31">
        <v>-38.44961</v>
      </c>
      <c r="V31" s="73">
        <v>0.16380020000000001</v>
      </c>
      <c r="AF31" s="1" t="s">
        <v>0</v>
      </c>
      <c r="AG31" s="30" t="s">
        <v>52</v>
      </c>
      <c r="AH31" s="30"/>
      <c r="AI31" s="30"/>
      <c r="AJ31" s="30"/>
      <c r="AK31" s="31"/>
      <c r="AM31" s="27">
        <f t="shared" si="2"/>
        <v>25</v>
      </c>
      <c r="AN31" s="38"/>
      <c r="AO31">
        <v>10.098918794570968</v>
      </c>
      <c r="AP31" s="38">
        <v>-13.542339999999999</v>
      </c>
      <c r="AQ31" s="38">
        <v>45.42212</v>
      </c>
      <c r="AR31">
        <v>6.3487074723029782</v>
      </c>
      <c r="AS31" s="87">
        <v>22.154669999999999</v>
      </c>
      <c r="AU31" s="9"/>
      <c r="AV31" s="10" t="s">
        <v>13</v>
      </c>
      <c r="AW31" s="10" t="s">
        <v>13</v>
      </c>
      <c r="AX31" s="10" t="s">
        <v>4</v>
      </c>
      <c r="AY31" s="10" t="s">
        <v>5</v>
      </c>
      <c r="AZ31" s="5"/>
    </row>
    <row r="32" spans="2:52">
      <c r="B32" s="9">
        <f t="shared" si="1"/>
        <v>26</v>
      </c>
      <c r="C32" s="38">
        <v>4.2753909999999999</v>
      </c>
      <c r="D32" s="38">
        <v>-1.0049729999999999</v>
      </c>
      <c r="E32" s="29"/>
      <c r="S32" s="72">
        <f t="shared" si="0"/>
        <v>27</v>
      </c>
      <c r="T32" s="38">
        <v>1.546392</v>
      </c>
      <c r="U32">
        <v>69.508200000000002</v>
      </c>
      <c r="V32" s="73">
        <v>-1.5706439999999999</v>
      </c>
      <c r="AF32" s="2" t="s">
        <v>1</v>
      </c>
      <c r="AG32" s="37" t="s">
        <v>51</v>
      </c>
      <c r="AH32" s="32"/>
      <c r="AI32" s="32"/>
      <c r="AJ32" s="32"/>
      <c r="AK32" s="33"/>
      <c r="AM32" s="27">
        <f t="shared" si="2"/>
        <v>26</v>
      </c>
      <c r="AN32" s="38"/>
      <c r="AO32">
        <v>10.865947025536164</v>
      </c>
      <c r="AP32" s="38">
        <v>-14.381959999999999</v>
      </c>
      <c r="AQ32" s="38">
        <v>72.170019999999994</v>
      </c>
      <c r="AR32">
        <v>3.2974286657265441</v>
      </c>
      <c r="AS32" s="87">
        <v>-14.332000000000001</v>
      </c>
      <c r="AU32" s="9" t="s">
        <v>6</v>
      </c>
      <c r="AV32">
        <v>63.636363636363633</v>
      </c>
      <c r="AW32" s="4">
        <v>14</v>
      </c>
      <c r="AX32" s="4">
        <v>22</v>
      </c>
      <c r="AY32" s="4">
        <v>8</v>
      </c>
      <c r="AZ32" s="5"/>
    </row>
    <row r="33" spans="2:52">
      <c r="B33" s="9">
        <f t="shared" si="1"/>
        <v>27</v>
      </c>
      <c r="C33" s="38">
        <v>4.93527</v>
      </c>
      <c r="D33" s="38">
        <v>1.99997</v>
      </c>
      <c r="E33" s="29"/>
      <c r="S33" s="72">
        <f t="shared" si="0"/>
        <v>28</v>
      </c>
      <c r="T33" s="38">
        <v>13.043479999999999</v>
      </c>
      <c r="U33">
        <v>52.768729999999998</v>
      </c>
      <c r="V33" s="73">
        <v>3.4042700000000002E-2</v>
      </c>
      <c r="AF33" s="3"/>
      <c r="AG33" s="4"/>
      <c r="AH33" s="4"/>
      <c r="AI33" s="4"/>
      <c r="AJ33" s="4"/>
      <c r="AK33" s="5"/>
      <c r="AM33" s="27">
        <f t="shared" si="2"/>
        <v>27</v>
      </c>
      <c r="AN33" s="38"/>
      <c r="AO33">
        <v>1.335463988129209</v>
      </c>
      <c r="AP33" s="38">
        <v>-9.1116180000000005E-2</v>
      </c>
      <c r="AQ33" s="38">
        <v>30.6999</v>
      </c>
      <c r="AR33">
        <v>0.63514908795094027</v>
      </c>
      <c r="AS33" s="87">
        <v>-12.7752</v>
      </c>
      <c r="AU33" s="9" t="s">
        <v>7</v>
      </c>
      <c r="AV33">
        <v>41.666666666666664</v>
      </c>
      <c r="AW33" s="4">
        <v>15</v>
      </c>
      <c r="AX33" s="4">
        <v>36</v>
      </c>
      <c r="AY33" s="4">
        <v>11</v>
      </c>
      <c r="AZ33" s="5"/>
    </row>
    <row r="34" spans="2:52">
      <c r="B34" s="12" t="s">
        <v>20</v>
      </c>
      <c r="C34" s="13">
        <f>MEDIAN(C7:C33)</f>
        <v>0.70236900000000002</v>
      </c>
      <c r="D34" s="13">
        <f>MEDIAN(D7:D33)</f>
        <v>-0.61920989999999998</v>
      </c>
      <c r="E34" s="16"/>
      <c r="S34" s="72">
        <f t="shared" si="0"/>
        <v>29</v>
      </c>
      <c r="T34" s="38">
        <v>13.250519999999998</v>
      </c>
      <c r="U34">
        <v>-14.87069</v>
      </c>
      <c r="V34" s="73">
        <v>0.69644819999999996</v>
      </c>
      <c r="AF34" s="6"/>
      <c r="AG34" s="23" t="s">
        <v>2</v>
      </c>
      <c r="AH34" s="7" t="s">
        <v>3</v>
      </c>
      <c r="AI34" s="8"/>
      <c r="AJ34" s="8"/>
      <c r="AK34" s="5"/>
      <c r="AM34" s="27">
        <f t="shared" si="2"/>
        <v>28</v>
      </c>
      <c r="AO34">
        <v>14.295415959252971</v>
      </c>
      <c r="AP34" s="38">
        <v>4.9856610000000003</v>
      </c>
      <c r="AQ34" s="38">
        <v>-52.817300000000003</v>
      </c>
      <c r="AR34">
        <v>6.1076542016552891</v>
      </c>
      <c r="AS34" s="87">
        <v>7.5672300000000003</v>
      </c>
      <c r="AU34" s="9" t="s">
        <v>65</v>
      </c>
      <c r="AV34" s="88">
        <v>60.784313725490193</v>
      </c>
      <c r="AW34" s="89">
        <v>31</v>
      </c>
      <c r="AX34" s="89">
        <v>51</v>
      </c>
      <c r="AY34" s="89">
        <v>18</v>
      </c>
      <c r="AZ34" s="5"/>
    </row>
    <row r="35" spans="2:52">
      <c r="B35" s="12" t="s">
        <v>21</v>
      </c>
      <c r="C35" s="17">
        <v>2.6309999999999998</v>
      </c>
      <c r="D35" s="17">
        <v>1.4710000000000001</v>
      </c>
      <c r="E35" s="16"/>
      <c r="S35" s="72">
        <f t="shared" si="0"/>
        <v>30</v>
      </c>
      <c r="T35" s="38">
        <v>1.8276759999999999</v>
      </c>
      <c r="U35">
        <v>9.6370470000000008</v>
      </c>
      <c r="V35" s="73">
        <v>-7.0858199999999996E-2</v>
      </c>
      <c r="AF35" s="9"/>
      <c r="AG35" s="10" t="s">
        <v>13</v>
      </c>
      <c r="AH35" s="10" t="s">
        <v>13</v>
      </c>
      <c r="AI35" s="10" t="s">
        <v>4</v>
      </c>
      <c r="AJ35" s="10" t="s">
        <v>5</v>
      </c>
      <c r="AK35" s="5"/>
      <c r="AM35" s="27">
        <f t="shared" si="2"/>
        <v>29</v>
      </c>
      <c r="AO35">
        <v>-9.8094732495723473</v>
      </c>
      <c r="AP35" s="38">
        <v>-18.657450000000001</v>
      </c>
      <c r="AQ35" s="38">
        <v>40.6648</v>
      </c>
      <c r="AR35">
        <v>13.907003548788255</v>
      </c>
      <c r="AS35" s="87">
        <v>3.145143</v>
      </c>
      <c r="AU35" s="11" t="s">
        <v>66</v>
      </c>
      <c r="AV35">
        <v>54.838709677419352</v>
      </c>
      <c r="AW35" s="4">
        <v>34</v>
      </c>
      <c r="AX35" s="4">
        <v>62</v>
      </c>
      <c r="AY35" s="8">
        <v>27</v>
      </c>
      <c r="AZ35" s="5"/>
    </row>
    <row r="36" spans="2:52" ht="16" thickBot="1">
      <c r="B36" s="18" t="s">
        <v>22</v>
      </c>
      <c r="C36" s="19">
        <v>-0.70789999999999997</v>
      </c>
      <c r="D36" s="57">
        <v>-1.577</v>
      </c>
      <c r="E36" s="21"/>
      <c r="S36" s="72">
        <f t="shared" si="0"/>
        <v>31</v>
      </c>
      <c r="T36" s="38">
        <v>0.1652893</v>
      </c>
      <c r="U36">
        <v>15.384619999999998</v>
      </c>
      <c r="V36" s="73">
        <v>0.4284288</v>
      </c>
      <c r="AF36" s="9" t="s">
        <v>63</v>
      </c>
      <c r="AG36" s="4">
        <v>78.571428571428569</v>
      </c>
      <c r="AH36" s="4">
        <v>45</v>
      </c>
      <c r="AI36" s="4">
        <v>57</v>
      </c>
      <c r="AJ36" s="8">
        <v>32</v>
      </c>
      <c r="AK36" s="5"/>
      <c r="AM36" s="27">
        <f t="shared" si="2"/>
        <v>30</v>
      </c>
      <c r="AO36">
        <v>-3.6844991773445681</v>
      </c>
      <c r="AP36" s="38">
        <v>5.1244079999999999</v>
      </c>
      <c r="AQ36" s="38">
        <v>42.68571</v>
      </c>
      <c r="AR36">
        <v>5.1598730778618496</v>
      </c>
      <c r="AS36" s="87">
        <v>-10.330069999999999</v>
      </c>
      <c r="AU36" s="12" t="s">
        <v>9</v>
      </c>
      <c r="AV36" s="13">
        <f>AVERAGE(AV31:AV35)</f>
        <v>55.231513426484959</v>
      </c>
      <c r="AW36" s="14">
        <f>SUM(AW31:AW35)</f>
        <v>94</v>
      </c>
      <c r="AX36" s="14">
        <f>SUM(AX31:AX35)</f>
        <v>171</v>
      </c>
      <c r="AY36" s="15">
        <f>SUM(AY31:AY35)</f>
        <v>64</v>
      </c>
      <c r="AZ36" s="16" t="s">
        <v>10</v>
      </c>
    </row>
    <row r="37" spans="2:52">
      <c r="S37" s="72">
        <f t="shared" si="0"/>
        <v>32</v>
      </c>
      <c r="T37" s="38">
        <v>-4.5731710000000003</v>
      </c>
      <c r="U37">
        <v>-20.094560000000001</v>
      </c>
      <c r="V37" s="73">
        <v>-3.1792530000000001</v>
      </c>
      <c r="AF37" s="9" t="s">
        <v>64</v>
      </c>
      <c r="AG37" s="4">
        <v>61.111111111111114</v>
      </c>
      <c r="AH37" s="4">
        <v>44</v>
      </c>
      <c r="AI37" s="4">
        <v>72</v>
      </c>
      <c r="AJ37" s="8">
        <v>26</v>
      </c>
      <c r="AK37" s="5"/>
      <c r="AM37" s="27">
        <f t="shared" si="2"/>
        <v>31</v>
      </c>
      <c r="AO37">
        <v>8.1634211531118748</v>
      </c>
      <c r="AP37" s="38">
        <v>-26.693110000000001</v>
      </c>
      <c r="AQ37" s="38">
        <v>47.490859999999998</v>
      </c>
      <c r="AR37">
        <v>28.374233128834359</v>
      </c>
      <c r="AS37" s="87">
        <v>1.1303080000000001</v>
      </c>
      <c r="AU37" s="12" t="s">
        <v>11</v>
      </c>
      <c r="AV37" s="17">
        <f>STDEV(AV31:AV35)</f>
        <v>9.75763736112666</v>
      </c>
      <c r="AW37" s="14">
        <f>100*AW36/AX36</f>
        <v>54.970760233918128</v>
      </c>
      <c r="AX37" s="14"/>
      <c r="AY37" s="14"/>
      <c r="AZ37" s="16" t="s">
        <v>12</v>
      </c>
    </row>
    <row r="38" spans="2:52" ht="16" thickBot="1">
      <c r="S38" s="72">
        <f t="shared" si="0"/>
        <v>33</v>
      </c>
      <c r="T38" s="38">
        <v>25.280200000000004</v>
      </c>
      <c r="U38">
        <v>49.279539999999997</v>
      </c>
      <c r="V38" s="73">
        <v>-0.44710050000000001</v>
      </c>
      <c r="AF38" s="11" t="s">
        <v>65</v>
      </c>
      <c r="AG38" s="4">
        <v>76.470588235294116</v>
      </c>
      <c r="AH38" s="4">
        <v>13</v>
      </c>
      <c r="AI38" s="4">
        <v>17</v>
      </c>
      <c r="AJ38" s="8">
        <v>7</v>
      </c>
      <c r="AK38" s="5"/>
      <c r="AM38" s="27">
        <f t="shared" si="2"/>
        <v>32</v>
      </c>
      <c r="AO38">
        <v>4.9636616669243852</v>
      </c>
      <c r="AP38" s="38">
        <v>-19.340140000000002</v>
      </c>
      <c r="AQ38" s="38">
        <v>48.985039999999998</v>
      </c>
      <c r="AR38">
        <v>28.010805132437909</v>
      </c>
      <c r="AS38" s="87">
        <v>-3.4745569999999999</v>
      </c>
      <c r="AU38" s="18" t="s">
        <v>14</v>
      </c>
      <c r="AV38" s="19">
        <f>AV37/(SQRT(4))</f>
        <v>4.87881868056333</v>
      </c>
      <c r="AW38" s="20"/>
      <c r="AX38" s="20"/>
      <c r="AY38" s="20"/>
      <c r="AZ38" s="21"/>
    </row>
    <row r="39" spans="2:52">
      <c r="S39" s="72">
        <f t="shared" si="0"/>
        <v>34</v>
      </c>
      <c r="T39" s="38">
        <v>15.70997</v>
      </c>
      <c r="U39">
        <v>-35.469110000000001</v>
      </c>
      <c r="V39" s="74"/>
      <c r="AF39" s="11" t="s">
        <v>66</v>
      </c>
      <c r="AG39" s="4">
        <v>65</v>
      </c>
      <c r="AH39" s="4">
        <v>39</v>
      </c>
      <c r="AI39" s="4">
        <v>60</v>
      </c>
      <c r="AJ39" s="8">
        <v>27</v>
      </c>
      <c r="AK39" s="5"/>
      <c r="AM39" s="27">
        <f t="shared" si="2"/>
        <v>33</v>
      </c>
      <c r="AO39">
        <v>-5.1284697141677844</v>
      </c>
      <c r="AP39" s="38">
        <v>8.2645320000000009</v>
      </c>
      <c r="AQ39" s="38">
        <v>67.388829999999999</v>
      </c>
      <c r="AR39">
        <v>13.566132306035374</v>
      </c>
      <c r="AS39" s="87">
        <v>-14.10486</v>
      </c>
    </row>
    <row r="40" spans="2:52">
      <c r="S40" s="72">
        <f t="shared" si="0"/>
        <v>35</v>
      </c>
      <c r="T40" s="38">
        <v>-13.81958</v>
      </c>
      <c r="U40">
        <v>9.7791800000000002</v>
      </c>
      <c r="V40" s="74"/>
      <c r="AF40" s="12" t="s">
        <v>9</v>
      </c>
      <c r="AG40" s="13">
        <f>AVERAGE(AG36:AG39)</f>
        <v>70.288281979458446</v>
      </c>
      <c r="AH40" s="14">
        <f>SUM(AH36:AH39)</f>
        <v>141</v>
      </c>
      <c r="AI40" s="14">
        <f>SUM(AI36:AI39)</f>
        <v>206</v>
      </c>
      <c r="AJ40" s="15">
        <f>SUM(AJ36:AJ39)</f>
        <v>92</v>
      </c>
      <c r="AK40" s="16" t="s">
        <v>10</v>
      </c>
      <c r="AM40" s="27">
        <f t="shared" si="2"/>
        <v>34</v>
      </c>
      <c r="AO40">
        <v>-9.4447447679357488</v>
      </c>
      <c r="AP40" s="38">
        <v>-10.565860000000001</v>
      </c>
      <c r="AQ40" s="38">
        <v>69.593369999999993</v>
      </c>
      <c r="AR40">
        <v>-13.882767739092111</v>
      </c>
      <c r="AS40" s="87">
        <v>43.703620000000001</v>
      </c>
    </row>
    <row r="41" spans="2:52">
      <c r="S41" s="72">
        <f t="shared" si="0"/>
        <v>36</v>
      </c>
      <c r="T41" s="38">
        <v>8.5376159999999999</v>
      </c>
      <c r="U41">
        <v>-34.389859999999999</v>
      </c>
      <c r="V41" s="74"/>
      <c r="AF41" s="12" t="s">
        <v>11</v>
      </c>
      <c r="AG41" s="17">
        <f>STDEV(AG36:AG39)</f>
        <v>8.5443513416002776</v>
      </c>
      <c r="AH41" s="14">
        <f>100*AH40/AI40</f>
        <v>68.446601941747574</v>
      </c>
      <c r="AI41" s="14"/>
      <c r="AJ41" s="14"/>
      <c r="AK41" s="16" t="s">
        <v>12</v>
      </c>
      <c r="AM41" s="27">
        <f t="shared" si="2"/>
        <v>35</v>
      </c>
      <c r="AN41" s="38"/>
      <c r="AO41">
        <v>7.9196014430510218</v>
      </c>
      <c r="AP41" s="38">
        <v>-9.1944669999999995</v>
      </c>
      <c r="AQ41" s="38">
        <v>42.440649999999998</v>
      </c>
      <c r="AR41">
        <v>5.0213130132815458</v>
      </c>
      <c r="AS41" s="87">
        <v>-22.356649999999998</v>
      </c>
    </row>
    <row r="42" spans="2:52" ht="16" thickBot="1">
      <c r="S42" s="72">
        <f t="shared" si="0"/>
        <v>37</v>
      </c>
      <c r="T42" s="38">
        <v>-13.824059999999999</v>
      </c>
      <c r="U42">
        <v>29.90654</v>
      </c>
      <c r="V42" s="74"/>
      <c r="AF42" s="18" t="s">
        <v>14</v>
      </c>
      <c r="AG42" s="19">
        <f>AG41/(SQRT(4))</f>
        <v>4.2721756708001388</v>
      </c>
      <c r="AH42" s="20"/>
      <c r="AI42" s="20"/>
      <c r="AJ42" s="22"/>
      <c r="AK42" s="24"/>
      <c r="AM42" s="27">
        <f t="shared" si="2"/>
        <v>36</v>
      </c>
      <c r="AN42" s="38"/>
      <c r="AO42">
        <v>4.6279834060664831</v>
      </c>
      <c r="AP42" s="38">
        <v>8.9927390000000003</v>
      </c>
      <c r="AQ42" s="38">
        <v>75.786919999999995</v>
      </c>
      <c r="AR42">
        <v>-2.6010745983069525</v>
      </c>
      <c r="AS42" s="87">
        <v>-2.422793</v>
      </c>
    </row>
    <row r="43" spans="2:52" ht="16" thickBot="1">
      <c r="S43" s="72">
        <f t="shared" si="0"/>
        <v>38</v>
      </c>
      <c r="T43" s="38">
        <v>-4.9006620000000005</v>
      </c>
      <c r="U43">
        <v>24.731179999999998</v>
      </c>
      <c r="V43" s="74"/>
      <c r="AM43" s="27">
        <f t="shared" si="2"/>
        <v>37</v>
      </c>
      <c r="AN43" s="38"/>
      <c r="AO43">
        <v>4.7630901999834041</v>
      </c>
      <c r="AP43" s="38">
        <v>-0.73027089999999995</v>
      </c>
      <c r="AQ43" s="38">
        <v>66.027720000000002</v>
      </c>
      <c r="AR43">
        <v>16.592343289861169</v>
      </c>
      <c r="AS43" s="87">
        <v>-11.6195</v>
      </c>
    </row>
    <row r="44" spans="2:52">
      <c r="S44" s="72">
        <f t="shared" si="0"/>
        <v>39</v>
      </c>
      <c r="T44" s="38">
        <v>-13.439640000000001</v>
      </c>
      <c r="U44">
        <v>28.947369999999999</v>
      </c>
      <c r="V44" s="74"/>
      <c r="AF44" s="1" t="s">
        <v>0</v>
      </c>
      <c r="AG44" s="30" t="s">
        <v>53</v>
      </c>
      <c r="AH44" s="30"/>
      <c r="AI44" s="30"/>
      <c r="AJ44" s="30"/>
      <c r="AK44" s="31"/>
      <c r="AM44" s="27">
        <f t="shared" si="2"/>
        <v>38</v>
      </c>
      <c r="AN44" s="38"/>
      <c r="AO44">
        <v>7.3831009023789989</v>
      </c>
      <c r="AP44" s="38">
        <v>5.6730349999999996</v>
      </c>
      <c r="AQ44" s="38">
        <v>57.129130000000004</v>
      </c>
      <c r="AR44">
        <v>-18.76947132754475</v>
      </c>
      <c r="AS44" s="87">
        <v>-16.904340000000001</v>
      </c>
    </row>
    <row r="45" spans="2:52">
      <c r="S45" s="72">
        <f t="shared" si="0"/>
        <v>40</v>
      </c>
      <c r="T45" s="38">
        <v>-8.7857850000000006</v>
      </c>
      <c r="U45">
        <v>61.904760000000003</v>
      </c>
      <c r="V45" s="74"/>
      <c r="AF45" s="2" t="s">
        <v>1</v>
      </c>
      <c r="AG45" s="32" t="s">
        <v>54</v>
      </c>
      <c r="AH45" s="32"/>
      <c r="AI45" s="32"/>
      <c r="AJ45" s="32"/>
      <c r="AK45" s="33"/>
      <c r="AM45" s="27">
        <f t="shared" si="2"/>
        <v>39</v>
      </c>
      <c r="AN45" s="38"/>
      <c r="AO45">
        <v>2.3550724637681157</v>
      </c>
      <c r="AP45" s="38">
        <v>11.33178</v>
      </c>
      <c r="AQ45" s="38">
        <v>47.121540000000003</v>
      </c>
      <c r="AR45">
        <v>8.2456406368460957</v>
      </c>
      <c r="AS45" s="87">
        <v>1.824762</v>
      </c>
    </row>
    <row r="46" spans="2:52">
      <c r="S46" s="72">
        <f t="shared" si="0"/>
        <v>41</v>
      </c>
      <c r="T46" s="38">
        <v>-5.1236749999999995</v>
      </c>
      <c r="U46">
        <v>-1.5503879999999999</v>
      </c>
      <c r="V46" s="74"/>
      <c r="AF46" s="3"/>
      <c r="AG46" s="4"/>
      <c r="AH46" s="4"/>
      <c r="AI46" s="4"/>
      <c r="AJ46" s="4"/>
      <c r="AK46" s="5"/>
      <c r="AM46" s="27">
        <f t="shared" si="2"/>
        <v>40</v>
      </c>
      <c r="AN46" s="38"/>
      <c r="AO46">
        <v>-5.6654555241555649</v>
      </c>
      <c r="AP46" s="38">
        <v>-7.960369</v>
      </c>
      <c r="AQ46" s="38">
        <v>62.671439999999997</v>
      </c>
      <c r="AR46">
        <v>8.866215800146513</v>
      </c>
      <c r="AS46" s="87">
        <v>7.2046910000000004</v>
      </c>
    </row>
    <row r="47" spans="2:52">
      <c r="S47" s="72">
        <f t="shared" si="0"/>
        <v>42</v>
      </c>
      <c r="T47" s="38">
        <v>9.7196259999999999</v>
      </c>
      <c r="U47">
        <v>58.04598</v>
      </c>
      <c r="V47" s="74"/>
      <c r="AF47" s="6"/>
      <c r="AG47" s="7" t="s">
        <v>2</v>
      </c>
      <c r="AH47" s="7" t="s">
        <v>3</v>
      </c>
      <c r="AI47" s="8"/>
      <c r="AJ47" s="8"/>
      <c r="AK47" s="5"/>
      <c r="AM47" s="27">
        <f t="shared" si="2"/>
        <v>41</v>
      </c>
      <c r="AN47" s="38"/>
      <c r="AO47">
        <v>-11.548503715605543</v>
      </c>
      <c r="AP47" s="38">
        <v>33.451149999999998</v>
      </c>
      <c r="AQ47" s="38">
        <v>-49.533299999999997</v>
      </c>
      <c r="AS47" s="87">
        <v>22.92389</v>
      </c>
    </row>
    <row r="48" spans="2:52">
      <c r="S48" s="72">
        <f t="shared" si="0"/>
        <v>43</v>
      </c>
      <c r="T48" s="38">
        <v>9.9715100000000003</v>
      </c>
      <c r="U48">
        <v>62.857149999999997</v>
      </c>
      <c r="V48" s="74"/>
      <c r="AF48" s="9"/>
      <c r="AG48" s="10" t="s">
        <v>13</v>
      </c>
      <c r="AH48" s="10" t="s">
        <v>13</v>
      </c>
      <c r="AI48" s="10" t="s">
        <v>4</v>
      </c>
      <c r="AJ48" s="10" t="s">
        <v>5</v>
      </c>
      <c r="AK48" s="5"/>
      <c r="AM48" s="27">
        <f t="shared" si="2"/>
        <v>42</v>
      </c>
      <c r="AN48" s="38"/>
      <c r="AO48">
        <v>-5.1117451260104616</v>
      </c>
      <c r="AP48" s="38">
        <v>14.28942</v>
      </c>
      <c r="AQ48" s="38">
        <v>45.25235</v>
      </c>
      <c r="AS48" s="87">
        <v>-5.417224</v>
      </c>
    </row>
    <row r="49" spans="19:45">
      <c r="S49" s="72">
        <f t="shared" si="0"/>
        <v>44</v>
      </c>
      <c r="T49" s="38">
        <v>4.2158510000000007</v>
      </c>
      <c r="U49">
        <v>8.8151660000000014</v>
      </c>
      <c r="V49" s="71"/>
      <c r="AF49" s="9" t="s">
        <v>63</v>
      </c>
      <c r="AG49">
        <v>58.333333333333336</v>
      </c>
      <c r="AH49" s="4">
        <v>14</v>
      </c>
      <c r="AI49" s="4">
        <v>24</v>
      </c>
      <c r="AJ49" s="8">
        <v>6</v>
      </c>
      <c r="AK49" s="5"/>
      <c r="AM49" s="27">
        <f t="shared" si="2"/>
        <v>43</v>
      </c>
      <c r="AN49" s="38"/>
      <c r="AO49">
        <v>-8.724832214765101</v>
      </c>
      <c r="AP49" s="38">
        <v>-8.0033010000000004</v>
      </c>
      <c r="AQ49" s="38">
        <v>71.044529999999995</v>
      </c>
      <c r="AS49" s="87">
        <v>0.12065149999999999</v>
      </c>
    </row>
    <row r="50" spans="19:45">
      <c r="S50" s="72">
        <f t="shared" si="0"/>
        <v>45</v>
      </c>
      <c r="T50" s="38">
        <v>-2.4574669999999998</v>
      </c>
      <c r="U50">
        <v>60.13514</v>
      </c>
      <c r="V50" s="71"/>
      <c r="AF50" s="9" t="s">
        <v>64</v>
      </c>
      <c r="AG50">
        <v>44</v>
      </c>
      <c r="AH50" s="4">
        <v>44</v>
      </c>
      <c r="AI50" s="4">
        <v>100</v>
      </c>
      <c r="AJ50" s="8">
        <v>22</v>
      </c>
      <c r="AK50" s="5"/>
      <c r="AM50" s="27">
        <f t="shared" si="2"/>
        <v>44</v>
      </c>
      <c r="AN50" s="38"/>
      <c r="AO50">
        <v>-4.7939199064600997</v>
      </c>
      <c r="AP50" s="38">
        <v>36.639119999999998</v>
      </c>
      <c r="AQ50" s="38">
        <v>77.670680000000004</v>
      </c>
      <c r="AS50" s="87">
        <v>-25.965479999999999</v>
      </c>
    </row>
    <row r="51" spans="19:45">
      <c r="S51" s="72">
        <f t="shared" si="0"/>
        <v>46</v>
      </c>
      <c r="T51" s="38">
        <v>-20.711560000000002</v>
      </c>
      <c r="U51">
        <v>-2.8901729999999999</v>
      </c>
      <c r="V51" s="71"/>
      <c r="AF51" s="11" t="s">
        <v>65</v>
      </c>
      <c r="AG51" s="4">
        <v>34.210526315789473</v>
      </c>
      <c r="AH51" s="4">
        <v>13</v>
      </c>
      <c r="AI51" s="4">
        <v>38</v>
      </c>
      <c r="AJ51" s="8">
        <v>14</v>
      </c>
      <c r="AK51" s="5"/>
      <c r="AM51" s="27">
        <f t="shared" si="2"/>
        <v>45</v>
      </c>
      <c r="AN51" s="38"/>
      <c r="AO51">
        <v>0.37814578171860735</v>
      </c>
      <c r="AP51" s="38">
        <v>14.464449999999999</v>
      </c>
      <c r="AQ51" s="38">
        <v>55.76885</v>
      </c>
      <c r="AS51" s="87">
        <v>-6.1257910000000004</v>
      </c>
    </row>
    <row r="52" spans="19:45">
      <c r="S52" s="72">
        <f t="shared" si="0"/>
        <v>47</v>
      </c>
      <c r="T52" s="38">
        <v>5.4054060000000002</v>
      </c>
      <c r="U52">
        <v>-34.036940000000001</v>
      </c>
      <c r="V52" s="71"/>
      <c r="AF52" s="12" t="s">
        <v>9</v>
      </c>
      <c r="AG52" s="13">
        <f>AVERAGE(AG49:AG51)</f>
        <v>45.514619883040943</v>
      </c>
      <c r="AH52" s="14">
        <f>SUM(AH49:AH51)</f>
        <v>71</v>
      </c>
      <c r="AI52" s="14">
        <f>SUM(AI49:AI51)</f>
        <v>162</v>
      </c>
      <c r="AJ52" s="15">
        <f>SUM(AJ49:AJ51)</f>
        <v>42</v>
      </c>
      <c r="AK52" s="16" t="s">
        <v>10</v>
      </c>
      <c r="AM52" s="27">
        <f t="shared" si="2"/>
        <v>46</v>
      </c>
      <c r="AN52" s="38"/>
      <c r="AO52">
        <v>23.94705174488568</v>
      </c>
      <c r="AP52" s="38">
        <v>-1.5067809999999999</v>
      </c>
      <c r="AQ52" s="38">
        <v>21.564119999999999</v>
      </c>
      <c r="AS52" s="87">
        <v>36.31</v>
      </c>
    </row>
    <row r="53" spans="19:45">
      <c r="S53" s="72">
        <f t="shared" si="0"/>
        <v>48</v>
      </c>
      <c r="T53" s="38">
        <v>90.909090000000006</v>
      </c>
      <c r="U53">
        <v>-19.672129999999999</v>
      </c>
      <c r="V53" s="71"/>
      <c r="AF53" s="12" t="s">
        <v>11</v>
      </c>
      <c r="AG53" s="17">
        <f>STDEV(AG49:AG51)</f>
        <v>12.13251868508728</v>
      </c>
      <c r="AH53" s="14">
        <f>100*AH52/AI52</f>
        <v>43.827160493827158</v>
      </c>
      <c r="AI53" s="14"/>
      <c r="AJ53" s="14"/>
      <c r="AK53" s="16" t="s">
        <v>12</v>
      </c>
      <c r="AM53" s="27">
        <f t="shared" si="2"/>
        <v>47</v>
      </c>
      <c r="AN53" s="38"/>
      <c r="AO53">
        <v>-4.6302695231513473</v>
      </c>
      <c r="AP53" s="38">
        <v>-9.0459820000000004</v>
      </c>
      <c r="AQ53" s="38">
        <v>34.326880000000003</v>
      </c>
      <c r="AS53" s="87">
        <v>-19.514140000000001</v>
      </c>
    </row>
    <row r="54" spans="19:45" ht="16" thickBot="1">
      <c r="S54" s="72">
        <f t="shared" si="0"/>
        <v>49</v>
      </c>
      <c r="T54" s="38">
        <v>8.6538459999999997</v>
      </c>
      <c r="U54">
        <v>59.590790000000005</v>
      </c>
      <c r="V54" s="71"/>
      <c r="AF54" s="18" t="s">
        <v>14</v>
      </c>
      <c r="AG54" s="19">
        <f>AG53/(SQRT(3))</f>
        <v>7.0047129287833059</v>
      </c>
      <c r="AH54" s="20"/>
      <c r="AI54" s="20"/>
      <c r="AJ54" s="20"/>
      <c r="AK54" s="24"/>
      <c r="AM54" s="27">
        <f t="shared" si="2"/>
        <v>48</v>
      </c>
      <c r="AO54">
        <v>2.5294117647058822</v>
      </c>
      <c r="AP54" s="38">
        <v>-12.824009999999999</v>
      </c>
      <c r="AQ54" s="38">
        <v>51.25318</v>
      </c>
      <c r="AS54" s="87">
        <v>-13.30402</v>
      </c>
    </row>
    <row r="55" spans="19:45" ht="16" thickBot="1">
      <c r="S55" s="72">
        <f t="shared" si="0"/>
        <v>50</v>
      </c>
      <c r="T55" s="38">
        <v>-9.7078229999999994</v>
      </c>
      <c r="U55">
        <v>63.456789999999998</v>
      </c>
      <c r="V55" s="71"/>
      <c r="AM55" s="27">
        <f t="shared" si="2"/>
        <v>49</v>
      </c>
      <c r="AO55">
        <v>12.717505547121336</v>
      </c>
      <c r="AP55" s="38">
        <v>2.8279019999999999</v>
      </c>
      <c r="AQ55" s="38">
        <v>44.719790000000003</v>
      </c>
      <c r="AS55" s="87">
        <v>-18.239650000000001</v>
      </c>
    </row>
    <row r="56" spans="19:45">
      <c r="S56" s="72">
        <f t="shared" si="0"/>
        <v>51</v>
      </c>
      <c r="T56" s="38">
        <v>32.823529999999998</v>
      </c>
      <c r="U56">
        <v>34.366930000000004</v>
      </c>
      <c r="V56" s="71"/>
      <c r="AF56" s="1" t="s">
        <v>0</v>
      </c>
      <c r="AG56" s="30" t="s">
        <v>55</v>
      </c>
      <c r="AH56" s="30"/>
      <c r="AI56" s="30"/>
      <c r="AJ56" s="30"/>
      <c r="AK56" s="31"/>
      <c r="AM56" s="27">
        <f t="shared" si="2"/>
        <v>50</v>
      </c>
      <c r="AO56">
        <v>27.812297134378188</v>
      </c>
      <c r="AP56" s="38">
        <v>17.9773</v>
      </c>
      <c r="AQ56" s="38">
        <v>37.683869999999999</v>
      </c>
      <c r="AS56" s="87">
        <v>-6.6802260000000002</v>
      </c>
    </row>
    <row r="57" spans="19:45">
      <c r="S57" s="72">
        <f t="shared" si="0"/>
        <v>52</v>
      </c>
      <c r="T57" s="38">
        <v>25.597269999999998</v>
      </c>
      <c r="U57">
        <v>-42.250529999999998</v>
      </c>
      <c r="V57" s="71"/>
      <c r="AF57" s="2" t="s">
        <v>1</v>
      </c>
      <c r="AG57" s="37" t="s">
        <v>56</v>
      </c>
      <c r="AH57" s="32"/>
      <c r="AI57" s="32"/>
      <c r="AJ57" s="32"/>
      <c r="AK57" s="33"/>
      <c r="AM57" s="27">
        <f>AM56+1</f>
        <v>51</v>
      </c>
      <c r="AO57">
        <v>3.9462218349309102</v>
      </c>
      <c r="AP57" s="38">
        <v>7.1010169999999997</v>
      </c>
      <c r="AQ57" s="38">
        <v>55.905909999999999</v>
      </c>
      <c r="AS57" s="87">
        <v>4.6608309999999999</v>
      </c>
    </row>
    <row r="58" spans="19:45">
      <c r="S58" s="72">
        <f t="shared" si="0"/>
        <v>53</v>
      </c>
      <c r="T58" s="38">
        <v>-1.231527</v>
      </c>
      <c r="U58">
        <v>-45.327100000000002</v>
      </c>
      <c r="V58" s="71"/>
      <c r="AF58" s="3"/>
      <c r="AG58" s="4"/>
      <c r="AH58" s="4"/>
      <c r="AI58" s="4"/>
      <c r="AJ58" s="4"/>
      <c r="AK58" s="5"/>
      <c r="AM58" s="27">
        <f>AM57+1</f>
        <v>52</v>
      </c>
      <c r="AO58">
        <v>7.6498673740053054</v>
      </c>
      <c r="AP58" s="38">
        <v>6.4947699999999999</v>
      </c>
      <c r="AQ58" s="38">
        <v>57.693219999999997</v>
      </c>
      <c r="AS58" s="87">
        <v>-1.752284</v>
      </c>
    </row>
    <row r="59" spans="19:45">
      <c r="S59" s="72">
        <f t="shared" si="0"/>
        <v>54</v>
      </c>
      <c r="T59" s="38">
        <v>-2.7671350000000001</v>
      </c>
      <c r="U59">
        <v>41.625859999999996</v>
      </c>
      <c r="V59" s="71"/>
      <c r="AF59" s="6"/>
      <c r="AG59" s="23" t="s">
        <v>2</v>
      </c>
      <c r="AH59" s="7" t="s">
        <v>3</v>
      </c>
      <c r="AI59" s="8"/>
      <c r="AJ59" s="8"/>
      <c r="AK59" s="5"/>
      <c r="AM59" s="27">
        <f>AM58+1</f>
        <v>53</v>
      </c>
      <c r="AO59">
        <v>18.674232654114007</v>
      </c>
      <c r="AP59" s="38">
        <v>11.023619999999999</v>
      </c>
      <c r="AQ59" s="38">
        <v>55.993690000000001</v>
      </c>
      <c r="AS59" s="87">
        <v>13.757820000000001</v>
      </c>
    </row>
    <row r="60" spans="19:45">
      <c r="S60" s="72">
        <f t="shared" si="0"/>
        <v>55</v>
      </c>
      <c r="T60" s="38">
        <v>-21.717169999999999</v>
      </c>
      <c r="U60">
        <v>50.890210000000003</v>
      </c>
      <c r="V60" s="71"/>
      <c r="AF60" s="9"/>
      <c r="AG60" s="10" t="s">
        <v>13</v>
      </c>
      <c r="AH60" s="10" t="s">
        <v>13</v>
      </c>
      <c r="AI60" s="10" t="s">
        <v>4</v>
      </c>
      <c r="AJ60" s="10" t="s">
        <v>5</v>
      </c>
      <c r="AK60" s="5"/>
      <c r="AM60" s="27">
        <f>AM59+1</f>
        <v>54</v>
      </c>
      <c r="AO60">
        <v>5.3697032080974436</v>
      </c>
      <c r="AP60" s="38">
        <v>-41.626350000000002</v>
      </c>
      <c r="AQ60" s="38">
        <v>13.43425</v>
      </c>
      <c r="AS60" s="87">
        <v>22.21679</v>
      </c>
    </row>
    <row r="61" spans="19:45">
      <c r="S61" s="72">
        <f t="shared" si="0"/>
        <v>56</v>
      </c>
      <c r="T61" s="38">
        <v>24.764469999999999</v>
      </c>
      <c r="U61">
        <v>-39.585389999999997</v>
      </c>
      <c r="V61" s="71"/>
      <c r="AF61" s="9" t="s">
        <v>63</v>
      </c>
      <c r="AG61" s="4">
        <v>42.857142857142854</v>
      </c>
      <c r="AH61" s="4">
        <v>3</v>
      </c>
      <c r="AI61" s="4">
        <v>7</v>
      </c>
      <c r="AJ61" s="8">
        <v>5</v>
      </c>
      <c r="AK61" s="5"/>
      <c r="AM61" s="27">
        <f>AM60+1</f>
        <v>55</v>
      </c>
      <c r="AO61">
        <v>4.8811935899797385</v>
      </c>
      <c r="AP61" s="38">
        <v>5.1774079999999998</v>
      </c>
      <c r="AQ61" s="38">
        <v>47.731490000000001</v>
      </c>
      <c r="AS61" s="87">
        <v>-46.389139999999998</v>
      </c>
    </row>
    <row r="62" spans="19:45">
      <c r="S62" s="72">
        <f t="shared" si="0"/>
        <v>57</v>
      </c>
      <c r="T62" s="38">
        <v>-42.190300000000001</v>
      </c>
      <c r="U62">
        <v>-46.816479999999999</v>
      </c>
      <c r="V62" s="71"/>
      <c r="AF62" s="9" t="s">
        <v>64</v>
      </c>
      <c r="AG62" s="4">
        <v>50</v>
      </c>
      <c r="AH62" s="4">
        <v>6</v>
      </c>
      <c r="AI62" s="4">
        <v>12</v>
      </c>
      <c r="AJ62" s="8">
        <v>3</v>
      </c>
      <c r="AK62" s="5"/>
      <c r="AM62" s="27">
        <f>AM61+1</f>
        <v>56</v>
      </c>
      <c r="AO62">
        <v>-16.250922509225092</v>
      </c>
      <c r="AP62" s="38">
        <v>-31.470970000000001</v>
      </c>
      <c r="AQ62" s="38">
        <v>55.55556</v>
      </c>
      <c r="AS62" s="87">
        <v>-20.071449999999999</v>
      </c>
    </row>
    <row r="63" spans="19:45">
      <c r="S63" s="72">
        <f t="shared" si="0"/>
        <v>58</v>
      </c>
      <c r="T63" s="38">
        <v>7.8389829999999989</v>
      </c>
      <c r="U63">
        <v>33.44482</v>
      </c>
      <c r="V63" s="71"/>
      <c r="AF63" s="11" t="s">
        <v>65</v>
      </c>
      <c r="AG63" s="4">
        <v>66.666666666666671</v>
      </c>
      <c r="AH63" s="4">
        <v>6</v>
      </c>
      <c r="AI63" s="4">
        <v>9</v>
      </c>
      <c r="AJ63" s="8">
        <v>4</v>
      </c>
      <c r="AK63" s="5"/>
      <c r="AM63" s="27">
        <f>AM62+1</f>
        <v>57</v>
      </c>
      <c r="AO63">
        <v>24.931391175849694</v>
      </c>
      <c r="AP63" s="38">
        <v>17.90352</v>
      </c>
      <c r="AQ63" s="38">
        <v>61.241219999999998</v>
      </c>
      <c r="AS63" s="87">
        <v>-8.3256150000000009</v>
      </c>
    </row>
    <row r="64" spans="19:45">
      <c r="S64" s="72">
        <f t="shared" si="0"/>
        <v>59</v>
      </c>
      <c r="T64" s="38">
        <v>-2.6852849999999999</v>
      </c>
      <c r="U64">
        <v>100</v>
      </c>
      <c r="V64" s="71"/>
      <c r="AF64" s="11" t="s">
        <v>66</v>
      </c>
      <c r="AG64" s="4">
        <v>53.846153846153847</v>
      </c>
      <c r="AH64" s="4">
        <v>7</v>
      </c>
      <c r="AI64" s="4">
        <v>13</v>
      </c>
      <c r="AJ64" s="8">
        <v>7</v>
      </c>
      <c r="AK64" s="5"/>
      <c r="AM64" s="27">
        <f>AM63+1</f>
        <v>58</v>
      </c>
      <c r="AO64">
        <v>-5.5243135957657952</v>
      </c>
      <c r="AP64" s="38">
        <v>-17.552119999999999</v>
      </c>
      <c r="AQ64" s="38">
        <v>56.801740000000002</v>
      </c>
      <c r="AS64" s="87">
        <v>-10.72991</v>
      </c>
    </row>
    <row r="65" spans="19:45">
      <c r="S65" s="72">
        <f t="shared" si="0"/>
        <v>60</v>
      </c>
      <c r="T65" s="38">
        <v>13.62764</v>
      </c>
      <c r="U65">
        <v>-34.876989999999999</v>
      </c>
      <c r="V65" s="71"/>
      <c r="AF65" s="11" t="s">
        <v>67</v>
      </c>
      <c r="AG65" s="4">
        <v>40</v>
      </c>
      <c r="AH65" s="4">
        <v>2</v>
      </c>
      <c r="AI65" s="4">
        <v>5</v>
      </c>
      <c r="AJ65" s="8">
        <v>2</v>
      </c>
      <c r="AK65" s="5"/>
      <c r="AM65" s="27">
        <f>AM64+1</f>
        <v>59</v>
      </c>
      <c r="AP65" s="38">
        <v>30.468250000000001</v>
      </c>
      <c r="AQ65" s="38">
        <v>79.255170000000007</v>
      </c>
      <c r="AS65" s="87">
        <v>-23.43159</v>
      </c>
    </row>
    <row r="66" spans="19:45">
      <c r="S66" s="72">
        <f t="shared" si="0"/>
        <v>61</v>
      </c>
      <c r="T66" s="38">
        <v>14.331720000000001</v>
      </c>
      <c r="U66">
        <v>28.057549999999999</v>
      </c>
      <c r="V66" s="71"/>
      <c r="AF66" s="12" t="s">
        <v>9</v>
      </c>
      <c r="AG66" s="13">
        <f>AVERAGE(AG61:AG65)</f>
        <v>50.673992673992672</v>
      </c>
      <c r="AH66" s="14">
        <f>SUM(AH61:AH65)</f>
        <v>24</v>
      </c>
      <c r="AI66" s="14">
        <f>SUM(AI61:AI65)</f>
        <v>46</v>
      </c>
      <c r="AJ66" s="15">
        <f>SUM(AJ61:AJ65)</f>
        <v>21</v>
      </c>
      <c r="AK66" s="16" t="s">
        <v>10</v>
      </c>
      <c r="AM66" s="27">
        <f>AM65+1</f>
        <v>60</v>
      </c>
      <c r="AP66" s="38">
        <v>-13.755800000000001</v>
      </c>
      <c r="AQ66" s="38">
        <v>80.283619999999999</v>
      </c>
      <c r="AS66" s="87">
        <v>10.297610000000001</v>
      </c>
    </row>
    <row r="67" spans="19:45">
      <c r="S67" s="72">
        <f t="shared" si="0"/>
        <v>62</v>
      </c>
      <c r="T67" s="38">
        <v>30.914370000000002</v>
      </c>
      <c r="U67">
        <v>60.992910000000002</v>
      </c>
      <c r="V67" s="71"/>
      <c r="AF67" s="12" t="s">
        <v>11</v>
      </c>
      <c r="AG67" s="17">
        <f>STDEV(AG61:AG65)</f>
        <v>10.503805914124076</v>
      </c>
      <c r="AH67" s="14">
        <f>100*AH66/AI66</f>
        <v>52.173913043478258</v>
      </c>
      <c r="AI67" s="14"/>
      <c r="AJ67" s="14"/>
      <c r="AK67" s="16" t="s">
        <v>12</v>
      </c>
      <c r="AM67" s="27">
        <f>AM66+1</f>
        <v>61</v>
      </c>
      <c r="AP67" s="38">
        <v>-25.64499</v>
      </c>
      <c r="AQ67" s="38">
        <v>62.91818</v>
      </c>
      <c r="AS67" s="87">
        <v>-18.94773</v>
      </c>
    </row>
    <row r="68" spans="19:45" ht="16" thickBot="1">
      <c r="S68" s="72">
        <f t="shared" si="0"/>
        <v>63</v>
      </c>
      <c r="T68" s="38">
        <v>1.1547339999999999</v>
      </c>
      <c r="U68">
        <v>-40.677970000000002</v>
      </c>
      <c r="V68" s="71"/>
      <c r="AF68" s="18" t="s">
        <v>14</v>
      </c>
      <c r="AG68" s="19">
        <f>AG67/(SQRT(5))</f>
        <v>4.6974448092891503</v>
      </c>
      <c r="AH68" s="20"/>
      <c r="AI68" s="20"/>
      <c r="AJ68" s="20"/>
      <c r="AK68" s="24"/>
      <c r="AM68" s="27">
        <f>AM67+1</f>
        <v>62</v>
      </c>
      <c r="AP68" s="38">
        <v>-8.0411129999999993</v>
      </c>
      <c r="AQ68" s="38">
        <v>77.915189999999996</v>
      </c>
      <c r="AS68" s="87">
        <v>-2.2747489999999999</v>
      </c>
    </row>
    <row r="69" spans="19:45" ht="16" thickBot="1">
      <c r="S69" s="72">
        <f t="shared" si="0"/>
        <v>64</v>
      </c>
      <c r="T69" s="38">
        <v>8.4905659999999994</v>
      </c>
      <c r="U69">
        <v>-20.152090000000001</v>
      </c>
      <c r="V69" s="71"/>
      <c r="AM69" s="27">
        <f>AM68+1</f>
        <v>63</v>
      </c>
      <c r="AP69" s="38">
        <v>-10.60835</v>
      </c>
      <c r="AQ69" s="38">
        <v>71.091449999999995</v>
      </c>
      <c r="AS69" s="87">
        <v>5.1132910000000003</v>
      </c>
    </row>
    <row r="70" spans="19:45">
      <c r="S70" s="72">
        <f t="shared" si="0"/>
        <v>65</v>
      </c>
      <c r="T70" s="38">
        <v>15.950919999999998</v>
      </c>
      <c r="U70">
        <v>-38.082189999999997</v>
      </c>
      <c r="V70" s="71"/>
      <c r="AF70" s="1" t="s">
        <v>0</v>
      </c>
      <c r="AG70" s="30" t="s">
        <v>58</v>
      </c>
      <c r="AH70" s="30"/>
      <c r="AI70" s="30"/>
      <c r="AJ70" s="30"/>
      <c r="AK70" s="31"/>
      <c r="AM70" s="27">
        <f>AM69+1</f>
        <v>64</v>
      </c>
      <c r="AN70" s="38"/>
      <c r="AP70" s="38">
        <v>29.986609999999999</v>
      </c>
      <c r="AQ70" s="38">
        <v>69.252870000000001</v>
      </c>
      <c r="AS70" s="87">
        <v>-5.945303</v>
      </c>
    </row>
    <row r="71" spans="19:45">
      <c r="S71" s="72">
        <f t="shared" si="0"/>
        <v>66</v>
      </c>
      <c r="T71" s="38">
        <v>16</v>
      </c>
      <c r="U71">
        <v>34.015349999999998</v>
      </c>
      <c r="V71" s="71"/>
      <c r="AF71" s="2" t="s">
        <v>1</v>
      </c>
      <c r="AG71" s="37" t="s">
        <v>59</v>
      </c>
      <c r="AH71" s="32"/>
      <c r="AI71" s="32"/>
      <c r="AJ71" s="32"/>
      <c r="AK71" s="33"/>
      <c r="AM71" s="27">
        <f>AM70+1</f>
        <v>65</v>
      </c>
      <c r="AN71" s="38"/>
      <c r="AP71" s="38">
        <v>3.7406480000000002</v>
      </c>
      <c r="AQ71" s="38">
        <v>42.44323</v>
      </c>
      <c r="AS71" s="87">
        <v>-25.309229999999999</v>
      </c>
    </row>
    <row r="72" spans="19:45">
      <c r="S72" s="72">
        <f t="shared" ref="S72:S134" si="12">S71+1</f>
        <v>67</v>
      </c>
      <c r="T72" s="38">
        <v>1.9774010000000002</v>
      </c>
      <c r="U72">
        <v>-36.585369999999998</v>
      </c>
      <c r="V72" s="71"/>
      <c r="AF72" s="3"/>
      <c r="AG72" s="4"/>
      <c r="AH72" s="4"/>
      <c r="AI72" s="4"/>
      <c r="AJ72" s="4"/>
      <c r="AK72" s="5"/>
      <c r="AM72" s="27">
        <f>AM71+1</f>
        <v>66</v>
      </c>
      <c r="AN72" s="38"/>
      <c r="AP72" s="38">
        <v>-16.565100000000001</v>
      </c>
      <c r="AQ72" s="38">
        <v>83.081900000000005</v>
      </c>
      <c r="AS72" s="87">
        <v>4.628253</v>
      </c>
    </row>
    <row r="73" spans="19:45">
      <c r="S73" s="72">
        <f t="shared" si="12"/>
        <v>68</v>
      </c>
      <c r="T73" s="38">
        <v>7.03125</v>
      </c>
      <c r="U73">
        <v>55.128210000000003</v>
      </c>
      <c r="V73" s="71"/>
      <c r="AF73" s="6"/>
      <c r="AG73" s="23" t="s">
        <v>2</v>
      </c>
      <c r="AH73" s="7" t="s">
        <v>3</v>
      </c>
      <c r="AI73" s="8"/>
      <c r="AJ73" s="8"/>
      <c r="AK73" s="5"/>
      <c r="AM73" s="27">
        <f t="shared" ref="AM73:AM87" si="13">AM72+1</f>
        <v>67</v>
      </c>
      <c r="AQ73" s="38">
        <v>49.781109999999998</v>
      </c>
      <c r="AS73" s="87">
        <v>-27.415410000000001</v>
      </c>
    </row>
    <row r="74" spans="19:45">
      <c r="S74" s="72">
        <f t="shared" si="12"/>
        <v>69</v>
      </c>
      <c r="T74" s="38">
        <v>1.8072290000000002</v>
      </c>
      <c r="U74">
        <v>-23.249300000000002</v>
      </c>
      <c r="V74" s="71"/>
      <c r="AF74" s="9"/>
      <c r="AG74" s="10" t="s">
        <v>13</v>
      </c>
      <c r="AH74" s="10" t="s">
        <v>13</v>
      </c>
      <c r="AI74" s="10" t="s">
        <v>4</v>
      </c>
      <c r="AJ74" s="10" t="s">
        <v>5</v>
      </c>
      <c r="AK74" s="5"/>
      <c r="AM74" s="27">
        <f t="shared" si="13"/>
        <v>68</v>
      </c>
      <c r="AQ74" s="38">
        <v>44.279559999999996</v>
      </c>
      <c r="AS74" s="73"/>
    </row>
    <row r="75" spans="19:45">
      <c r="S75" s="72">
        <f t="shared" si="12"/>
        <v>70</v>
      </c>
      <c r="T75" s="38">
        <v>-9.8591549999999994</v>
      </c>
      <c r="U75">
        <v>23.36449</v>
      </c>
      <c r="V75" s="71"/>
      <c r="AF75" s="9" t="s">
        <v>62</v>
      </c>
      <c r="AG75" s="4">
        <v>66.666666666666671</v>
      </c>
      <c r="AH75" s="4">
        <v>2</v>
      </c>
      <c r="AI75" s="4">
        <v>3</v>
      </c>
      <c r="AJ75" s="8">
        <v>3</v>
      </c>
      <c r="AK75" s="5"/>
      <c r="AM75" s="27">
        <f t="shared" si="13"/>
        <v>69</v>
      </c>
      <c r="AQ75" s="38">
        <v>69.99091</v>
      </c>
      <c r="AS75" s="73"/>
    </row>
    <row r="76" spans="19:45">
      <c r="S76" s="72">
        <f t="shared" si="12"/>
        <v>71</v>
      </c>
      <c r="T76" s="38">
        <v>23.200000000000003</v>
      </c>
      <c r="U76">
        <v>69.350650000000002</v>
      </c>
      <c r="V76" s="71"/>
      <c r="AF76" s="9" t="s">
        <v>60</v>
      </c>
      <c r="AG76" s="4">
        <v>66.666666666666671</v>
      </c>
      <c r="AH76" s="4">
        <v>4</v>
      </c>
      <c r="AI76" s="4">
        <v>6</v>
      </c>
      <c r="AJ76" s="8">
        <v>4</v>
      </c>
      <c r="AK76" s="5"/>
      <c r="AM76" s="27">
        <f t="shared" si="13"/>
        <v>70</v>
      </c>
      <c r="AQ76" s="38">
        <v>64.585579999999993</v>
      </c>
      <c r="AS76" s="73"/>
    </row>
    <row r="77" spans="19:45">
      <c r="S77" s="72">
        <f t="shared" si="12"/>
        <v>72</v>
      </c>
      <c r="T77" s="38">
        <v>13.734940000000002</v>
      </c>
      <c r="U77">
        <v>-25.085909999999998</v>
      </c>
      <c r="V77" s="71"/>
      <c r="AF77" s="11" t="s">
        <v>61</v>
      </c>
      <c r="AG77" s="4">
        <v>90</v>
      </c>
      <c r="AH77" s="4">
        <v>9</v>
      </c>
      <c r="AI77" s="4">
        <v>10</v>
      </c>
      <c r="AJ77" s="8">
        <v>5</v>
      </c>
      <c r="AK77" s="5"/>
      <c r="AM77" s="27">
        <f t="shared" si="13"/>
        <v>71</v>
      </c>
      <c r="AQ77" s="38">
        <v>70.710639999999998</v>
      </c>
      <c r="AS77" s="73"/>
    </row>
    <row r="78" spans="19:45">
      <c r="S78" s="72">
        <f t="shared" si="12"/>
        <v>73</v>
      </c>
      <c r="T78" s="38">
        <v>20.408159999999999</v>
      </c>
      <c r="U78">
        <v>-67.088610000000003</v>
      </c>
      <c r="V78" s="71"/>
      <c r="AF78" s="11" t="s">
        <v>57</v>
      </c>
      <c r="AG78" s="4">
        <v>80</v>
      </c>
      <c r="AH78" s="4">
        <v>4</v>
      </c>
      <c r="AI78" s="4">
        <v>5</v>
      </c>
      <c r="AJ78" s="8">
        <v>3</v>
      </c>
      <c r="AK78" s="5"/>
      <c r="AM78" s="27">
        <f t="shared" si="13"/>
        <v>72</v>
      </c>
      <c r="AQ78" s="38">
        <v>63.602130000000002</v>
      </c>
      <c r="AS78" s="29"/>
    </row>
    <row r="79" spans="19:45">
      <c r="S79" s="72">
        <f t="shared" si="12"/>
        <v>74</v>
      </c>
      <c r="T79" s="38">
        <v>-13.043479999999999</v>
      </c>
      <c r="U79">
        <v>-17.194570000000002</v>
      </c>
      <c r="V79" s="71"/>
      <c r="AF79" s="11" t="s">
        <v>87</v>
      </c>
      <c r="AG79" s="8">
        <v>60</v>
      </c>
      <c r="AH79" s="8">
        <v>3</v>
      </c>
      <c r="AI79" s="8">
        <v>5</v>
      </c>
      <c r="AJ79" s="8">
        <v>3</v>
      </c>
      <c r="AK79" s="5"/>
      <c r="AM79" s="27">
        <f t="shared" si="13"/>
        <v>73</v>
      </c>
      <c r="AQ79" s="38">
        <v>71.773219999999995</v>
      </c>
      <c r="AS79" s="29"/>
    </row>
    <row r="80" spans="19:45">
      <c r="S80" s="72">
        <f t="shared" si="12"/>
        <v>75</v>
      </c>
      <c r="T80" s="38">
        <v>0.42918449999999997</v>
      </c>
      <c r="U80">
        <v>44.769869999999997</v>
      </c>
      <c r="V80" s="71"/>
      <c r="AF80" s="12" t="s">
        <v>9</v>
      </c>
      <c r="AG80" s="13">
        <f>AVERAGE(AG75:AG79)</f>
        <v>72.666666666666671</v>
      </c>
      <c r="AH80" s="14">
        <f>SUM(AH75:AH79)</f>
        <v>22</v>
      </c>
      <c r="AI80" s="14">
        <f>SUM(AI75:AI79)</f>
        <v>29</v>
      </c>
      <c r="AJ80" s="15">
        <f>SUM(AJ75:AJ79)</f>
        <v>18</v>
      </c>
      <c r="AK80" s="16" t="s">
        <v>10</v>
      </c>
      <c r="AM80" s="27">
        <f t="shared" si="13"/>
        <v>74</v>
      </c>
      <c r="AQ80" s="38">
        <v>39.33775</v>
      </c>
      <c r="AS80" s="29"/>
    </row>
    <row r="81" spans="19:45">
      <c r="S81" s="72">
        <f t="shared" si="12"/>
        <v>76</v>
      </c>
      <c r="T81" s="38">
        <v>-6.7193680000000002</v>
      </c>
      <c r="U81">
        <v>16.853930000000002</v>
      </c>
      <c r="V81" s="71"/>
      <c r="AF81" s="12" t="s">
        <v>11</v>
      </c>
      <c r="AG81" s="17">
        <f>STDEV(AG75:AG79)</f>
        <v>12.110601416389905</v>
      </c>
      <c r="AH81" s="14">
        <f>100*AH80/AI80</f>
        <v>75.862068965517238</v>
      </c>
      <c r="AI81" s="14"/>
      <c r="AJ81" s="14"/>
      <c r="AK81" s="16" t="s">
        <v>12</v>
      </c>
      <c r="AM81" s="27">
        <f t="shared" si="13"/>
        <v>75</v>
      </c>
      <c r="AQ81" s="38">
        <v>61.703389999999999</v>
      </c>
      <c r="AS81" s="29"/>
    </row>
    <row r="82" spans="19:45" ht="16" thickBot="1">
      <c r="S82" s="72">
        <f t="shared" si="12"/>
        <v>77</v>
      </c>
      <c r="T82" s="38">
        <v>30.732860000000002</v>
      </c>
      <c r="U82">
        <v>7.3593069999999994</v>
      </c>
      <c r="V82" s="71"/>
      <c r="AF82" s="18" t="s">
        <v>14</v>
      </c>
      <c r="AG82" s="19">
        <f>AG81/(SQRT(5))</f>
        <v>5.4160256030906124</v>
      </c>
      <c r="AH82" s="20"/>
      <c r="AI82" s="20"/>
      <c r="AJ82" s="20"/>
      <c r="AK82" s="24"/>
      <c r="AM82" s="27">
        <f t="shared" si="13"/>
        <v>76</v>
      </c>
      <c r="AQ82" s="38">
        <v>97.715239999999994</v>
      </c>
      <c r="AS82" s="29"/>
    </row>
    <row r="83" spans="19:45" ht="16" thickBot="1">
      <c r="S83" s="72">
        <f t="shared" si="12"/>
        <v>78</v>
      </c>
      <c r="T83" s="38">
        <v>5.4726370000000006</v>
      </c>
      <c r="U83">
        <v>63.225810000000003</v>
      </c>
      <c r="V83" s="71"/>
      <c r="AM83" s="27">
        <f t="shared" si="13"/>
        <v>77</v>
      </c>
      <c r="AQ83" s="38">
        <v>66.410449999999997</v>
      </c>
      <c r="AS83" s="29"/>
    </row>
    <row r="84" spans="19:45">
      <c r="S84" s="72">
        <f t="shared" si="12"/>
        <v>79</v>
      </c>
      <c r="T84" s="38">
        <v>5.4466229999999998</v>
      </c>
      <c r="U84">
        <v>41.935480000000005</v>
      </c>
      <c r="V84" s="71"/>
      <c r="AF84" s="1" t="s">
        <v>0</v>
      </c>
      <c r="AG84" s="30" t="s">
        <v>70</v>
      </c>
      <c r="AH84" s="30"/>
      <c r="AI84" s="30"/>
      <c r="AJ84" s="30"/>
      <c r="AK84" s="31"/>
      <c r="AM84" s="27">
        <f t="shared" si="13"/>
        <v>78</v>
      </c>
      <c r="AQ84" s="38">
        <v>65.952240000000003</v>
      </c>
      <c r="AS84" s="29"/>
    </row>
    <row r="85" spans="19:45">
      <c r="S85" s="72">
        <f t="shared" si="12"/>
        <v>80</v>
      </c>
      <c r="T85" s="38">
        <v>-3.4782609999999998</v>
      </c>
      <c r="U85">
        <v>-72.727280000000007</v>
      </c>
      <c r="V85" s="71"/>
      <c r="AF85" s="2" t="s">
        <v>1</v>
      </c>
      <c r="AG85" s="32" t="s">
        <v>71</v>
      </c>
      <c r="AH85" s="32"/>
      <c r="AI85" s="32"/>
      <c r="AJ85" s="32"/>
      <c r="AK85" s="33"/>
      <c r="AM85" s="27">
        <f t="shared" si="13"/>
        <v>79</v>
      </c>
      <c r="AQ85" s="38">
        <v>71.979579999999999</v>
      </c>
      <c r="AS85" s="29"/>
    </row>
    <row r="86" spans="19:45">
      <c r="S86" s="72">
        <f t="shared" si="12"/>
        <v>81</v>
      </c>
      <c r="T86" s="38">
        <v>44.79419</v>
      </c>
      <c r="U86">
        <v>81.325299999999999</v>
      </c>
      <c r="V86" s="71"/>
      <c r="AF86" s="3"/>
      <c r="AG86" s="4"/>
      <c r="AH86" s="4"/>
      <c r="AI86" s="4"/>
      <c r="AJ86" s="4"/>
      <c r="AK86" s="5"/>
      <c r="AM86" s="27">
        <f t="shared" si="13"/>
        <v>80</v>
      </c>
      <c r="AQ86" s="38">
        <v>54.454430000000002</v>
      </c>
      <c r="AS86" s="29"/>
    </row>
    <row r="87" spans="19:45">
      <c r="S87" s="72">
        <f t="shared" si="12"/>
        <v>82</v>
      </c>
      <c r="T87" s="38">
        <v>-1.492537</v>
      </c>
      <c r="U87">
        <v>109.09089999999999</v>
      </c>
      <c r="V87" s="71"/>
      <c r="AF87" s="6"/>
      <c r="AG87" s="7" t="s">
        <v>2</v>
      </c>
      <c r="AH87" s="7" t="s">
        <v>3</v>
      </c>
      <c r="AI87" s="8"/>
      <c r="AJ87" s="8"/>
      <c r="AK87" s="5"/>
      <c r="AM87" s="27">
        <f t="shared" si="13"/>
        <v>81</v>
      </c>
      <c r="AQ87" s="38">
        <v>32.359650000000002</v>
      </c>
      <c r="AS87" s="29"/>
    </row>
    <row r="88" spans="19:45">
      <c r="S88" s="72">
        <f t="shared" si="12"/>
        <v>83</v>
      </c>
      <c r="T88" s="38">
        <v>-45.679009999999998</v>
      </c>
      <c r="U88">
        <v>6.7415729999999989</v>
      </c>
      <c r="V88" s="71"/>
      <c r="AF88" s="9"/>
      <c r="AG88" s="10" t="s">
        <v>13</v>
      </c>
      <c r="AH88" s="10" t="s">
        <v>13</v>
      </c>
      <c r="AI88" s="10" t="s">
        <v>4</v>
      </c>
      <c r="AJ88" s="10" t="s">
        <v>5</v>
      </c>
      <c r="AK88" s="5"/>
      <c r="AM88" s="12" t="s">
        <v>20</v>
      </c>
      <c r="AN88" s="13">
        <f>MEDIAN(AN7:AN72)</f>
        <v>40.277034999999998</v>
      </c>
      <c r="AO88" s="13">
        <f>MEDIAN(AO7:AO72)</f>
        <v>4.6955368030249431</v>
      </c>
      <c r="AP88" s="13">
        <f>MEDIAN(AP7:AP72)</f>
        <v>1.7581850999999999</v>
      </c>
      <c r="AQ88" s="13">
        <f>MEDIAN(AQ7:AQ72)</f>
        <v>52.305485000000004</v>
      </c>
      <c r="AR88" s="13">
        <f t="shared" ref="AR88:AS88" si="14">MEDIAN(AR7:AR72)</f>
        <v>6.2281808369791332</v>
      </c>
      <c r="AS88" s="76">
        <f t="shared" si="14"/>
        <v>-2.8691709999999997</v>
      </c>
    </row>
    <row r="89" spans="19:45">
      <c r="S89" s="72">
        <f t="shared" si="12"/>
        <v>84</v>
      </c>
      <c r="T89" s="38">
        <v>34.339619999999996</v>
      </c>
      <c r="U89">
        <v>-3.225806</v>
      </c>
      <c r="V89" s="71"/>
      <c r="AF89" s="9" t="s">
        <v>63</v>
      </c>
      <c r="AG89">
        <v>82.352941176470594</v>
      </c>
      <c r="AH89" s="4">
        <v>14</v>
      </c>
      <c r="AI89" s="4">
        <v>17</v>
      </c>
      <c r="AJ89">
        <v>5</v>
      </c>
      <c r="AK89" s="5"/>
      <c r="AM89" s="12" t="s">
        <v>41</v>
      </c>
      <c r="AN89" s="17">
        <v>55.23</v>
      </c>
      <c r="AO89" s="17">
        <v>7.5110000000000001</v>
      </c>
      <c r="AP89" s="17">
        <v>5.1769999999999996</v>
      </c>
      <c r="AQ89" s="17">
        <v>57.69</v>
      </c>
      <c r="AR89" s="17">
        <v>10.94</v>
      </c>
      <c r="AS89" s="85">
        <v>1.9810000000000001</v>
      </c>
    </row>
    <row r="90" spans="19:45" ht="16" thickBot="1">
      <c r="S90" s="72">
        <f t="shared" si="12"/>
        <v>85</v>
      </c>
      <c r="T90" s="38">
        <v>21.428570000000001</v>
      </c>
      <c r="U90">
        <v>71.058319999999995</v>
      </c>
      <c r="V90" s="71"/>
      <c r="AF90" s="9" t="s">
        <v>64</v>
      </c>
      <c r="AG90">
        <v>42.857142857142854</v>
      </c>
      <c r="AH90" s="4">
        <v>3</v>
      </c>
      <c r="AI90" s="4">
        <v>7</v>
      </c>
      <c r="AJ90" s="8">
        <v>4</v>
      </c>
      <c r="AK90" s="5"/>
      <c r="AM90" s="18" t="s">
        <v>42</v>
      </c>
      <c r="AN90" s="19">
        <v>4.5170000000000003</v>
      </c>
      <c r="AO90" s="57">
        <v>0.37809999999999999</v>
      </c>
      <c r="AP90" s="57">
        <v>-4.0179999999999998</v>
      </c>
      <c r="AQ90" s="57">
        <v>47.49</v>
      </c>
      <c r="AR90" s="57">
        <v>4.3490000000000002</v>
      </c>
      <c r="AS90" s="86">
        <v>-6.36</v>
      </c>
    </row>
    <row r="91" spans="19:45">
      <c r="S91" s="72">
        <f t="shared" si="12"/>
        <v>86</v>
      </c>
      <c r="T91" s="38">
        <v>17.218539999999997</v>
      </c>
      <c r="U91">
        <v>-51.304349999999999</v>
      </c>
      <c r="V91" s="71"/>
      <c r="AF91" s="11" t="s">
        <v>65</v>
      </c>
      <c r="AG91" s="4">
        <v>58.928571428571431</v>
      </c>
      <c r="AH91" s="4">
        <v>33</v>
      </c>
      <c r="AI91" s="4">
        <v>55</v>
      </c>
      <c r="AJ91" s="8">
        <v>26</v>
      </c>
      <c r="AK91" s="5"/>
    </row>
    <row r="92" spans="19:45">
      <c r="S92" s="72">
        <f t="shared" si="12"/>
        <v>87</v>
      </c>
      <c r="T92" s="38">
        <v>7.5306479999999993</v>
      </c>
      <c r="U92">
        <v>45.97701</v>
      </c>
      <c r="V92" s="71"/>
      <c r="AF92" s="11" t="s">
        <v>66</v>
      </c>
      <c r="AG92" s="4">
        <v>71.111111111111114</v>
      </c>
      <c r="AH92" s="4">
        <v>32</v>
      </c>
      <c r="AI92" s="4">
        <v>45</v>
      </c>
      <c r="AJ92" s="8">
        <v>20</v>
      </c>
      <c r="AK92" s="5"/>
      <c r="AN92" s="38"/>
      <c r="AO92" s="38"/>
      <c r="AP92" s="38"/>
      <c r="AQ92" s="38"/>
      <c r="AR92" s="38"/>
      <c r="AS92" s="38"/>
    </row>
    <row r="93" spans="19:45">
      <c r="S93" s="72">
        <f t="shared" si="12"/>
        <v>88</v>
      </c>
      <c r="T93" s="38">
        <v>13.916790000000001</v>
      </c>
      <c r="U93">
        <v>3.907381</v>
      </c>
      <c r="V93" s="71"/>
      <c r="AF93" s="11" t="s">
        <v>67</v>
      </c>
      <c r="AG93" s="4">
        <v>68.888888888888886</v>
      </c>
      <c r="AH93" s="4">
        <v>31</v>
      </c>
      <c r="AI93" s="4">
        <v>45</v>
      </c>
      <c r="AJ93" s="8">
        <v>22</v>
      </c>
      <c r="AK93" s="5"/>
      <c r="AN93" s="38"/>
      <c r="AO93" s="38"/>
      <c r="AP93" s="38"/>
      <c r="AQ93" s="38"/>
      <c r="AR93" s="38"/>
      <c r="AS93" s="38"/>
    </row>
    <row r="94" spans="19:45">
      <c r="S94" s="72">
        <f t="shared" si="12"/>
        <v>89</v>
      </c>
      <c r="T94" s="38">
        <v>3.9501040000000001</v>
      </c>
      <c r="U94">
        <v>30.43478</v>
      </c>
      <c r="V94" s="71"/>
      <c r="AF94" s="12" t="s">
        <v>9</v>
      </c>
      <c r="AG94" s="13">
        <f>AVERAGE(AG89:AG93)</f>
        <v>64.827731092436977</v>
      </c>
      <c r="AH94" s="14">
        <f>SUM(AH89:AH93)</f>
        <v>113</v>
      </c>
      <c r="AI94" s="14">
        <f>SUM(AI89:AI93)</f>
        <v>169</v>
      </c>
      <c r="AJ94" s="15">
        <f>SUM(AJ89:AJ93)</f>
        <v>77</v>
      </c>
      <c r="AK94" s="16" t="s">
        <v>10</v>
      </c>
    </row>
    <row r="95" spans="19:45">
      <c r="S95" s="72">
        <f t="shared" si="12"/>
        <v>90</v>
      </c>
      <c r="T95" s="38">
        <v>-4.8513299999999999</v>
      </c>
      <c r="U95">
        <v>71.883290000000002</v>
      </c>
      <c r="V95" s="71"/>
      <c r="AF95" s="12" t="s">
        <v>11</v>
      </c>
      <c r="AG95" s="17">
        <f>STDEV(AG89:AG93)</f>
        <v>14.837567925210063</v>
      </c>
      <c r="AH95" s="14">
        <f>100*AH94/AI94</f>
        <v>66.863905325443781</v>
      </c>
      <c r="AI95" s="14"/>
      <c r="AJ95" s="14"/>
      <c r="AK95" s="16" t="s">
        <v>12</v>
      </c>
    </row>
    <row r="96" spans="19:45" ht="16" thickBot="1">
      <c r="S96" s="72">
        <f t="shared" si="12"/>
        <v>91</v>
      </c>
      <c r="T96" s="38">
        <v>8.0536910000000006</v>
      </c>
      <c r="U96">
        <v>40.740739999999995</v>
      </c>
      <c r="V96" s="71"/>
      <c r="AF96" s="18" t="s">
        <v>14</v>
      </c>
      <c r="AG96" s="19">
        <f>AG95/(SQRT(5))</f>
        <v>6.6355621003080429</v>
      </c>
      <c r="AH96" s="20"/>
      <c r="AI96" s="20"/>
      <c r="AJ96" s="22"/>
      <c r="AK96" s="24"/>
    </row>
    <row r="97" spans="19:37" ht="16" thickBot="1">
      <c r="S97" s="72">
        <f t="shared" si="12"/>
        <v>92</v>
      </c>
      <c r="T97" s="38">
        <v>-8.0357139999999987</v>
      </c>
      <c r="U97">
        <v>-3.7037040000000001</v>
      </c>
      <c r="V97" s="71"/>
    </row>
    <row r="98" spans="19:37">
      <c r="S98" s="72">
        <f t="shared" si="12"/>
        <v>93</v>
      </c>
      <c r="T98" s="38">
        <v>41.147129999999997</v>
      </c>
      <c r="U98">
        <v>74.664109999999994</v>
      </c>
      <c r="V98" s="71"/>
      <c r="AF98" s="1" t="s">
        <v>0</v>
      </c>
      <c r="AG98" s="30" t="s">
        <v>72</v>
      </c>
      <c r="AH98" s="30"/>
      <c r="AI98" s="30"/>
      <c r="AJ98" s="30"/>
      <c r="AK98" s="31"/>
    </row>
    <row r="99" spans="19:37">
      <c r="S99" s="72">
        <f t="shared" si="12"/>
        <v>94</v>
      </c>
      <c r="T99" s="38">
        <v>19.053879999999999</v>
      </c>
      <c r="U99">
        <v>38.133330000000001</v>
      </c>
      <c r="V99" s="71"/>
      <c r="AF99" s="2" t="s">
        <v>1</v>
      </c>
      <c r="AG99" s="37" t="s">
        <v>73</v>
      </c>
      <c r="AH99" s="32"/>
      <c r="AI99" s="32"/>
      <c r="AJ99" s="32"/>
      <c r="AK99" s="33"/>
    </row>
    <row r="100" spans="19:37">
      <c r="S100" s="72">
        <f t="shared" si="12"/>
        <v>95</v>
      </c>
      <c r="T100" s="38">
        <v>29.629630000000002</v>
      </c>
      <c r="U100">
        <v>59.803919999999998</v>
      </c>
      <c r="V100" s="71"/>
      <c r="AF100" s="3"/>
      <c r="AG100" s="4"/>
      <c r="AH100" s="4"/>
      <c r="AI100" s="4"/>
      <c r="AJ100" s="4"/>
      <c r="AK100" s="5"/>
    </row>
    <row r="101" spans="19:37">
      <c r="S101" s="72">
        <f t="shared" si="12"/>
        <v>96</v>
      </c>
      <c r="T101" s="38">
        <v>3.875969</v>
      </c>
      <c r="U101">
        <v>64.615389999999991</v>
      </c>
      <c r="V101" s="71"/>
      <c r="AF101" s="6"/>
      <c r="AG101" s="23" t="s">
        <v>2</v>
      </c>
      <c r="AH101" s="7" t="s">
        <v>3</v>
      </c>
      <c r="AI101" s="8"/>
      <c r="AJ101" s="8"/>
      <c r="AK101" s="5"/>
    </row>
    <row r="102" spans="19:37">
      <c r="S102" s="72">
        <f t="shared" si="12"/>
        <v>97</v>
      </c>
      <c r="T102" s="38">
        <v>-8.5714290000000002</v>
      </c>
      <c r="U102">
        <v>-98.122069999999994</v>
      </c>
      <c r="V102" s="71"/>
      <c r="AF102" s="9"/>
      <c r="AG102" s="10" t="s">
        <v>13</v>
      </c>
      <c r="AH102" s="10" t="s">
        <v>13</v>
      </c>
      <c r="AI102" s="10" t="s">
        <v>4</v>
      </c>
      <c r="AJ102" s="10" t="s">
        <v>5</v>
      </c>
      <c r="AK102" s="5"/>
    </row>
    <row r="103" spans="19:37">
      <c r="S103" s="72">
        <f t="shared" si="12"/>
        <v>98</v>
      </c>
      <c r="T103" s="38">
        <v>-11.403510000000001</v>
      </c>
      <c r="U103">
        <v>100</v>
      </c>
      <c r="V103" s="71"/>
      <c r="AF103" s="9" t="s">
        <v>63</v>
      </c>
      <c r="AG103" s="4">
        <v>54.166666666666664</v>
      </c>
      <c r="AH103" s="4">
        <v>13</v>
      </c>
      <c r="AI103" s="4">
        <v>24</v>
      </c>
      <c r="AJ103" s="8">
        <v>8</v>
      </c>
      <c r="AK103" s="5"/>
    </row>
    <row r="104" spans="19:37">
      <c r="S104" s="72">
        <f t="shared" si="12"/>
        <v>99</v>
      </c>
      <c r="T104" s="38">
        <v>-9.7713099999999997</v>
      </c>
      <c r="U104">
        <v>49.189189999999996</v>
      </c>
      <c r="V104" s="71"/>
      <c r="AF104" s="9" t="s">
        <v>75</v>
      </c>
      <c r="AG104" s="4">
        <v>57.575757575757578</v>
      </c>
      <c r="AH104" s="4">
        <v>19</v>
      </c>
      <c r="AI104" s="4">
        <v>33</v>
      </c>
      <c r="AJ104" s="8">
        <v>15</v>
      </c>
      <c r="AK104" s="5"/>
    </row>
    <row r="105" spans="19:37">
      <c r="S105" s="72">
        <f t="shared" si="12"/>
        <v>100</v>
      </c>
      <c r="T105" s="38">
        <v>-0.390625</v>
      </c>
      <c r="U105">
        <v>-19.557199999999998</v>
      </c>
      <c r="V105" s="71"/>
      <c r="AF105" s="11" t="s">
        <v>65</v>
      </c>
      <c r="AG105" s="4">
        <v>56.521739130434781</v>
      </c>
      <c r="AH105" s="4">
        <v>13</v>
      </c>
      <c r="AI105" s="4">
        <v>23</v>
      </c>
      <c r="AJ105" s="8">
        <v>17</v>
      </c>
      <c r="AK105" s="5"/>
    </row>
    <row r="106" spans="19:37">
      <c r="S106" s="72">
        <f t="shared" si="12"/>
        <v>101</v>
      </c>
      <c r="T106" s="38">
        <v>-4.386952</v>
      </c>
      <c r="U106">
        <v>-70.065789999999993</v>
      </c>
      <c r="V106" s="71"/>
      <c r="AF106" s="12" t="s">
        <v>9</v>
      </c>
      <c r="AG106" s="13">
        <f>AVERAGE(AG103:AG105)</f>
        <v>56.088054457619677</v>
      </c>
      <c r="AH106" s="14">
        <f>SUM(AH103:AH105)</f>
        <v>45</v>
      </c>
      <c r="AI106" s="14">
        <f>SUM(AI103:AI105)</f>
        <v>80</v>
      </c>
      <c r="AJ106" s="15">
        <f>SUM(AJ103:AJ105)</f>
        <v>40</v>
      </c>
      <c r="AK106" s="16" t="s">
        <v>10</v>
      </c>
    </row>
    <row r="107" spans="19:37">
      <c r="S107" s="72">
        <f t="shared" si="12"/>
        <v>102</v>
      </c>
      <c r="T107" s="38">
        <v>-3.9390090000000004</v>
      </c>
      <c r="U107">
        <v>21.518989999999999</v>
      </c>
      <c r="V107" s="71"/>
      <c r="AF107" s="12" t="s">
        <v>11</v>
      </c>
      <c r="AG107" s="17">
        <f>STDEV(AG103:AG105)</f>
        <v>1.7454331849680289</v>
      </c>
      <c r="AH107" s="14">
        <f>100*AH106/AI106</f>
        <v>56.25</v>
      </c>
      <c r="AI107" s="14"/>
      <c r="AJ107" s="14"/>
      <c r="AK107" s="16" t="s">
        <v>12</v>
      </c>
    </row>
    <row r="108" spans="19:37" ht="16" thickBot="1">
      <c r="S108" s="72">
        <f t="shared" si="12"/>
        <v>103</v>
      </c>
      <c r="T108" s="38">
        <v>-15.942029999999999</v>
      </c>
      <c r="U108">
        <v>-4.6511629999999995</v>
      </c>
      <c r="V108" s="71"/>
      <c r="AF108" s="18" t="s">
        <v>14</v>
      </c>
      <c r="AG108" s="19">
        <f>AG107/(SQRT(3))</f>
        <v>1.0077263191937975</v>
      </c>
      <c r="AH108" s="20"/>
      <c r="AI108" s="20"/>
      <c r="AJ108" s="20"/>
      <c r="AK108" s="24"/>
    </row>
    <row r="109" spans="19:37">
      <c r="S109" s="72">
        <f t="shared" si="12"/>
        <v>104</v>
      </c>
      <c r="T109" s="38">
        <v>-9.89011</v>
      </c>
      <c r="U109">
        <v>49.484539999999996</v>
      </c>
      <c r="V109" s="71"/>
    </row>
    <row r="110" spans="19:37">
      <c r="S110" s="72">
        <f t="shared" si="12"/>
        <v>105</v>
      </c>
      <c r="T110" s="38">
        <v>7.9584779999999995</v>
      </c>
      <c r="U110">
        <v>-52.380960000000002</v>
      </c>
      <c r="V110" s="71"/>
    </row>
    <row r="111" spans="19:37">
      <c r="S111" s="72">
        <f t="shared" si="12"/>
        <v>106</v>
      </c>
      <c r="T111" s="38">
        <v>-8.8888889999999989</v>
      </c>
      <c r="U111">
        <v>49.787239999999997</v>
      </c>
      <c r="V111" s="71"/>
    </row>
    <row r="112" spans="19:37">
      <c r="S112" s="72">
        <f t="shared" si="12"/>
        <v>107</v>
      </c>
      <c r="T112" s="38">
        <v>-14.17004</v>
      </c>
      <c r="U112">
        <v>-73.109250000000003</v>
      </c>
      <c r="V112" s="71"/>
    </row>
    <row r="113" spans="19:22">
      <c r="S113" s="72">
        <f t="shared" si="12"/>
        <v>108</v>
      </c>
      <c r="T113" s="38">
        <v>7.509881</v>
      </c>
      <c r="U113">
        <v>39.086289999999998</v>
      </c>
      <c r="V113" s="71"/>
    </row>
    <row r="114" spans="19:22">
      <c r="S114" s="72">
        <f t="shared" si="12"/>
        <v>109</v>
      </c>
      <c r="T114" s="38">
        <v>-3.0567690000000001</v>
      </c>
      <c r="U114">
        <v>34.794519999999999</v>
      </c>
      <c r="V114" s="71"/>
    </row>
    <row r="115" spans="19:22">
      <c r="S115" s="72">
        <f t="shared" si="12"/>
        <v>110</v>
      </c>
      <c r="T115" s="38">
        <v>-17.553190000000001</v>
      </c>
      <c r="U115">
        <v>20.895520000000001</v>
      </c>
      <c r="V115" s="71"/>
    </row>
    <row r="116" spans="19:22">
      <c r="S116" s="72">
        <f t="shared" si="12"/>
        <v>111</v>
      </c>
      <c r="T116" s="38">
        <v>16.9697</v>
      </c>
      <c r="U116">
        <v>39.622639999999997</v>
      </c>
      <c r="V116" s="71"/>
    </row>
    <row r="117" spans="19:22">
      <c r="S117" s="72">
        <f t="shared" si="12"/>
        <v>112</v>
      </c>
      <c r="T117" s="38">
        <v>18.13954</v>
      </c>
      <c r="U117">
        <v>95.375720000000001</v>
      </c>
      <c r="V117" s="71"/>
    </row>
    <row r="118" spans="19:22">
      <c r="S118" s="72">
        <f t="shared" si="12"/>
        <v>113</v>
      </c>
      <c r="T118" s="38">
        <v>24.398629999999997</v>
      </c>
      <c r="U118">
        <v>44.160579999999996</v>
      </c>
      <c r="V118" s="71"/>
    </row>
    <row r="119" spans="19:22">
      <c r="S119" s="72">
        <f t="shared" si="12"/>
        <v>114</v>
      </c>
      <c r="T119" s="38">
        <v>24.147729999999999</v>
      </c>
      <c r="U119">
        <v>84.330799999999996</v>
      </c>
      <c r="V119" s="71"/>
    </row>
    <row r="120" spans="19:22">
      <c r="S120" s="72">
        <f t="shared" si="12"/>
        <v>115</v>
      </c>
      <c r="T120" s="38">
        <v>-11.36802</v>
      </c>
      <c r="U120">
        <v>47.547980000000003</v>
      </c>
      <c r="V120" s="71"/>
    </row>
    <row r="121" spans="19:22">
      <c r="S121" s="72">
        <f t="shared" si="12"/>
        <v>116</v>
      </c>
      <c r="T121" s="38">
        <v>-11.65644</v>
      </c>
      <c r="U121">
        <v>84.909089999999992</v>
      </c>
      <c r="V121" s="71"/>
    </row>
    <row r="122" spans="19:22">
      <c r="S122" s="72">
        <f t="shared" si="12"/>
        <v>117</v>
      </c>
      <c r="T122" s="38">
        <v>-17.381489999999999</v>
      </c>
      <c r="U122">
        <v>51.029749999999993</v>
      </c>
      <c r="V122" s="29"/>
    </row>
    <row r="123" spans="19:22">
      <c r="S123" s="72">
        <f t="shared" si="12"/>
        <v>118</v>
      </c>
      <c r="T123" s="38">
        <v>4.5531199999999998</v>
      </c>
      <c r="U123">
        <v>-2.2140219999999999</v>
      </c>
      <c r="V123" s="29"/>
    </row>
    <row r="124" spans="19:22">
      <c r="S124" s="72">
        <f t="shared" si="12"/>
        <v>119</v>
      </c>
      <c r="T124" s="38">
        <v>-9.0909089999999999</v>
      </c>
      <c r="U124">
        <v>2.259887</v>
      </c>
      <c r="V124" s="29"/>
    </row>
    <row r="125" spans="19:22">
      <c r="S125" s="72">
        <f t="shared" si="12"/>
        <v>120</v>
      </c>
      <c r="T125" s="38">
        <v>-4.3844859999999999</v>
      </c>
      <c r="U125">
        <v>-20.54795</v>
      </c>
      <c r="V125" s="29"/>
    </row>
    <row r="126" spans="19:22">
      <c r="S126" s="72">
        <f t="shared" si="12"/>
        <v>121</v>
      </c>
      <c r="T126" s="38">
        <v>15.886049999999999</v>
      </c>
      <c r="U126">
        <v>33.796300000000002</v>
      </c>
      <c r="V126" s="29"/>
    </row>
    <row r="127" spans="19:22">
      <c r="S127" s="72">
        <f t="shared" si="12"/>
        <v>122</v>
      </c>
      <c r="T127" s="38">
        <v>17.206979999999998</v>
      </c>
      <c r="U127">
        <v>63.5197</v>
      </c>
      <c r="V127" s="29"/>
    </row>
    <row r="128" spans="19:22">
      <c r="S128" s="72">
        <f t="shared" si="12"/>
        <v>123</v>
      </c>
      <c r="T128" s="38">
        <v>4.2654030000000001</v>
      </c>
      <c r="U128">
        <v>76.541719999999998</v>
      </c>
      <c r="V128" s="29"/>
    </row>
    <row r="129" spans="19:22">
      <c r="S129" s="72">
        <f t="shared" si="12"/>
        <v>124</v>
      </c>
      <c r="T129" s="38">
        <v>23.444980000000001</v>
      </c>
      <c r="U129">
        <v>-6.4301550000000001</v>
      </c>
      <c r="V129" s="29"/>
    </row>
    <row r="130" spans="19:22">
      <c r="S130" s="72">
        <f t="shared" si="12"/>
        <v>125</v>
      </c>
      <c r="T130" s="38">
        <v>12.649170000000002</v>
      </c>
      <c r="U130">
        <v>0.60606059999999995</v>
      </c>
      <c r="V130" s="29"/>
    </row>
    <row r="131" spans="19:22">
      <c r="S131" s="72">
        <f t="shared" si="12"/>
        <v>126</v>
      </c>
      <c r="T131" s="38">
        <v>13.043479999999999</v>
      </c>
      <c r="U131">
        <v>10.822510000000001</v>
      </c>
      <c r="V131" s="29"/>
    </row>
    <row r="132" spans="19:22">
      <c r="S132" s="72">
        <f t="shared" si="12"/>
        <v>127</v>
      </c>
      <c r="T132" s="38">
        <v>-50.829880000000003</v>
      </c>
      <c r="U132">
        <v>22.48996</v>
      </c>
      <c r="V132" s="29"/>
    </row>
    <row r="133" spans="19:22">
      <c r="S133" s="72">
        <f t="shared" si="12"/>
        <v>128</v>
      </c>
      <c r="T133" s="38">
        <v>10.78431</v>
      </c>
      <c r="U133">
        <v>0.97087380000000001</v>
      </c>
      <c r="V133" s="29"/>
    </row>
    <row r="134" spans="19:22">
      <c r="S134" s="72">
        <f t="shared" si="12"/>
        <v>129</v>
      </c>
      <c r="T134" s="38">
        <v>-17.64706</v>
      </c>
      <c r="U134">
        <v>-23.376619999999999</v>
      </c>
      <c r="V134" s="29"/>
    </row>
    <row r="135" spans="19:22">
      <c r="S135" s="12" t="s">
        <v>20</v>
      </c>
      <c r="T135" s="13">
        <f>MEDIAN(T6:T134)</f>
        <v>1.9774010000000002</v>
      </c>
      <c r="U135" s="13">
        <f>MEDIAN(U6:U134)</f>
        <v>22.48996</v>
      </c>
      <c r="V135" s="76">
        <f>MEDIAN(V6:V134)</f>
        <v>-0.256878</v>
      </c>
    </row>
    <row r="136" spans="19:22">
      <c r="S136" s="12" t="s">
        <v>41</v>
      </c>
      <c r="T136" s="17">
        <v>6.556</v>
      </c>
      <c r="U136" s="17">
        <v>34.020000000000003</v>
      </c>
      <c r="V136" s="16">
        <v>1.53</v>
      </c>
    </row>
    <row r="137" spans="19:22" ht="16" thickBot="1">
      <c r="S137" s="18" t="s">
        <v>42</v>
      </c>
      <c r="T137" s="57">
        <v>-1.706</v>
      </c>
      <c r="U137" s="57">
        <v>7.359</v>
      </c>
      <c r="V137" s="75">
        <v>-0.79510000000000003</v>
      </c>
    </row>
    <row r="139" spans="19:22">
      <c r="T139" s="38"/>
    </row>
  </sheetData>
  <mergeCells count="47">
    <mergeCell ref="BQ6:BR6"/>
    <mergeCell ref="BQ3:BU3"/>
    <mergeCell ref="BQ4:BS4"/>
    <mergeCell ref="BT4:BV4"/>
    <mergeCell ref="BT6:BU6"/>
    <mergeCell ref="AM1:AS1"/>
    <mergeCell ref="AN5:AS5"/>
    <mergeCell ref="AQ3:AS3"/>
    <mergeCell ref="AQ4:AS4"/>
    <mergeCell ref="AN3:AP3"/>
    <mergeCell ref="AN4:AP4"/>
    <mergeCell ref="H6:I6"/>
    <mergeCell ref="J6:K6"/>
    <mergeCell ref="L6:M6"/>
    <mergeCell ref="N6:O6"/>
    <mergeCell ref="P6:Q6"/>
    <mergeCell ref="Y6:AA6"/>
    <mergeCell ref="AB6:AD6"/>
    <mergeCell ref="C5:E5"/>
    <mergeCell ref="AG3:AK3"/>
    <mergeCell ref="AG4:AK4"/>
    <mergeCell ref="AF1:AK1"/>
    <mergeCell ref="G1:Q1"/>
    <mergeCell ref="S1:V1"/>
    <mergeCell ref="T3:V3"/>
    <mergeCell ref="T4:V4"/>
    <mergeCell ref="Y3:AC3"/>
    <mergeCell ref="Y4:AC4"/>
    <mergeCell ref="X1:AD1"/>
    <mergeCell ref="AU1:AZ1"/>
    <mergeCell ref="BC3:BG3"/>
    <mergeCell ref="BC6:BD6"/>
    <mergeCell ref="BC4:BE4"/>
    <mergeCell ref="BF4:BH4"/>
    <mergeCell ref="BF6:BG6"/>
    <mergeCell ref="BB1:BH1"/>
    <mergeCell ref="BK3:BO3"/>
    <mergeCell ref="BK4:BM4"/>
    <mergeCell ref="BN4:BP4"/>
    <mergeCell ref="BK6:BL6"/>
    <mergeCell ref="BN6:BO6"/>
    <mergeCell ref="BJ1:BV1"/>
    <mergeCell ref="B1:E1"/>
    <mergeCell ref="H3:L3"/>
    <mergeCell ref="H4:L4"/>
    <mergeCell ref="C3:E3"/>
    <mergeCell ref="C4:E4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Biochemistry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ETH</dc:creator>
  <cp:lastModifiedBy>ETH</cp:lastModifiedBy>
  <dcterms:created xsi:type="dcterms:W3CDTF">2015-08-14T13:49:10Z</dcterms:created>
  <dcterms:modified xsi:type="dcterms:W3CDTF">2015-08-16T14:13:41Z</dcterms:modified>
</cp:coreProperties>
</file>