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2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3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btilf\Documents\PhD\"/>
    </mc:Choice>
  </mc:AlternateContent>
  <xr:revisionPtr revIDLastSave="0" documentId="13_ncr:1_{9E3B7114-C195-411D-9231-354CD9BC0941}" xr6:coauthVersionLast="47" xr6:coauthVersionMax="47" xr10:uidLastSave="{00000000-0000-0000-0000-000000000000}"/>
  <bookViews>
    <workbookView xWindow="38280" yWindow="-120" windowWidth="38640" windowHeight="21120" activeTab="3" xr2:uid="{00000000-000D-0000-FFFF-FFFF00000000}"/>
  </bookViews>
  <sheets>
    <sheet name="Exp1" sheetId="1" r:id="rId1"/>
    <sheet name="Exp2" sheetId="5" r:id="rId2"/>
    <sheet name="Exp3" sheetId="7" r:id="rId3"/>
    <sheet name="Overall" sheetId="8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1" i="7" l="1"/>
  <c r="N15" i="7"/>
  <c r="N9" i="7"/>
  <c r="N3" i="7"/>
  <c r="M21" i="7"/>
  <c r="M15" i="7"/>
  <c r="M9" i="7"/>
  <c r="M3" i="7"/>
  <c r="Q2" i="1"/>
  <c r="T2" i="1"/>
  <c r="U8" i="1"/>
  <c r="V24" i="1"/>
  <c r="U24" i="1"/>
  <c r="V20" i="1"/>
  <c r="U20" i="1"/>
  <c r="V14" i="1"/>
  <c r="U14" i="1"/>
  <c r="V8" i="1"/>
  <c r="V2" i="1"/>
  <c r="U2" i="1"/>
  <c r="T25" i="1"/>
  <c r="T26" i="1"/>
  <c r="T27" i="1"/>
  <c r="T28" i="1"/>
  <c r="T29" i="1"/>
  <c r="T24" i="1"/>
  <c r="T21" i="1"/>
  <c r="T22" i="1"/>
  <c r="T23" i="1"/>
  <c r="T20" i="1"/>
  <c r="T15" i="1"/>
  <c r="T16" i="1"/>
  <c r="T17" i="1"/>
  <c r="T18" i="1"/>
  <c r="T19" i="1"/>
  <c r="T14" i="1"/>
  <c r="T9" i="1"/>
  <c r="T10" i="1"/>
  <c r="T11" i="1"/>
  <c r="T12" i="1"/>
  <c r="T13" i="1"/>
  <c r="T8" i="1"/>
  <c r="T3" i="1"/>
  <c r="T4" i="1"/>
  <c r="T5" i="1"/>
  <c r="T6" i="1"/>
  <c r="T7" i="1"/>
  <c r="R24" i="1"/>
  <c r="R20" i="1"/>
  <c r="R14" i="1"/>
  <c r="R8" i="1"/>
  <c r="R2" i="1"/>
  <c r="Q3" i="1"/>
  <c r="S2" i="1" s="1"/>
  <c r="Q4" i="1"/>
  <c r="Q5" i="1"/>
  <c r="Q6" i="1"/>
  <c r="Q7" i="1"/>
  <c r="Q8" i="1"/>
  <c r="S8" i="1" s="1"/>
  <c r="Q9" i="1"/>
  <c r="Q10" i="1"/>
  <c r="Q11" i="1"/>
  <c r="Q12" i="1"/>
  <c r="Q13" i="1"/>
  <c r="Q14" i="1"/>
  <c r="S14" i="1" s="1"/>
  <c r="Q15" i="1"/>
  <c r="Q16" i="1"/>
  <c r="Q17" i="1"/>
  <c r="Q18" i="1"/>
  <c r="Q19" i="1"/>
  <c r="Q20" i="1"/>
  <c r="S20" i="1" s="1"/>
  <c r="Q21" i="1"/>
  <c r="Q22" i="1"/>
  <c r="Q23" i="1"/>
  <c r="Q24" i="1"/>
  <c r="S24" i="1" s="1"/>
  <c r="Q25" i="1"/>
  <c r="Q26" i="1"/>
  <c r="Q27" i="1"/>
  <c r="Q28" i="1"/>
  <c r="Q29" i="1"/>
  <c r="AC2" i="5" l="1"/>
  <c r="AC18" i="5"/>
  <c r="AB18" i="5"/>
  <c r="AC14" i="5"/>
  <c r="AB14" i="5"/>
  <c r="AC10" i="5"/>
  <c r="AB10" i="5"/>
  <c r="AC6" i="5"/>
  <c r="AB6" i="5"/>
  <c r="AB2" i="5"/>
  <c r="AA3" i="5"/>
  <c r="AA4" i="5"/>
  <c r="AA5" i="5"/>
  <c r="AA6" i="5"/>
  <c r="AA7" i="5"/>
  <c r="AA8" i="5"/>
  <c r="AA9" i="5"/>
  <c r="AA10" i="5"/>
  <c r="AA11" i="5"/>
  <c r="AA12" i="5"/>
  <c r="AA13" i="5"/>
  <c r="AA14" i="5"/>
  <c r="AA15" i="5"/>
  <c r="AA16" i="5"/>
  <c r="AA17" i="5"/>
  <c r="AA18" i="5"/>
  <c r="AA19" i="5"/>
  <c r="AA20" i="5"/>
  <c r="AA21" i="5"/>
  <c r="AA2" i="5"/>
  <c r="Z18" i="5"/>
  <c r="Z14" i="5"/>
  <c r="Z10" i="5"/>
  <c r="Z6" i="5"/>
  <c r="Z2" i="5"/>
  <c r="U18" i="5"/>
  <c r="U14" i="5"/>
  <c r="U10" i="5"/>
  <c r="U6" i="5"/>
  <c r="U2" i="5"/>
  <c r="T18" i="5"/>
  <c r="T14" i="5"/>
  <c r="T10" i="5"/>
  <c r="T6" i="5"/>
  <c r="T2" i="5"/>
  <c r="Y14" i="5"/>
  <c r="W3" i="5"/>
  <c r="W4" i="5"/>
  <c r="W5" i="5"/>
  <c r="W6" i="5"/>
  <c r="W7" i="5"/>
  <c r="W8" i="5"/>
  <c r="W9" i="5"/>
  <c r="W10" i="5"/>
  <c r="W11" i="5"/>
  <c r="W12" i="5"/>
  <c r="W13" i="5"/>
  <c r="W14" i="5"/>
  <c r="W15" i="5"/>
  <c r="W16" i="5"/>
  <c r="W17" i="5"/>
  <c r="W18" i="5"/>
  <c r="W19" i="5"/>
  <c r="W20" i="5"/>
  <c r="W21" i="5"/>
  <c r="W2" i="5"/>
  <c r="V2" i="5"/>
  <c r="V3" i="5"/>
  <c r="V4" i="5"/>
  <c r="V5" i="5"/>
  <c r="V6" i="5"/>
  <c r="V7" i="5"/>
  <c r="V8" i="5"/>
  <c r="V9" i="5"/>
  <c r="V10" i="5"/>
  <c r="V11" i="5"/>
  <c r="V12" i="5"/>
  <c r="V13" i="5"/>
  <c r="V14" i="5"/>
  <c r="V15" i="5"/>
  <c r="V16" i="5"/>
  <c r="V17" i="5"/>
  <c r="V18" i="5"/>
  <c r="V19" i="5"/>
  <c r="V20" i="5"/>
  <c r="V21" i="5"/>
  <c r="N24" i="1"/>
  <c r="M24" i="1"/>
  <c r="N20" i="1"/>
  <c r="M20" i="1"/>
  <c r="N14" i="1"/>
  <c r="M14" i="1"/>
  <c r="N8" i="1"/>
  <c r="M8" i="1"/>
  <c r="N2" i="1"/>
  <c r="M2" i="1"/>
  <c r="P14" i="1" l="1"/>
  <c r="Y2" i="5"/>
  <c r="Y18" i="5"/>
  <c r="X14" i="5"/>
  <c r="Y10" i="5"/>
  <c r="Y6" i="5"/>
  <c r="X2" i="5"/>
  <c r="X6" i="5"/>
  <c r="X10" i="5"/>
  <c r="X18" i="5"/>
  <c r="L20" i="1" l="1"/>
  <c r="O20" i="1" l="1"/>
  <c r="P20" i="1"/>
  <c r="L24" i="1"/>
  <c r="L8" i="1"/>
  <c r="L14" i="1"/>
  <c r="O14" i="1" s="1"/>
  <c r="L2" i="1"/>
  <c r="O2" i="1" l="1"/>
  <c r="P2" i="1"/>
  <c r="O8" i="1"/>
  <c r="P8" i="1"/>
  <c r="O24" i="1"/>
  <c r="P24" i="1"/>
</calcChain>
</file>

<file path=xl/sharedStrings.xml><?xml version="1.0" encoding="utf-8"?>
<sst xmlns="http://schemas.openxmlformats.org/spreadsheetml/2006/main" count="440" uniqueCount="189">
  <si>
    <t>File</t>
  </si>
  <si>
    <t>Score</t>
  </si>
  <si>
    <t>Formula</t>
  </si>
  <si>
    <t>RT</t>
  </si>
  <si>
    <t>Precursor</t>
  </si>
  <si>
    <t>Mass</t>
  </si>
  <si>
    <t>Ions</t>
  </si>
  <si>
    <t>Height</t>
  </si>
  <si>
    <t>Area</t>
  </si>
  <si>
    <t>Abund</t>
  </si>
  <si>
    <t>Diff (ppm)</t>
  </si>
  <si>
    <t>C43 H58 N4 O12</t>
  </si>
  <si>
    <t>12A_conceptionense_RIF</t>
  </si>
  <si>
    <t>12B_conceptionense_RIF</t>
  </si>
  <si>
    <t>16A_flavescens_RIF</t>
  </si>
  <si>
    <t>16B_flavescens_RIF</t>
  </si>
  <si>
    <t>32A_smegmatis_RIF</t>
  </si>
  <si>
    <t>32B_smegmatis_RIF</t>
  </si>
  <si>
    <t>36A_tuberculosis_RIF</t>
  </si>
  <si>
    <t>36B_tuberculosis_RIF</t>
  </si>
  <si>
    <t>8A_branderi_RIF</t>
  </si>
  <si>
    <t>8B_branderi_RIF</t>
  </si>
  <si>
    <t>batch_1_drug_1a</t>
  </si>
  <si>
    <t>batch_1_drug_2a</t>
  </si>
  <si>
    <t>batch_1_drug_3a</t>
  </si>
  <si>
    <t>batch_1_drug_4a</t>
  </si>
  <si>
    <t>batch_1_drug_6a</t>
  </si>
  <si>
    <t>batch_1_drug_7a</t>
  </si>
  <si>
    <t>batch_1_drug_8a</t>
  </si>
  <si>
    <t>batch_1_drug_9a</t>
  </si>
  <si>
    <t>12C_conceptionense_RIF</t>
  </si>
  <si>
    <t>12D_conceptionense_RIF</t>
  </si>
  <si>
    <t>16C_flavescens_RIF</t>
  </si>
  <si>
    <t>16D_flavescens_RIF</t>
  </si>
  <si>
    <t>32C_smegmatis_RIF</t>
  </si>
  <si>
    <t>32D_smegmatis_RIF</t>
  </si>
  <si>
    <t>36C_tuberculosis_RIF</t>
  </si>
  <si>
    <t>8C_branderi_RIF</t>
  </si>
  <si>
    <t>8D_branderi_RIF</t>
  </si>
  <si>
    <t>batch_2_drug_4a</t>
  </si>
  <si>
    <t>12E_conceptionense_RIF</t>
  </si>
  <si>
    <t>12F_conceptionense_RIF</t>
  </si>
  <si>
    <t>16E_flavescens_RIF</t>
  </si>
  <si>
    <t>16F_flavescens_RIF</t>
  </si>
  <si>
    <t>32E_smegmatis_RIF</t>
  </si>
  <si>
    <t>32F_smegmatis_RIF</t>
  </si>
  <si>
    <t>36E_tuberculosis_RIF</t>
  </si>
  <si>
    <t>8E_branderi_RIF</t>
  </si>
  <si>
    <t>8F_branderi_RIF</t>
  </si>
  <si>
    <t>batch_2_drug_1b</t>
  </si>
  <si>
    <t>batch_2_drug_2b</t>
  </si>
  <si>
    <t>batch_2_drug_5b</t>
  </si>
  <si>
    <t>batch_2_drug_6b</t>
  </si>
  <si>
    <t>batch_2_drug_7b</t>
  </si>
  <si>
    <t>batch_2_drug_8b</t>
  </si>
  <si>
    <t>batch_2_drug_9b</t>
  </si>
  <si>
    <t>batch_3_drug_1a</t>
  </si>
  <si>
    <t>batch_3_drug_2a</t>
  </si>
  <si>
    <t>batch_3_drug_3a</t>
  </si>
  <si>
    <t>batch_3_drug_4a</t>
  </si>
  <si>
    <t>batch_3_drug_5a</t>
  </si>
  <si>
    <t>batch_3_drug_6a</t>
  </si>
  <si>
    <t>batch_3_drug_7a</t>
  </si>
  <si>
    <t>batch_3_drug_8a</t>
  </si>
  <si>
    <t>batch_3_drug_9a</t>
  </si>
  <si>
    <t>batch_2a_drug_1a</t>
  </si>
  <si>
    <t>batch_2a_drug_2a</t>
  </si>
  <si>
    <t>batch_2a_drug_3b</t>
  </si>
  <si>
    <t>batch_2a_drug_4b</t>
  </si>
  <si>
    <t>batch_2a_drug_6a</t>
  </si>
  <si>
    <t>batch_2a_drug_9a</t>
  </si>
  <si>
    <t>A</t>
  </si>
  <si>
    <t>B</t>
  </si>
  <si>
    <t>C</t>
  </si>
  <si>
    <t>D</t>
  </si>
  <si>
    <t>E</t>
  </si>
  <si>
    <t>F</t>
  </si>
  <si>
    <t>Drug concentration</t>
  </si>
  <si>
    <t>POS_10F_flavescens_RIF.d</t>
  </si>
  <si>
    <t>POS_10G_flavescens_RIF.d</t>
  </si>
  <si>
    <t>POS_10H_flavescens_RIF.d</t>
  </si>
  <si>
    <t>POS_10I_flavescens_RIF.d</t>
  </si>
  <si>
    <t>POS_18F_smegmatis_RIF.d</t>
  </si>
  <si>
    <t>POS_18G_smegmatis_RIF.d</t>
  </si>
  <si>
    <t>POS_18H_smegmatis_RIF.d</t>
  </si>
  <si>
    <t>POS_18I_smegmatis_RIF.d</t>
  </si>
  <si>
    <t>POS_22F_tuberculosis_RIF.d</t>
  </si>
  <si>
    <t>POS_22G_tuberculosis_RIF.d</t>
  </si>
  <si>
    <t>POS_22H_tuberculosis_RIF.d</t>
  </si>
  <si>
    <t>POS_22I_tuberculosis_RIF.d</t>
  </si>
  <si>
    <t>POS_4F_branderi_RIF.d</t>
  </si>
  <si>
    <t>POS_4G_branderi_RIF.d</t>
  </si>
  <si>
    <t>POS_4H_branderi_RIF.d</t>
  </si>
  <si>
    <t>POS_4I_branderi_RIF.d</t>
  </si>
  <si>
    <t>POS_7F_conceptionense_RIF.d</t>
  </si>
  <si>
    <t>POS_7G_conceptionense_RIF.d</t>
  </si>
  <si>
    <t>POS_7H_conceptionense_RIF.d</t>
  </si>
  <si>
    <t>POS_7I_conceptionense_RIF.d</t>
  </si>
  <si>
    <t>Score (Lib)</t>
  </si>
  <si>
    <t>Show/Hide</t>
  </si>
  <si>
    <t>Cpd</t>
  </si>
  <si>
    <t>ID Source</t>
  </si>
  <si>
    <t>Name</t>
  </si>
  <si>
    <t>Flags (Tgt)</t>
  </si>
  <si>
    <t>Saturated</t>
  </si>
  <si>
    <t>Flag Severity (Tgt)</t>
  </si>
  <si>
    <t>POS-11A_brandA_RIF.d</t>
  </si>
  <si>
    <t>FBF</t>
  </si>
  <si>
    <t>Pass</t>
  </si>
  <si>
    <t>POS-11B_brandB_RIF.d</t>
  </si>
  <si>
    <t>POS-11C_brandC_RIF.d</t>
  </si>
  <si>
    <t>POS-11D_brandD_RIF.d</t>
  </si>
  <si>
    <t>POS-11E_brandE_RIF.d</t>
  </si>
  <si>
    <t>POS-11F_brandF_RIF.d</t>
  </si>
  <si>
    <t>POS-27A_flavA_RIF.d</t>
  </si>
  <si>
    <t>POS-27C_flavC_RIF.d</t>
  </si>
  <si>
    <t>POS-27D_flavD_RIF.d</t>
  </si>
  <si>
    <t>POS-27E_flavE_RIF.d</t>
  </si>
  <si>
    <t>POS-27F_flavF_RIF.d</t>
  </si>
  <si>
    <t>POS-31A_tubercA_RIF.d</t>
  </si>
  <si>
    <t>POS-31C_tubercC_RIF.d</t>
  </si>
  <si>
    <t>POS-31D_tubercD_RIF.d</t>
  </si>
  <si>
    <t>POS-31E_tubercE_RIF.d</t>
  </si>
  <si>
    <t>POS-31F_tubercF_RIF.d</t>
  </si>
  <si>
    <t>POS-39B_smegB_RIF.d</t>
  </si>
  <si>
    <t>POS-39C_smegC_RIF.d</t>
  </si>
  <si>
    <t>POS-39E_smegE_RIF.d</t>
  </si>
  <si>
    <t>POS-39F_smegF_RIF.d</t>
  </si>
  <si>
    <t>POS-27B_flavB_RIF.d</t>
  </si>
  <si>
    <t>POS-31B_tubercB_RIF.d</t>
  </si>
  <si>
    <t>POS-39A_smegA_RIF.d</t>
  </si>
  <si>
    <t>POS_RIF.d</t>
  </si>
  <si>
    <t>POS_A.d</t>
  </si>
  <si>
    <t>POS_B.d</t>
  </si>
  <si>
    <t>POS_C.d</t>
  </si>
  <si>
    <t>POS_D.d</t>
  </si>
  <si>
    <t>POS_E.d</t>
  </si>
  <si>
    <t>POS_F.d</t>
  </si>
  <si>
    <t>POS_G.d</t>
  </si>
  <si>
    <t>POS_H.d</t>
  </si>
  <si>
    <t>POS_I.d</t>
  </si>
  <si>
    <t>POS_J.d</t>
  </si>
  <si>
    <t>POS_k.d</t>
  </si>
  <si>
    <t>RIF</t>
  </si>
  <si>
    <t>Concentration by height</t>
  </si>
  <si>
    <t>[RIF] added</t>
  </si>
  <si>
    <t>Concentration normalized by outside [RIF]</t>
  </si>
  <si>
    <t>Average of normalized [RIF]</t>
  </si>
  <si>
    <t>SD</t>
  </si>
  <si>
    <t>Vial</t>
  </si>
  <si>
    <t>RIF uM</t>
  </si>
  <si>
    <t>LZD</t>
  </si>
  <si>
    <t>LZD uM</t>
  </si>
  <si>
    <t>BDQ</t>
  </si>
  <si>
    <t>BDQ uM</t>
  </si>
  <si>
    <t>Stock concentration (mg/mL)</t>
  </si>
  <si>
    <t>1 uL in 27uL</t>
  </si>
  <si>
    <t>1/10 dilution (3 uL in 27 uL)</t>
  </si>
  <si>
    <t>G</t>
  </si>
  <si>
    <t>H</t>
  </si>
  <si>
    <t>I</t>
  </si>
  <si>
    <t>J</t>
  </si>
  <si>
    <t>K</t>
  </si>
  <si>
    <t>Area corrected by concentration</t>
  </si>
  <si>
    <t>STD dev corrected by concentration</t>
  </si>
  <si>
    <t>Concentration</t>
  </si>
  <si>
    <t>Average</t>
  </si>
  <si>
    <t>STDEV</t>
  </si>
  <si>
    <t>Average height</t>
  </si>
  <si>
    <t>STDEV height</t>
  </si>
  <si>
    <t>Calculated concentration (curve)</t>
  </si>
  <si>
    <t>Calculated concentration (single point)</t>
  </si>
  <si>
    <t>Drug added</t>
  </si>
  <si>
    <t>Concentration normalised by drug</t>
  </si>
  <si>
    <t>Average normalised</t>
  </si>
  <si>
    <t>STDEV normalised</t>
  </si>
  <si>
    <t>Concentration height (single point)</t>
  </si>
  <si>
    <t>STDDEV</t>
  </si>
  <si>
    <t>Average concentration</t>
  </si>
  <si>
    <t>Normalised [RIF]</t>
  </si>
  <si>
    <t>Average normalised [RIF]</t>
  </si>
  <si>
    <t>STDEV normalised [RIF]</t>
  </si>
  <si>
    <t>Average [RIF]</t>
  </si>
  <si>
    <t>STDEV [RIF</t>
  </si>
  <si>
    <t>tuberculosis</t>
  </si>
  <si>
    <t>smegmatis</t>
  </si>
  <si>
    <t>flavescens</t>
  </si>
  <si>
    <t>conceptionense</t>
  </si>
  <si>
    <t>branderi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</si>
</sst>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1">
    <xf numFmtId="0" fontId="0" fillId="0" borderId="0" xfId="0"/>
    <xf numFmtId="0" fontId="18" fillId="0" borderId="11" xfId="0" applyFont="1" applyBorder="1"/>
    <xf numFmtId="11" fontId="19" fillId="0" borderId="11" xfId="0" applyNumberFormat="1" applyFont="1" applyBorder="1"/>
    <xf numFmtId="0" fontId="19" fillId="0" borderId="11" xfId="0" applyFont="1" applyBorder="1"/>
    <xf numFmtId="0" fontId="14" fillId="33" borderId="0" xfId="0" applyFont="1" applyFill="1"/>
    <xf numFmtId="0" fontId="0" fillId="0" borderId="11" xfId="0" applyBorder="1"/>
    <xf numFmtId="0" fontId="20" fillId="0" borderId="0" xfId="0" applyFont="1"/>
    <xf numFmtId="0" fontId="0" fillId="0" borderId="0" xfId="0" applyFill="1"/>
    <xf numFmtId="0" fontId="18" fillId="0" borderId="10" xfId="0" applyFont="1" applyBorder="1" applyAlignment="1">
      <alignment horizontal="center"/>
    </xf>
    <xf numFmtId="0" fontId="18" fillId="0" borderId="12" xfId="0" applyFont="1" applyBorder="1" applyAlignment="1">
      <alignment horizontal="center"/>
    </xf>
    <xf numFmtId="0" fontId="14" fillId="0" borderId="0" xfId="0" applyFont="1" applyFill="1"/>
    <xf numFmtId="0" fontId="0" fillId="33" borderId="0" xfId="0" applyFill="1"/>
    <xf numFmtId="0" fontId="16" fillId="0" borderId="11" xfId="0" applyFont="1" applyBorder="1"/>
    <xf numFmtId="0" fontId="19" fillId="0" borderId="0" xfId="0" applyFont="1" applyBorder="1"/>
    <xf numFmtId="0" fontId="14" fillId="0" borderId="0" xfId="0" applyFont="1"/>
    <xf numFmtId="0" fontId="14" fillId="0" borderId="11" xfId="0" applyFont="1" applyBorder="1"/>
    <xf numFmtId="11" fontId="19" fillId="0" borderId="0" xfId="0" applyNumberFormat="1" applyFont="1" applyBorder="1"/>
    <xf numFmtId="0" fontId="0" fillId="0" borderId="0" xfId="0"/>
    <xf numFmtId="0" fontId="16" fillId="0" borderId="0" xfId="0" applyFont="1"/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RIF curve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'Exp1'!$B$66:$B$72</c:f>
              <c:numCache>
                <c:formatCode>General</c:formatCode>
                <c:ptCount val="7"/>
                <c:pt idx="0">
                  <c:v>250</c:v>
                </c:pt>
                <c:pt idx="1">
                  <c:v>125</c:v>
                </c:pt>
                <c:pt idx="2">
                  <c:v>62.5</c:v>
                </c:pt>
                <c:pt idx="3">
                  <c:v>31.25</c:v>
                </c:pt>
                <c:pt idx="4">
                  <c:v>15.625</c:v>
                </c:pt>
                <c:pt idx="5">
                  <c:v>7.8125</c:v>
                </c:pt>
                <c:pt idx="6">
                  <c:v>3.90625</c:v>
                </c:pt>
              </c:numCache>
            </c:numRef>
          </c:xVal>
          <c:yVal>
            <c:numRef>
              <c:f>'Exp1'!$C$66:$C$72</c:f>
              <c:numCache>
                <c:formatCode>General</c:formatCode>
                <c:ptCount val="7"/>
                <c:pt idx="0">
                  <c:v>27196232</c:v>
                </c:pt>
                <c:pt idx="1">
                  <c:v>20806565</c:v>
                </c:pt>
                <c:pt idx="2">
                  <c:v>14814629</c:v>
                </c:pt>
                <c:pt idx="3">
                  <c:v>9615554</c:v>
                </c:pt>
                <c:pt idx="4">
                  <c:v>6124647</c:v>
                </c:pt>
                <c:pt idx="5">
                  <c:v>3620687</c:v>
                </c:pt>
                <c:pt idx="6">
                  <c:v>1287169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D01-4402-9FDF-D83ECFA92E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07112992"/>
        <c:axId val="1107110496"/>
      </c:scatterChart>
      <c:valAx>
        <c:axId val="11071129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07110496"/>
        <c:crosses val="autoZero"/>
        <c:crossBetween val="midCat"/>
      </c:valAx>
      <c:valAx>
        <c:axId val="1107110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0711299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Exp1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Overall!$C$2:$C$6</c:f>
                <c:numCache>
                  <c:formatCode>General</c:formatCode>
                  <c:ptCount val="5"/>
                  <c:pt idx="0">
                    <c:v>0.67042102953663507</c:v>
                  </c:pt>
                  <c:pt idx="1">
                    <c:v>2.1750914181551315</c:v>
                  </c:pt>
                  <c:pt idx="2">
                    <c:v>0.22819233118848023</c:v>
                  </c:pt>
                  <c:pt idx="3">
                    <c:v>5.612069907023335E-2</c:v>
                  </c:pt>
                  <c:pt idx="4">
                    <c:v>3.6863584491274734E-2</c:v>
                  </c:pt>
                </c:numCache>
              </c:numRef>
            </c:plus>
            <c:minus>
              <c:numRef>
                <c:f>Overall!$C$2:$C$6</c:f>
                <c:numCache>
                  <c:formatCode>General</c:formatCode>
                  <c:ptCount val="5"/>
                  <c:pt idx="0">
                    <c:v>0.67042102953663507</c:v>
                  </c:pt>
                  <c:pt idx="1">
                    <c:v>2.1750914181551315</c:v>
                  </c:pt>
                  <c:pt idx="2">
                    <c:v>0.22819233118848023</c:v>
                  </c:pt>
                  <c:pt idx="3">
                    <c:v>5.612069907023335E-2</c:v>
                  </c:pt>
                  <c:pt idx="4">
                    <c:v>3.6863584491274734E-2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Overall!$A$2:$A$6</c:f>
              <c:strCache>
                <c:ptCount val="5"/>
                <c:pt idx="0">
                  <c:v>branderi</c:v>
                </c:pt>
                <c:pt idx="1">
                  <c:v>conceptionense</c:v>
                </c:pt>
                <c:pt idx="2">
                  <c:v>flavescens</c:v>
                </c:pt>
                <c:pt idx="3">
                  <c:v>smegmatis</c:v>
                </c:pt>
                <c:pt idx="4">
                  <c:v>tuberculosis</c:v>
                </c:pt>
              </c:strCache>
            </c:strRef>
          </c:cat>
          <c:val>
            <c:numRef>
              <c:f>Overall!$B$2:$B$6</c:f>
              <c:numCache>
                <c:formatCode>General</c:formatCode>
                <c:ptCount val="5"/>
                <c:pt idx="0">
                  <c:v>2.0273881062949286</c:v>
                </c:pt>
                <c:pt idx="1">
                  <c:v>1.4933939274968167</c:v>
                </c:pt>
                <c:pt idx="2">
                  <c:v>0.29118660986621231</c:v>
                </c:pt>
                <c:pt idx="3">
                  <c:v>0.10352079764144208</c:v>
                </c:pt>
                <c:pt idx="4">
                  <c:v>5.6063471172735996E-2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EE9-4505-88F8-539ADACA0A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855779776"/>
        <c:axId val="1855778112"/>
      </c:barChart>
      <c:catAx>
        <c:axId val="18557797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55778112"/>
        <c:crosses val="autoZero"/>
        <c:auto val="1"/>
        <c:lblAlgn val="ctr"/>
        <c:lblOffset val="100"/>
        <c:noMultiLvlLbl val="0"/>
      </c:catAx>
      <c:valAx>
        <c:axId val="18557781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557797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Exp2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Overall!$C$11:$C$15</c:f>
                <c:numCache>
                  <c:formatCode>General</c:formatCode>
                  <c:ptCount val="5"/>
                  <c:pt idx="0">
                    <c:v>1.8016954616485444E-2</c:v>
                  </c:pt>
                  <c:pt idx="1">
                    <c:v>1.8195115915928348E-2</c:v>
                  </c:pt>
                  <c:pt idx="2">
                    <c:v>3.6838913140821807E-3</c:v>
                  </c:pt>
                  <c:pt idx="3">
                    <c:v>2.7175545409281125E-2</c:v>
                  </c:pt>
                  <c:pt idx="4">
                    <c:v>5.5262837659624539E-5</c:v>
                  </c:pt>
                </c:numCache>
              </c:numRef>
            </c:plus>
            <c:minus>
              <c:numRef>
                <c:f>Overall!$C$11:$C$15</c:f>
                <c:numCache>
                  <c:formatCode>General</c:formatCode>
                  <c:ptCount val="5"/>
                  <c:pt idx="0">
                    <c:v>1.8016954616485444E-2</c:v>
                  </c:pt>
                  <c:pt idx="1">
                    <c:v>1.8195115915928348E-2</c:v>
                  </c:pt>
                  <c:pt idx="2">
                    <c:v>3.6838913140821807E-3</c:v>
                  </c:pt>
                  <c:pt idx="3">
                    <c:v>2.7175545409281125E-2</c:v>
                  </c:pt>
                  <c:pt idx="4">
                    <c:v>5.5262837659624539E-5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Overall!$A$11:$A$15</c:f>
              <c:strCache>
                <c:ptCount val="5"/>
                <c:pt idx="0">
                  <c:v>branderi</c:v>
                </c:pt>
                <c:pt idx="1">
                  <c:v>conceptionense</c:v>
                </c:pt>
                <c:pt idx="2">
                  <c:v>flavescens</c:v>
                </c:pt>
                <c:pt idx="3">
                  <c:v>smegmatis</c:v>
                </c:pt>
                <c:pt idx="4">
                  <c:v>tuberculosis</c:v>
                </c:pt>
              </c:strCache>
            </c:strRef>
          </c:cat>
          <c:val>
            <c:numRef>
              <c:f>Overall!$B$11:$B$15</c:f>
              <c:numCache>
                <c:formatCode>General</c:formatCode>
                <c:ptCount val="5"/>
                <c:pt idx="0">
                  <c:v>0.15332229367877387</c:v>
                </c:pt>
                <c:pt idx="1">
                  <c:v>0.11857405793317742</c:v>
                </c:pt>
                <c:pt idx="2">
                  <c:v>1.4448615387809761E-2</c:v>
                </c:pt>
                <c:pt idx="3">
                  <c:v>0.11835112521281815</c:v>
                </c:pt>
                <c:pt idx="4">
                  <c:v>8.5297151594441502E-4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E1-4B52-89CD-4181FD8A3B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23240976"/>
        <c:axId val="1523243888"/>
      </c:barChart>
      <c:catAx>
        <c:axId val="1523240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23243888"/>
        <c:crosses val="autoZero"/>
        <c:auto val="1"/>
        <c:lblAlgn val="ctr"/>
        <c:lblOffset val="100"/>
        <c:noMultiLvlLbl val="0"/>
      </c:catAx>
      <c:valAx>
        <c:axId val="1523243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232409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Exp3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Overall!$B$19</c:f>
              <c:strCache>
                <c:ptCount val="1"/>
                <c:pt idx="0">
                  <c:v>Average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Overall!$C$20:$C$23</c:f>
                <c:numCache>
                  <c:formatCode>General</c:formatCode>
                  <c:ptCount val="4"/>
                  <c:pt idx="0">
                    <c:v>2.1073209180728947</c:v>
                  </c:pt>
                  <c:pt idx="1">
                    <c:v>0.24577367446389012</c:v>
                  </c:pt>
                  <c:pt idx="2">
                    <c:v>0.48234820784913213</c:v>
                  </c:pt>
                  <c:pt idx="3">
                    <c:v>1.3122712217059828E-3</c:v>
                  </c:pt>
                </c:numCache>
              </c:numRef>
            </c:plus>
            <c:minus>
              <c:numRef>
                <c:f>Overall!$C$20:$C$23</c:f>
                <c:numCache>
                  <c:formatCode>General</c:formatCode>
                  <c:ptCount val="4"/>
                  <c:pt idx="0">
                    <c:v>2.1073209180728947</c:v>
                  </c:pt>
                  <c:pt idx="1">
                    <c:v>0.24577367446389012</c:v>
                  </c:pt>
                  <c:pt idx="2">
                    <c:v>0.48234820784913213</c:v>
                  </c:pt>
                  <c:pt idx="3">
                    <c:v>1.3122712217059828E-3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Overall!$A$20:$A$23</c:f>
              <c:strCache>
                <c:ptCount val="4"/>
                <c:pt idx="0">
                  <c:v>branderi</c:v>
                </c:pt>
                <c:pt idx="1">
                  <c:v>flavescens</c:v>
                </c:pt>
                <c:pt idx="2">
                  <c:v>smegmatis</c:v>
                </c:pt>
                <c:pt idx="3">
                  <c:v>tuberculosis</c:v>
                </c:pt>
              </c:strCache>
            </c:strRef>
          </c:cat>
          <c:val>
            <c:numRef>
              <c:f>Overall!$B$20:$B$23</c:f>
              <c:numCache>
                <c:formatCode>General</c:formatCode>
                <c:ptCount val="4"/>
                <c:pt idx="0">
                  <c:v>7.6102889279661907</c:v>
                </c:pt>
                <c:pt idx="1">
                  <c:v>0.88948282526850342</c:v>
                </c:pt>
                <c:pt idx="2">
                  <c:v>1.0566739580491897</c:v>
                </c:pt>
                <c:pt idx="3">
                  <c:v>2.1097183332408096E-2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F0-4E73-97D4-DA563F2CB1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42582736"/>
        <c:axId val="1742584400"/>
      </c:barChart>
      <c:catAx>
        <c:axId val="1742582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42584400"/>
        <c:crosses val="autoZero"/>
        <c:auto val="1"/>
        <c:lblAlgn val="ctr"/>
        <c:lblOffset val="100"/>
        <c:noMultiLvlLbl val="0"/>
      </c:catAx>
      <c:valAx>
        <c:axId val="17425844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425827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RIF height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extLst>
                  <c:ext xmlns:c15="http://schemas.microsoft.com/office/drawing/2012/chart" uri="{02D57815-91ED-43cb-92C2-25804820EDAC}">
                    <c15:fullRef>
                      <c15:sqref>'Exp1'!$N$2:$N$28</c15:sqref>
                    </c15:fullRef>
                  </c:ext>
                </c:extLst>
                <c:f>('Exp1'!$N$2,'Exp1'!$N$8,'Exp1'!$N$14,'Exp1'!$N$20,'Exp1'!$N$24)</c:f>
                <c:numCache>
                  <c:formatCode>General</c:formatCode>
                  <c:ptCount val="5"/>
                  <c:pt idx="0">
                    <c:v>1008041.6283553087</c:v>
                  </c:pt>
                  <c:pt idx="1">
                    <c:v>105755.26490032961</c:v>
                  </c:pt>
                  <c:pt idx="2">
                    <c:v>26009.022150976765</c:v>
                  </c:pt>
                  <c:pt idx="3">
                    <c:v>17084.352146042882</c:v>
                  </c:pt>
                  <c:pt idx="4">
                    <c:v>310705.24238974828</c:v>
                  </c:pt>
                </c:numCache>
              </c:numRef>
            </c:plus>
            <c:minus>
              <c:numRef>
                <c:extLst>
                  <c:ext xmlns:c15="http://schemas.microsoft.com/office/drawing/2012/chart" uri="{02D57815-91ED-43cb-92C2-25804820EDAC}">
                    <c15:fullRef>
                      <c15:sqref>'Exp1'!$N$2:$N$29</c15:sqref>
                    </c15:fullRef>
                  </c:ext>
                </c:extLst>
                <c:f>('Exp1'!$N$2,'Exp1'!$N$8,'Exp1'!$N$14,'Exp1'!$N$20,'Exp1'!$N$24)</c:f>
                <c:numCache>
                  <c:formatCode>General</c:formatCode>
                  <c:ptCount val="5"/>
                  <c:pt idx="0">
                    <c:v>1008041.6283553087</c:v>
                  </c:pt>
                  <c:pt idx="1">
                    <c:v>105755.26490032961</c:v>
                  </c:pt>
                  <c:pt idx="2">
                    <c:v>26009.022150976765</c:v>
                  </c:pt>
                  <c:pt idx="3">
                    <c:v>17084.352146042882</c:v>
                  </c:pt>
                  <c:pt idx="4">
                    <c:v>310705.24238974828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extLst>
                <c:ext xmlns:c15="http://schemas.microsoft.com/office/drawing/2012/chart" uri="{02D57815-91ED-43cb-92C2-25804820EDAC}">
                  <c15:fullRef>
                    <c15:sqref>'Exp1'!$A$2:$A$29</c15:sqref>
                  </c15:fullRef>
                </c:ext>
              </c:extLst>
              <c:f>('Exp1'!$A$2,'Exp1'!$A$8,'Exp1'!$A$14,'Exp1'!$A$20,'Exp1'!$A$24)</c:f>
              <c:strCache>
                <c:ptCount val="5"/>
                <c:pt idx="0">
                  <c:v>12A_conceptionense_RIF</c:v>
                </c:pt>
                <c:pt idx="1">
                  <c:v>16A_flavescens_RIF</c:v>
                </c:pt>
                <c:pt idx="2">
                  <c:v>32A_smegmatis_RIF</c:v>
                </c:pt>
                <c:pt idx="3">
                  <c:v>36A_tuberculosis_RIF</c:v>
                </c:pt>
                <c:pt idx="4">
                  <c:v>8A_branderi_RIF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'Exp1'!$M$2:$M$29</c15:sqref>
                  </c15:fullRef>
                </c:ext>
              </c:extLst>
              <c:f>('Exp1'!$M$2,'Exp1'!$M$8,'Exp1'!$M$14,'Exp1'!$M$20,'Exp1'!$M$24)</c:f>
              <c:numCache>
                <c:formatCode>General</c:formatCode>
                <c:ptCount val="5"/>
                <c:pt idx="0">
                  <c:v>692110.33333333337</c:v>
                </c:pt>
                <c:pt idx="1">
                  <c:v>134949.83333333334</c:v>
                </c:pt>
                <c:pt idx="2">
                  <c:v>47976.5</c:v>
                </c:pt>
                <c:pt idx="3">
                  <c:v>25982.5</c:v>
                </c:pt>
                <c:pt idx="4">
                  <c:v>939588.83333333337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8F-459E-AB1D-B4EB7B17E7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70858160"/>
        <c:axId val="1570861072"/>
      </c:barChart>
      <c:catAx>
        <c:axId val="1570858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70861072"/>
        <c:crosses val="autoZero"/>
        <c:auto val="1"/>
        <c:lblAlgn val="ctr"/>
        <c:lblOffset val="100"/>
        <c:noMultiLvlLbl val="0"/>
      </c:catAx>
      <c:valAx>
        <c:axId val="15708610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708581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RIF height/concentration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rgbClr val="FF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extLst>
                  <c:ext xmlns:c15="http://schemas.microsoft.com/office/drawing/2012/chart" uri="{02D57815-91ED-43cb-92C2-25804820EDAC}">
                    <c15:fullRef>
                      <c15:sqref>'Exp1'!$P$2:$P$29</c15:sqref>
                    </c15:fullRef>
                  </c:ext>
                </c:extLst>
                <c:f>('Exp1'!$P$2,'Exp1'!$P$8,'Exp1'!$P$14,'Exp1'!$P$20,'Exp1'!$P$24)</c:f>
                <c:numCache>
                  <c:formatCode>General</c:formatCode>
                  <c:ptCount val="5"/>
                  <c:pt idx="0">
                    <c:v>1382.5962960645297</c:v>
                  </c:pt>
                  <c:pt idx="1">
                    <c:v>1160.4031692943636</c:v>
                  </c:pt>
                  <c:pt idx="2">
                    <c:v>0.54212004108212908</c:v>
                  </c:pt>
                  <c:pt idx="3">
                    <c:v>11955.269349544667</c:v>
                  </c:pt>
                  <c:pt idx="4">
                    <c:v>852.30590724073159</c:v>
                  </c:pt>
                </c:numCache>
              </c:numRef>
            </c:plus>
            <c:minus>
              <c:numRef>
                <c:extLst>
                  <c:ext xmlns:c15="http://schemas.microsoft.com/office/drawing/2012/chart" uri="{02D57815-91ED-43cb-92C2-25804820EDAC}">
                    <c15:fullRef>
                      <c15:sqref>'Exp1'!$P$2:$P$29</c15:sqref>
                    </c15:fullRef>
                  </c:ext>
                </c:extLst>
                <c:f>('Exp1'!$P$2,'Exp1'!$P$8,'Exp1'!$P$14,'Exp1'!$P$20,'Exp1'!$P$24)</c:f>
                <c:numCache>
                  <c:formatCode>General</c:formatCode>
                  <c:ptCount val="5"/>
                  <c:pt idx="0">
                    <c:v>1382.5962960645297</c:v>
                  </c:pt>
                  <c:pt idx="1">
                    <c:v>1160.4031692943636</c:v>
                  </c:pt>
                  <c:pt idx="2">
                    <c:v>0.54212004108212908</c:v>
                  </c:pt>
                  <c:pt idx="3">
                    <c:v>11955.269349544667</c:v>
                  </c:pt>
                  <c:pt idx="4">
                    <c:v>852.30590724073159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extLst>
                <c:ext xmlns:c15="http://schemas.microsoft.com/office/drawing/2012/chart" uri="{02D57815-91ED-43cb-92C2-25804820EDAC}">
                  <c15:fullRef>
                    <c15:sqref>'Exp1'!$A$2:$A$29</c15:sqref>
                  </c15:fullRef>
                </c:ext>
              </c:extLst>
              <c:f>('Exp1'!$A$2,'Exp1'!$A$8,'Exp1'!$A$14,'Exp1'!$A$20,'Exp1'!$A$24)</c:f>
              <c:strCache>
                <c:ptCount val="5"/>
                <c:pt idx="0">
                  <c:v>12A_conceptionense_RIF</c:v>
                </c:pt>
                <c:pt idx="1">
                  <c:v>16A_flavescens_RIF</c:v>
                </c:pt>
                <c:pt idx="2">
                  <c:v>32A_smegmatis_RIF</c:v>
                </c:pt>
                <c:pt idx="3">
                  <c:v>36A_tuberculosis_RIF</c:v>
                </c:pt>
                <c:pt idx="4">
                  <c:v>8A_branderi_RIF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'Exp1'!$O$2:$O$29</c15:sqref>
                  </c15:fullRef>
                </c:ext>
              </c:extLst>
              <c:f>('Exp1'!$O$2,'Exp1'!$O$8,'Exp1'!$O$14,'Exp1'!$O$20,'Exp1'!$O$24)</c:f>
              <c:numCache>
                <c:formatCode>General</c:formatCode>
                <c:ptCount val="5"/>
                <c:pt idx="0">
                  <c:v>949.2754628555557</c:v>
                </c:pt>
                <c:pt idx="1">
                  <c:v>1480.7415445777781</c:v>
                </c:pt>
                <c:pt idx="2">
                  <c:v>65.802968183333348</c:v>
                </c:pt>
                <c:pt idx="3">
                  <c:v>18182.005569727891</c:v>
                </c:pt>
                <c:pt idx="4">
                  <c:v>2577.4174483444449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43-4770-A4A0-4BE0C376E1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70858160"/>
        <c:axId val="1570861072"/>
      </c:barChart>
      <c:catAx>
        <c:axId val="1570858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70861072"/>
        <c:crosses val="autoZero"/>
        <c:auto val="1"/>
        <c:lblAlgn val="ctr"/>
        <c:lblOffset val="100"/>
        <c:noMultiLvlLbl val="0"/>
      </c:catAx>
      <c:valAx>
        <c:axId val="15708610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708581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FF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rgbClr val="FF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[RIF]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extLst>
                  <c:ext xmlns:c15="http://schemas.microsoft.com/office/drawing/2012/chart" uri="{02D57815-91ED-43cb-92C2-25804820EDAC}">
                    <c15:fullRef>
                      <c15:sqref>'Exp1'!$S$2:$S$29</c15:sqref>
                    </c15:fullRef>
                  </c:ext>
                </c:extLst>
                <c:f>('Exp1'!$S$2,'Exp1'!$S$8,'Exp1'!$S$14,'Exp1'!$S$20,'Exp1'!$S$24)</c:f>
                <c:numCache>
                  <c:formatCode>General</c:formatCode>
                  <c:ptCount val="5"/>
                  <c:pt idx="0">
                    <c:v>2.1750914181551315</c:v>
                  </c:pt>
                  <c:pt idx="1">
                    <c:v>0.22819233118848023</c:v>
                  </c:pt>
                  <c:pt idx="2">
                    <c:v>5.612069907023335E-2</c:v>
                  </c:pt>
                  <c:pt idx="3">
                    <c:v>3.6863584491274734E-2</c:v>
                  </c:pt>
                  <c:pt idx="4">
                    <c:v>0.67042102953663507</c:v>
                  </c:pt>
                </c:numCache>
              </c:numRef>
            </c:plus>
            <c:minus>
              <c:numRef>
                <c:extLst>
                  <c:ext xmlns:c15="http://schemas.microsoft.com/office/drawing/2012/chart" uri="{02D57815-91ED-43cb-92C2-25804820EDAC}">
                    <c15:fullRef>
                      <c15:sqref>'Exp1'!$S$2:$S$29</c15:sqref>
                    </c15:fullRef>
                  </c:ext>
                </c:extLst>
                <c:f>('Exp1'!$S$2,'Exp1'!$S$8,'Exp1'!$S$14,'Exp1'!$S$20,'Exp1'!$S$24)</c:f>
                <c:numCache>
                  <c:formatCode>General</c:formatCode>
                  <c:ptCount val="5"/>
                  <c:pt idx="0">
                    <c:v>2.1750914181551315</c:v>
                  </c:pt>
                  <c:pt idx="1">
                    <c:v>0.22819233118848023</c:v>
                  </c:pt>
                  <c:pt idx="2">
                    <c:v>5.612069907023335E-2</c:v>
                  </c:pt>
                  <c:pt idx="3">
                    <c:v>3.6863584491274734E-2</c:v>
                  </c:pt>
                  <c:pt idx="4">
                    <c:v>0.67042102953663507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extLst>
                <c:ext xmlns:c15="http://schemas.microsoft.com/office/drawing/2012/chart" uri="{02D57815-91ED-43cb-92C2-25804820EDAC}">
                  <c15:fullRef>
                    <c15:sqref>'Exp1'!$A$2:$A$29</c15:sqref>
                  </c15:fullRef>
                </c:ext>
              </c:extLst>
              <c:f>('Exp1'!$A$2,'Exp1'!$A$8,'Exp1'!$A$14,'Exp1'!$A$20,'Exp1'!$A$24)</c:f>
              <c:strCache>
                <c:ptCount val="5"/>
                <c:pt idx="0">
                  <c:v>12A_conceptionense_RIF</c:v>
                </c:pt>
                <c:pt idx="1">
                  <c:v>16A_flavescens_RIF</c:v>
                </c:pt>
                <c:pt idx="2">
                  <c:v>32A_smegmatis_RIF</c:v>
                </c:pt>
                <c:pt idx="3">
                  <c:v>36A_tuberculosis_RIF</c:v>
                </c:pt>
                <c:pt idx="4">
                  <c:v>8A_branderi_RIF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'Exp1'!$R$2:$R$29</c15:sqref>
                  </c15:fullRef>
                </c:ext>
              </c:extLst>
              <c:f>('Exp1'!$R$2,'Exp1'!$R$8,'Exp1'!$R$14,'Exp1'!$R$20,'Exp1'!$R$24)</c:f>
              <c:numCache>
                <c:formatCode>General</c:formatCode>
                <c:ptCount val="5"/>
                <c:pt idx="0">
                  <c:v>1.4933939274968167</c:v>
                </c:pt>
                <c:pt idx="1">
                  <c:v>0.29118660986621231</c:v>
                </c:pt>
                <c:pt idx="2">
                  <c:v>0.10352079764144208</c:v>
                </c:pt>
                <c:pt idx="3">
                  <c:v>5.6063471172735996E-2</c:v>
                </c:pt>
                <c:pt idx="4">
                  <c:v>2.0273881062949286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A1-4A50-B711-09B484E714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70858160"/>
        <c:axId val="1570861072"/>
      </c:barChart>
      <c:catAx>
        <c:axId val="1570858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70861072"/>
        <c:crosses val="autoZero"/>
        <c:auto val="1"/>
        <c:lblAlgn val="ctr"/>
        <c:lblOffset val="100"/>
        <c:noMultiLvlLbl val="0"/>
      </c:catAx>
      <c:valAx>
        <c:axId val="15708610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708581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[RIF] normalised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extLst>
                  <c:ext xmlns:c15="http://schemas.microsoft.com/office/drawing/2012/chart" uri="{02D57815-91ED-43cb-92C2-25804820EDAC}">
                    <c15:fullRef>
                      <c15:sqref>'Exp1'!$V$2:$V$29</c15:sqref>
                    </c15:fullRef>
                  </c:ext>
                </c:extLst>
                <c:f>('Exp1'!$V$2,'Exp1'!$V$8,'Exp1'!$V$14,'Exp1'!$V$20,'Exp1'!$V$24)</c:f>
                <c:numCache>
                  <c:formatCode>General</c:formatCode>
                  <c:ptCount val="5"/>
                  <c:pt idx="0">
                    <c:v>2.9832828860943072E-3</c:v>
                  </c:pt>
                  <c:pt idx="1">
                    <c:v>2.5038479603766402E-3</c:v>
                  </c:pt>
                  <c:pt idx="2">
                    <c:v>7.6973280154763073E-5</c:v>
                  </c:pt>
                  <c:pt idx="3">
                    <c:v>2.5796359031674845E-2</c:v>
                  </c:pt>
                  <c:pt idx="4">
                    <c:v>1.8390542734895933E-3</c:v>
                  </c:pt>
                </c:numCache>
              </c:numRef>
            </c:plus>
            <c:minus>
              <c:numRef>
                <c:extLst>
                  <c:ext xmlns:c15="http://schemas.microsoft.com/office/drawing/2012/chart" uri="{02D57815-91ED-43cb-92C2-25804820EDAC}">
                    <c15:fullRef>
                      <c15:sqref>'Exp1'!$V$2:$V$29</c15:sqref>
                    </c15:fullRef>
                  </c:ext>
                </c:extLst>
                <c:f>('Exp1'!$V$2,'Exp1'!$V$8,'Exp1'!$V$14,'Exp1'!$V$20,'Exp1'!$V$24)</c:f>
                <c:numCache>
                  <c:formatCode>General</c:formatCode>
                  <c:ptCount val="5"/>
                  <c:pt idx="0">
                    <c:v>2.9832828860943072E-3</c:v>
                  </c:pt>
                  <c:pt idx="1">
                    <c:v>2.5038479603766402E-3</c:v>
                  </c:pt>
                  <c:pt idx="2">
                    <c:v>7.6973280154763073E-5</c:v>
                  </c:pt>
                  <c:pt idx="3">
                    <c:v>2.5796359031674845E-2</c:v>
                  </c:pt>
                  <c:pt idx="4">
                    <c:v>1.8390542734895933E-3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extLst>
                <c:ext xmlns:c15="http://schemas.microsoft.com/office/drawing/2012/chart" uri="{02D57815-91ED-43cb-92C2-25804820EDAC}">
                  <c15:fullRef>
                    <c15:sqref>'Exp1'!$A$2:$A$29</c15:sqref>
                  </c15:fullRef>
                </c:ext>
              </c:extLst>
              <c:f>('Exp1'!$A$2,'Exp1'!$A$8,'Exp1'!$A$14,'Exp1'!$A$20,'Exp1'!$A$24)</c:f>
              <c:strCache>
                <c:ptCount val="5"/>
                <c:pt idx="0">
                  <c:v>12A_conceptionense_RIF</c:v>
                </c:pt>
                <c:pt idx="1">
                  <c:v>16A_flavescens_RIF</c:v>
                </c:pt>
                <c:pt idx="2">
                  <c:v>32A_smegmatis_RIF</c:v>
                </c:pt>
                <c:pt idx="3">
                  <c:v>36A_tuberculosis_RIF</c:v>
                </c:pt>
                <c:pt idx="4">
                  <c:v>8A_branderi_RIF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'Exp1'!$U$2:$U$29</c15:sqref>
                  </c15:fullRef>
                </c:ext>
              </c:extLst>
              <c:f>('Exp1'!$U$2,'Exp1'!$U$8,'Exp1'!$U$14,'Exp1'!$U$20,'Exp1'!$U$24)</c:f>
              <c:numCache>
                <c:formatCode>General</c:formatCode>
                <c:ptCount val="5"/>
                <c:pt idx="0">
                  <c:v>2.048289331157051E-3</c:v>
                </c:pt>
                <c:pt idx="1">
                  <c:v>3.1950547829773437E-3</c:v>
                </c:pt>
                <c:pt idx="2">
                  <c:v>1.4198567535174725E-4</c:v>
                </c:pt>
                <c:pt idx="3">
                  <c:v>3.9232034835791983E-2</c:v>
                </c:pt>
                <c:pt idx="4">
                  <c:v>5.5613958939811636E-3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93-4854-9DCE-330C5481B7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70858160"/>
        <c:axId val="1570861072"/>
      </c:barChart>
      <c:catAx>
        <c:axId val="1570858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70861072"/>
        <c:crosses val="autoZero"/>
        <c:auto val="1"/>
        <c:lblAlgn val="ctr"/>
        <c:lblOffset val="100"/>
        <c:noMultiLvlLbl val="0"/>
      </c:catAx>
      <c:valAx>
        <c:axId val="15708610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708581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RIF curve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0.17790398075240596"/>
                  <c:y val="-0.2071150481189851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'Exp2'!$B$52:$B$58</c:f>
              <c:numCache>
                <c:formatCode>0.00E+00</c:formatCode>
                <c:ptCount val="7"/>
                <c:pt idx="0">
                  <c:v>6.80487E-8</c:v>
                </c:pt>
                <c:pt idx="1">
                  <c:v>6.8048700000000005E-7</c:v>
                </c:pt>
                <c:pt idx="2">
                  <c:v>6.8048700000000003E-6</c:v>
                </c:pt>
                <c:pt idx="3">
                  <c:v>6.8048700000000005E-5</c:v>
                </c:pt>
                <c:pt idx="4" formatCode="General">
                  <c:v>6.8048700000000002E-4</c:v>
                </c:pt>
                <c:pt idx="5" formatCode="General">
                  <c:v>6.8048700000000002E-3</c:v>
                </c:pt>
                <c:pt idx="6" formatCode="General">
                  <c:v>6.8048703000000002E-2</c:v>
                </c:pt>
              </c:numCache>
            </c:numRef>
          </c:xVal>
          <c:yVal>
            <c:numRef>
              <c:f>'Exp2'!$C$52:$C$58</c:f>
              <c:numCache>
                <c:formatCode>General</c:formatCode>
                <c:ptCount val="7"/>
                <c:pt idx="0">
                  <c:v>79002</c:v>
                </c:pt>
                <c:pt idx="1">
                  <c:v>77929</c:v>
                </c:pt>
                <c:pt idx="2">
                  <c:v>78784</c:v>
                </c:pt>
                <c:pt idx="3">
                  <c:v>84011</c:v>
                </c:pt>
                <c:pt idx="4">
                  <c:v>81220</c:v>
                </c:pt>
                <c:pt idx="5">
                  <c:v>98091</c:v>
                </c:pt>
                <c:pt idx="6">
                  <c:v>256328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A2A-4440-8BB9-B21A45DC6C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37238368"/>
        <c:axId val="1637238784"/>
      </c:scatterChart>
      <c:valAx>
        <c:axId val="16372383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37238784"/>
        <c:crosses val="autoZero"/>
        <c:crossBetween val="midCat"/>
      </c:valAx>
      <c:valAx>
        <c:axId val="1637238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3723836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RIF</a:t>
            </a:r>
            <a:r>
              <a:rPr lang="en-GB" baseline="0"/>
              <a:t> height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extLst>
                  <c:ext xmlns:c15="http://schemas.microsoft.com/office/drawing/2012/chart" uri="{02D57815-91ED-43cb-92C2-25804820EDAC}">
                    <c15:fullRef>
                      <c15:sqref>'Exp2'!$U$2:$U$21</c15:sqref>
                    </c15:fullRef>
                  </c:ext>
                </c:extLst>
                <c:f>('Exp2'!$U$2,'Exp2'!$U$6,'Exp2'!$U$10,'Exp2'!$U$14,'Exp2'!$U$18)</c:f>
                <c:numCache>
                  <c:formatCode>General</c:formatCode>
                  <c:ptCount val="5"/>
                  <c:pt idx="0">
                    <c:v>13876.59795302869</c:v>
                  </c:pt>
                  <c:pt idx="1">
                    <c:v>102365.70127824797</c:v>
                  </c:pt>
                  <c:pt idx="2">
                    <c:v>208.16579930430456</c:v>
                  </c:pt>
                  <c:pt idx="3">
                    <c:v>67866.832714423173</c:v>
                  </c:pt>
                  <c:pt idx="4">
                    <c:v>68537.936314496663</c:v>
                  </c:pt>
                </c:numCache>
              </c:numRef>
            </c:plus>
            <c:minus>
              <c:numRef>
                <c:extLst>
                  <c:ext xmlns:c15="http://schemas.microsoft.com/office/drawing/2012/chart" uri="{02D57815-91ED-43cb-92C2-25804820EDAC}">
                    <c15:fullRef>
                      <c15:sqref>'Exp2'!$U$2:$U$21</c15:sqref>
                    </c15:fullRef>
                  </c:ext>
                </c:extLst>
                <c:f>('Exp2'!$U$2,'Exp2'!$U$6,'Exp2'!$U$10,'Exp2'!$U$14,'Exp2'!$U$18)</c:f>
                <c:numCache>
                  <c:formatCode>General</c:formatCode>
                  <c:ptCount val="5"/>
                  <c:pt idx="0">
                    <c:v>13876.59795302869</c:v>
                  </c:pt>
                  <c:pt idx="1">
                    <c:v>102365.70127824797</c:v>
                  </c:pt>
                  <c:pt idx="2">
                    <c:v>208.16579930430456</c:v>
                  </c:pt>
                  <c:pt idx="3">
                    <c:v>67866.832714423173</c:v>
                  </c:pt>
                  <c:pt idx="4">
                    <c:v>68537.936314496663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extLst>
                <c:ext xmlns:c15="http://schemas.microsoft.com/office/drawing/2012/chart" uri="{02D57815-91ED-43cb-92C2-25804820EDAC}">
                  <c15:fullRef>
                    <c15:sqref>'Exp2'!$A$2:$A$21</c15:sqref>
                  </c15:fullRef>
                </c:ext>
              </c:extLst>
              <c:f>('Exp2'!$A$2,'Exp2'!$A$6,'Exp2'!$A$10,'Exp2'!$A$14,'Exp2'!$A$18)</c:f>
              <c:strCache>
                <c:ptCount val="5"/>
                <c:pt idx="0">
                  <c:v>POS_10F_flavescens_RIF.d</c:v>
                </c:pt>
                <c:pt idx="1">
                  <c:v>POS_18F_smegmatis_RIF.d</c:v>
                </c:pt>
                <c:pt idx="2">
                  <c:v>POS_22F_tuberculosis_RIF.d</c:v>
                </c:pt>
                <c:pt idx="3">
                  <c:v>POS_4F_branderi_RIF.d</c:v>
                </c:pt>
                <c:pt idx="4">
                  <c:v>POS_7F_conceptionense_RIF.d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'Exp2'!$T$2:$T$21</c15:sqref>
                  </c15:fullRef>
                </c:ext>
              </c:extLst>
              <c:f>('Exp2'!$T$2,'Exp2'!$T$6,'Exp2'!$T$10,'Exp2'!$T$14,'Exp2'!$T$18)</c:f>
              <c:numCache>
                <c:formatCode>General</c:formatCode>
                <c:ptCount val="5"/>
                <c:pt idx="0">
                  <c:v>54425.5</c:v>
                </c:pt>
                <c:pt idx="1">
                  <c:v>445808.75</c:v>
                </c:pt>
                <c:pt idx="2">
                  <c:v>3213</c:v>
                </c:pt>
                <c:pt idx="3">
                  <c:v>577539.25</c:v>
                </c:pt>
                <c:pt idx="4">
                  <c:v>446648.5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06-4B61-939A-5E159BEB9C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862778592"/>
        <c:axId val="1862781504"/>
      </c:barChart>
      <c:catAx>
        <c:axId val="1862778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62781504"/>
        <c:crosses val="autoZero"/>
        <c:auto val="1"/>
        <c:lblAlgn val="ctr"/>
        <c:lblOffset val="100"/>
        <c:noMultiLvlLbl val="0"/>
      </c:catAx>
      <c:valAx>
        <c:axId val="1862781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627785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[RIF]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extLst>
                  <c:ext xmlns:c15="http://schemas.microsoft.com/office/drawing/2012/chart" uri="{02D57815-91ED-43cb-92C2-25804820EDAC}">
                    <c15:fullRef>
                      <c15:sqref>'Exp2'!$Y$2:$Y$21</c15:sqref>
                    </c15:fullRef>
                  </c:ext>
                </c:extLst>
                <c:f>('Exp2'!$Y$2,'Exp2'!$Y$6,'Exp2'!$Y$10,'Exp2'!$Y$14,'Exp2'!$Y$18)</c:f>
                <c:numCache>
                  <c:formatCode>General</c:formatCode>
                  <c:ptCount val="5"/>
                  <c:pt idx="0">
                    <c:v>3.6838913140821807E-3</c:v>
                  </c:pt>
                  <c:pt idx="1">
                    <c:v>2.7175545409281125E-2</c:v>
                  </c:pt>
                  <c:pt idx="2">
                    <c:v>5.5262837659624539E-5</c:v>
                  </c:pt>
                  <c:pt idx="3">
                    <c:v>1.8016954616485444E-2</c:v>
                  </c:pt>
                  <c:pt idx="4">
                    <c:v>1.8195115915928348E-2</c:v>
                  </c:pt>
                </c:numCache>
              </c:numRef>
            </c:plus>
            <c:minus>
              <c:numRef>
                <c:extLst>
                  <c:ext xmlns:c15="http://schemas.microsoft.com/office/drawing/2012/chart" uri="{02D57815-91ED-43cb-92C2-25804820EDAC}">
                    <c15:fullRef>
                      <c15:sqref>'Exp2'!$Y$2:$Y$21</c15:sqref>
                    </c15:fullRef>
                  </c:ext>
                </c:extLst>
                <c:f>('Exp2'!$Y$2,'Exp2'!$Y$6,'Exp2'!$Y$10,'Exp2'!$Y$14,'Exp2'!$Y$18)</c:f>
                <c:numCache>
                  <c:formatCode>General</c:formatCode>
                  <c:ptCount val="5"/>
                  <c:pt idx="0">
                    <c:v>3.6838913140821807E-3</c:v>
                  </c:pt>
                  <c:pt idx="1">
                    <c:v>2.7175545409281125E-2</c:v>
                  </c:pt>
                  <c:pt idx="2">
                    <c:v>5.5262837659624539E-5</c:v>
                  </c:pt>
                  <c:pt idx="3">
                    <c:v>1.8016954616485444E-2</c:v>
                  </c:pt>
                  <c:pt idx="4">
                    <c:v>1.8195115915928348E-2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extLst>
                <c:ext xmlns:c15="http://schemas.microsoft.com/office/drawing/2012/chart" uri="{02D57815-91ED-43cb-92C2-25804820EDAC}">
                  <c15:fullRef>
                    <c15:sqref>'Exp2'!$A$2:$A$21</c15:sqref>
                  </c15:fullRef>
                </c:ext>
              </c:extLst>
              <c:f>('Exp2'!$A$2,'Exp2'!$A$6,'Exp2'!$A$10,'Exp2'!$A$14,'Exp2'!$A$18)</c:f>
              <c:strCache>
                <c:ptCount val="5"/>
                <c:pt idx="0">
                  <c:v>POS_10F_flavescens_RIF.d</c:v>
                </c:pt>
                <c:pt idx="1">
                  <c:v>POS_18F_smegmatis_RIF.d</c:v>
                </c:pt>
                <c:pt idx="2">
                  <c:v>POS_22F_tuberculosis_RIF.d</c:v>
                </c:pt>
                <c:pt idx="3">
                  <c:v>POS_4F_branderi_RIF.d</c:v>
                </c:pt>
                <c:pt idx="4">
                  <c:v>POS_7F_conceptionense_RIF.d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'Exp2'!$X$2:$X$21</c15:sqref>
                  </c15:fullRef>
                </c:ext>
              </c:extLst>
              <c:f>('Exp2'!$X$2,'Exp2'!$X$6,'Exp2'!$X$10,'Exp2'!$X$14,'Exp2'!$X$18)</c:f>
              <c:numCache>
                <c:formatCode>General</c:formatCode>
                <c:ptCount val="5"/>
                <c:pt idx="0">
                  <c:v>1.4448615387809761E-2</c:v>
                </c:pt>
                <c:pt idx="1">
                  <c:v>0.11835112521281815</c:v>
                </c:pt>
                <c:pt idx="2">
                  <c:v>8.5297151594441502E-4</c:v>
                </c:pt>
                <c:pt idx="3">
                  <c:v>0.15332229367877387</c:v>
                </c:pt>
                <c:pt idx="4">
                  <c:v>0.11857405793317742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1E4-4E69-9083-E18824E388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862778592"/>
        <c:axId val="1862781504"/>
      </c:barChart>
      <c:catAx>
        <c:axId val="1862778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62781504"/>
        <c:crosses val="autoZero"/>
        <c:auto val="1"/>
        <c:lblAlgn val="ctr"/>
        <c:lblOffset val="100"/>
        <c:noMultiLvlLbl val="0"/>
      </c:catAx>
      <c:valAx>
        <c:axId val="1862781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627785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[RIF]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extLst>
                  <c:ext xmlns:c15="http://schemas.microsoft.com/office/drawing/2012/chart" uri="{02D57815-91ED-43cb-92C2-25804820EDAC}">
                    <c15:fullRef>
                      <c15:sqref>'Exp2'!$AC$2:$AC$21</c15:sqref>
                    </c15:fullRef>
                  </c:ext>
                </c:extLst>
                <c:f>('Exp2'!$AC$2,'Exp2'!$AC$6,'Exp2'!$AC$10,'Exp2'!$AC$14,'Exp2'!$AC$18)</c:f>
                <c:numCache>
                  <c:formatCode>General</c:formatCode>
                  <c:ptCount val="5"/>
                  <c:pt idx="0">
                    <c:v>4.042162024014387E-5</c:v>
                  </c:pt>
                  <c:pt idx="1">
                    <c:v>2.9818457785485116E-4</c:v>
                  </c:pt>
                  <c:pt idx="2">
                    <c:v>6.0637332831481933E-7</c:v>
                  </c:pt>
                  <c:pt idx="3">
                    <c:v>1.9769163509453984E-4</c:v>
                  </c:pt>
                  <c:pt idx="4">
                    <c:v>1.9964651589138836E-4</c:v>
                  </c:pt>
                </c:numCache>
              </c:numRef>
            </c:plus>
            <c:minus>
              <c:numRef>
                <c:extLst>
                  <c:ext xmlns:c15="http://schemas.microsoft.com/office/drawing/2012/chart" uri="{02D57815-91ED-43cb-92C2-25804820EDAC}">
                    <c15:fullRef>
                      <c15:sqref>'Exp2'!$AC$2:$AC$21</c15:sqref>
                    </c15:fullRef>
                  </c:ext>
                </c:extLst>
                <c:f>('Exp2'!$AC$2,'Exp2'!$AC$6,'Exp2'!$AC$10,'Exp2'!$AC$14,'Exp2'!$AC$18)</c:f>
                <c:numCache>
                  <c:formatCode>General</c:formatCode>
                  <c:ptCount val="5"/>
                  <c:pt idx="0">
                    <c:v>4.042162024014387E-5</c:v>
                  </c:pt>
                  <c:pt idx="1">
                    <c:v>2.9818457785485116E-4</c:v>
                  </c:pt>
                  <c:pt idx="2">
                    <c:v>6.0637332831481933E-7</c:v>
                  </c:pt>
                  <c:pt idx="3">
                    <c:v>1.9769163509453984E-4</c:v>
                  </c:pt>
                  <c:pt idx="4">
                    <c:v>1.9964651589138836E-4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extLst>
                <c:ext xmlns:c15="http://schemas.microsoft.com/office/drawing/2012/chart" uri="{02D57815-91ED-43cb-92C2-25804820EDAC}">
                  <c15:fullRef>
                    <c15:sqref>'Exp2'!$A$2:$A$21</c15:sqref>
                  </c15:fullRef>
                </c:ext>
              </c:extLst>
              <c:f>('Exp2'!$A$2,'Exp2'!$A$6,'Exp2'!$A$10,'Exp2'!$A$14,'Exp2'!$A$18)</c:f>
              <c:strCache>
                <c:ptCount val="5"/>
                <c:pt idx="0">
                  <c:v>POS_10F_flavescens_RIF.d</c:v>
                </c:pt>
                <c:pt idx="1">
                  <c:v>POS_18F_smegmatis_RIF.d</c:v>
                </c:pt>
                <c:pt idx="2">
                  <c:v>POS_22F_tuberculosis_RIF.d</c:v>
                </c:pt>
                <c:pt idx="3">
                  <c:v>POS_4F_branderi_RIF.d</c:v>
                </c:pt>
                <c:pt idx="4">
                  <c:v>POS_7F_conceptionense_RIF.d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'Exp2'!$AB$2:$AB$21</c15:sqref>
                  </c15:fullRef>
                </c:ext>
              </c:extLst>
              <c:f>('Exp2'!$AB$2,'Exp2'!$AB$6,'Exp2'!$AB$10,'Exp2'!$AB$14,'Exp2'!$AB$18)</c:f>
              <c:numCache>
                <c:formatCode>General</c:formatCode>
                <c:ptCount val="5"/>
                <c:pt idx="0">
                  <c:v>1.5853791396325555E-4</c:v>
                </c:pt>
                <c:pt idx="1">
                  <c:v>1.2986116664351545E-3</c:v>
                </c:pt>
                <c:pt idx="2">
                  <c:v>9.3592583910839586E-6</c:v>
                </c:pt>
                <c:pt idx="3">
                  <c:v>1.6823339781334692E-3</c:v>
                </c:pt>
                <c:pt idx="4">
                  <c:v>1.3010578031403871E-3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66-410F-9031-F95DE6A983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862778592"/>
        <c:axId val="1862781504"/>
      </c:barChart>
      <c:catAx>
        <c:axId val="1862778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62781504"/>
        <c:crosses val="autoZero"/>
        <c:auto val="1"/>
        <c:lblAlgn val="ctr"/>
        <c:lblOffset val="100"/>
        <c:noMultiLvlLbl val="0"/>
      </c:catAx>
      <c:valAx>
        <c:axId val="1862781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627785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Relationship Id="rId4" Type="http://schemas.openxmlformats.org/officeDocument/2006/relationships/chart" Target="../charts/chart9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33337</xdr:colOff>
      <xdr:row>62</xdr:row>
      <xdr:rowOff>80962</xdr:rowOff>
    </xdr:from>
    <xdr:to>
      <xdr:col>13</xdr:col>
      <xdr:colOff>376237</xdr:colOff>
      <xdr:row>76</xdr:row>
      <xdr:rowOff>157162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CFE2C64-549A-4363-A765-2AD42CD4AE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33337</xdr:colOff>
      <xdr:row>29</xdr:row>
      <xdr:rowOff>61912</xdr:rowOff>
    </xdr:from>
    <xdr:to>
      <xdr:col>15</xdr:col>
      <xdr:colOff>1323975</xdr:colOff>
      <xdr:row>43</xdr:row>
      <xdr:rowOff>138112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FAD9E484-8CD9-41CB-8F49-4F487B13DF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1371600</xdr:colOff>
      <xdr:row>29</xdr:row>
      <xdr:rowOff>66675</xdr:rowOff>
    </xdr:from>
    <xdr:to>
      <xdr:col>22</xdr:col>
      <xdr:colOff>228600</xdr:colOff>
      <xdr:row>43</xdr:row>
      <xdr:rowOff>142875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C711C6F4-4B71-4A67-8364-1A311597B3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600075</xdr:colOff>
      <xdr:row>29</xdr:row>
      <xdr:rowOff>114300</xdr:rowOff>
    </xdr:from>
    <xdr:to>
      <xdr:col>30</xdr:col>
      <xdr:colOff>295275</xdr:colOff>
      <xdr:row>44</xdr:row>
      <xdr:rowOff>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7187FB4E-C21B-4137-8EE7-88A4858ECF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30</xdr:col>
      <xdr:colOff>476250</xdr:colOff>
      <xdr:row>29</xdr:row>
      <xdr:rowOff>114300</xdr:rowOff>
    </xdr:from>
    <xdr:to>
      <xdr:col>38</xdr:col>
      <xdr:colOff>171450</xdr:colOff>
      <xdr:row>44</xdr:row>
      <xdr:rowOff>0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32FA7825-99F8-4458-813E-1D446000F3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52387</xdr:colOff>
      <xdr:row>46</xdr:row>
      <xdr:rowOff>42862</xdr:rowOff>
    </xdr:from>
    <xdr:to>
      <xdr:col>16</xdr:col>
      <xdr:colOff>357187</xdr:colOff>
      <xdr:row>60</xdr:row>
      <xdr:rowOff>119062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5CF92A5-B9E0-43F7-989F-C8FACF0227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52387</xdr:colOff>
      <xdr:row>21</xdr:row>
      <xdr:rowOff>138112</xdr:rowOff>
    </xdr:from>
    <xdr:to>
      <xdr:col>22</xdr:col>
      <xdr:colOff>776287</xdr:colOff>
      <xdr:row>36</xdr:row>
      <xdr:rowOff>23812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7C78050-52AC-4CE0-B336-2EB883F536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22</xdr:col>
      <xdr:colOff>962026</xdr:colOff>
      <xdr:row>21</xdr:row>
      <xdr:rowOff>171450</xdr:rowOff>
    </xdr:from>
    <xdr:to>
      <xdr:col>25</xdr:col>
      <xdr:colOff>323851</xdr:colOff>
      <xdr:row>35</xdr:row>
      <xdr:rowOff>57150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AD9291AC-3D17-48EB-9994-97F30EA387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26</xdr:col>
      <xdr:colOff>0</xdr:colOff>
      <xdr:row>22</xdr:row>
      <xdr:rowOff>0</xdr:rowOff>
    </xdr:from>
    <xdr:to>
      <xdr:col>28</xdr:col>
      <xdr:colOff>752475</xdr:colOff>
      <xdr:row>35</xdr:row>
      <xdr:rowOff>76200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56F23152-2D65-4850-8BAA-D27949A054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338137</xdr:colOff>
      <xdr:row>0</xdr:row>
      <xdr:rowOff>138112</xdr:rowOff>
    </xdr:from>
    <xdr:to>
      <xdr:col>12</xdr:col>
      <xdr:colOff>33337</xdr:colOff>
      <xdr:row>15</xdr:row>
      <xdr:rowOff>23812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D5F7A99-F9E1-4059-9A27-10E705DF94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138112</xdr:colOff>
      <xdr:row>0</xdr:row>
      <xdr:rowOff>128587</xdr:rowOff>
    </xdr:from>
    <xdr:to>
      <xdr:col>19</xdr:col>
      <xdr:colOff>442912</xdr:colOff>
      <xdr:row>15</xdr:row>
      <xdr:rowOff>14287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1BB0444-7FB5-4AC6-8A15-69EA3825FB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20</xdr:col>
      <xdr:colOff>33337</xdr:colOff>
      <xdr:row>0</xdr:row>
      <xdr:rowOff>71437</xdr:rowOff>
    </xdr:from>
    <xdr:to>
      <xdr:col>27</xdr:col>
      <xdr:colOff>338137</xdr:colOff>
      <xdr:row>14</xdr:row>
      <xdr:rowOff>147637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155823A-B2ED-44BF-963D-BAF4A57CB6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V74"/>
  <sheetViews>
    <sheetView topLeftCell="A31" workbookViewId="0">
      <selection activeCell="E78" sqref="E78"/>
    </sheetView>
  </sheetViews>
  <sheetFormatPr defaultRowHeight="15" x14ac:dyDescent="0.25"/>
  <cols>
    <col min="1" max="1" width="23.5703125" bestFit="1" customWidth="1"/>
    <col min="2" max="2" width="13.7109375" bestFit="1" customWidth="1"/>
    <col min="3" max="3" width="14.7109375" bestFit="1" customWidth="1"/>
    <col min="4" max="4" width="7" bestFit="1" customWidth="1"/>
    <col min="5" max="5" width="9.42578125" bestFit="1" customWidth="1"/>
    <col min="6" max="6" width="9" bestFit="1" customWidth="1"/>
    <col min="7" max="7" width="4.7109375" bestFit="1" customWidth="1"/>
    <col min="8" max="8" width="9" bestFit="1" customWidth="1"/>
    <col min="9" max="9" width="10" bestFit="1" customWidth="1"/>
    <col min="10" max="10" width="7" bestFit="1" customWidth="1"/>
    <col min="11" max="11" width="10.140625" bestFit="1" customWidth="1"/>
    <col min="12" max="12" width="18.140625" bestFit="1" customWidth="1"/>
    <col min="13" max="13" width="14.5703125" bestFit="1" customWidth="1"/>
    <col min="14" max="14" width="12.7109375" bestFit="1" customWidth="1"/>
    <col min="16" max="16" width="32.85546875" bestFit="1" customWidth="1"/>
    <col min="17" max="17" width="12.7109375" style="17" bestFit="1" customWidth="1"/>
    <col min="18" max="18" width="12.7109375" style="17" customWidth="1"/>
    <col min="19" max="19" width="12.7109375" style="17" bestFit="1" customWidth="1"/>
    <col min="20" max="20" width="16" style="17" bestFit="1" customWidth="1"/>
    <col min="21" max="21" width="23.7109375" bestFit="1" customWidth="1"/>
  </cols>
  <sheetData>
    <row r="1" spans="1:22" s="18" customFormat="1" x14ac:dyDescent="0.25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77</v>
      </c>
      <c r="M1" s="18" t="s">
        <v>168</v>
      </c>
      <c r="N1" s="18" t="s">
        <v>169</v>
      </c>
      <c r="O1" s="6" t="s">
        <v>163</v>
      </c>
      <c r="P1" s="6" t="s">
        <v>164</v>
      </c>
      <c r="Q1" s="18" t="s">
        <v>176</v>
      </c>
      <c r="R1" s="18" t="s">
        <v>178</v>
      </c>
      <c r="S1" s="18" t="s">
        <v>177</v>
      </c>
      <c r="T1" s="18" t="s">
        <v>179</v>
      </c>
      <c r="U1" s="18" t="s">
        <v>180</v>
      </c>
      <c r="V1" s="18" t="s">
        <v>181</v>
      </c>
    </row>
    <row r="2" spans="1:22" s="11" customFormat="1" x14ac:dyDescent="0.25">
      <c r="A2" s="11" t="s">
        <v>12</v>
      </c>
      <c r="B2" s="11">
        <v>98.96</v>
      </c>
      <c r="C2" s="11" t="s">
        <v>11</v>
      </c>
      <c r="D2" s="11">
        <v>5.4640000000000004</v>
      </c>
      <c r="E2" s="11">
        <v>845.39390000000003</v>
      </c>
      <c r="F2" s="11">
        <v>822.40769999999998</v>
      </c>
      <c r="G2" s="11">
        <v>10</v>
      </c>
      <c r="H2" s="11">
        <v>1462715</v>
      </c>
      <c r="I2" s="11">
        <v>22052848</v>
      </c>
      <c r="J2" s="11">
        <v>3065</v>
      </c>
      <c r="K2" s="11">
        <v>3.12</v>
      </c>
      <c r="L2" s="11">
        <f>((((600/1000)/1000)/(822.94*(1/1000)))*1000)*1000</f>
        <v>729.09325102680623</v>
      </c>
      <c r="M2" s="11">
        <f>AVERAGE(H2:H7)</f>
        <v>692110.33333333337</v>
      </c>
      <c r="N2" s="11">
        <f>_xlfn.STDEV.P(H2:H7)</f>
        <v>1008041.6283553087</v>
      </c>
      <c r="O2" s="4">
        <f>M2/L2</f>
        <v>949.2754628555557</v>
      </c>
      <c r="P2" s="4">
        <f>N2/L2</f>
        <v>1382.5962960645297</v>
      </c>
      <c r="Q2" s="11">
        <f>(H2*$B$71)/$C$71</f>
        <v>3.1561581924921982</v>
      </c>
      <c r="R2" s="11">
        <f>AVERAGE(Q2:Q7)</f>
        <v>1.4933939274968167</v>
      </c>
      <c r="S2" s="11">
        <f>_xlfn.STDEV.P(Q2:Q7)</f>
        <v>2.1750914181551315</v>
      </c>
      <c r="T2" s="11">
        <f>Q2/$L$2</f>
        <v>4.3288813715492164E-3</v>
      </c>
      <c r="U2" s="11">
        <f>AVERAGE(T2:T7)</f>
        <v>2.048289331157051E-3</v>
      </c>
      <c r="V2" s="11">
        <f>_xlfn.STDEV.P(T2:T7)</f>
        <v>2.9832828860943072E-3</v>
      </c>
    </row>
    <row r="3" spans="1:22" s="11" customFormat="1" x14ac:dyDescent="0.25">
      <c r="A3" s="11" t="s">
        <v>13</v>
      </c>
      <c r="B3" s="11">
        <v>99.47</v>
      </c>
      <c r="C3" s="11" t="s">
        <v>11</v>
      </c>
      <c r="D3" s="11">
        <v>6.9569999999999999</v>
      </c>
      <c r="E3" s="11">
        <v>823.41219999999998</v>
      </c>
      <c r="F3" s="11">
        <v>822.40480000000002</v>
      </c>
      <c r="G3" s="11">
        <v>5</v>
      </c>
      <c r="H3" s="11">
        <v>15497</v>
      </c>
      <c r="I3" s="11">
        <v>182189</v>
      </c>
      <c r="J3" s="11">
        <v>13626</v>
      </c>
      <c r="K3" s="11">
        <v>-0.44</v>
      </c>
      <c r="O3" s="4"/>
      <c r="P3" s="4"/>
      <c r="Q3" s="11">
        <f t="shared" ref="Q3:Q29" si="0">(H3*$B$71)/$C$71</f>
        <v>3.3438491783465404E-2</v>
      </c>
      <c r="T3" s="11">
        <f t="shared" ref="T3:T29" si="1">Q3/$L$2</f>
        <v>4.5863120713808372E-5</v>
      </c>
    </row>
    <row r="4" spans="1:22" s="11" customFormat="1" x14ac:dyDescent="0.25">
      <c r="A4" s="11" t="s">
        <v>30</v>
      </c>
      <c r="B4" s="11">
        <v>99.45</v>
      </c>
      <c r="C4" s="11" t="s">
        <v>11</v>
      </c>
      <c r="D4" s="11">
        <v>7.173</v>
      </c>
      <c r="E4" s="11">
        <v>823.41189999999995</v>
      </c>
      <c r="F4" s="11">
        <v>822.40470000000005</v>
      </c>
      <c r="G4" s="11">
        <v>4</v>
      </c>
      <c r="H4" s="11">
        <v>27716</v>
      </c>
      <c r="I4" s="11">
        <v>375337</v>
      </c>
      <c r="J4" s="11">
        <v>13825</v>
      </c>
      <c r="K4" s="11">
        <v>-0.5</v>
      </c>
      <c r="O4" s="4"/>
      <c r="P4" s="4"/>
      <c r="Q4" s="11">
        <f t="shared" si="0"/>
        <v>5.9803912903821844E-2</v>
      </c>
      <c r="T4" s="11">
        <f t="shared" si="1"/>
        <v>8.2025053475118595E-5</v>
      </c>
    </row>
    <row r="5" spans="1:22" s="11" customFormat="1" x14ac:dyDescent="0.25">
      <c r="A5" s="11" t="s">
        <v>31</v>
      </c>
      <c r="B5" s="11">
        <v>99.06</v>
      </c>
      <c r="C5" s="11" t="s">
        <v>11</v>
      </c>
      <c r="D5" s="11">
        <v>7.2050000000000001</v>
      </c>
      <c r="E5" s="11">
        <v>823.41189999999995</v>
      </c>
      <c r="F5" s="11">
        <v>822.40440000000001</v>
      </c>
      <c r="G5" s="11">
        <v>5</v>
      </c>
      <c r="H5" s="11">
        <v>22163</v>
      </c>
      <c r="I5" s="11">
        <v>279042</v>
      </c>
      <c r="J5" s="11">
        <v>11864</v>
      </c>
      <c r="K5" s="11">
        <v>-0.86</v>
      </c>
      <c r="O5" s="4"/>
      <c r="P5" s="4"/>
      <c r="Q5" s="11">
        <f t="shared" si="0"/>
        <v>4.7821984474217184E-2</v>
      </c>
      <c r="T5" s="11">
        <f t="shared" si="1"/>
        <v>6.5591039838687161E-5</v>
      </c>
    </row>
    <row r="6" spans="1:22" s="11" customFormat="1" x14ac:dyDescent="0.25">
      <c r="A6" s="11" t="s">
        <v>40</v>
      </c>
      <c r="B6" s="11">
        <v>99.72</v>
      </c>
      <c r="C6" s="11" t="s">
        <v>11</v>
      </c>
      <c r="D6" s="11">
        <v>5.4420000000000002</v>
      </c>
      <c r="E6" s="11">
        <v>845.39459999999997</v>
      </c>
      <c r="F6" s="11">
        <v>822.40819999999997</v>
      </c>
      <c r="G6" s="11">
        <v>9</v>
      </c>
      <c r="H6" s="11">
        <v>2613394</v>
      </c>
      <c r="I6" s="11">
        <v>35827571</v>
      </c>
      <c r="J6" s="11">
        <v>8638</v>
      </c>
      <c r="K6" s="11">
        <v>3.77</v>
      </c>
      <c r="O6" s="4"/>
      <c r="P6" s="4"/>
      <c r="Q6" s="11">
        <f t="shared" si="0"/>
        <v>5.6390239269508795</v>
      </c>
      <c r="T6" s="11">
        <f t="shared" si="1"/>
        <v>7.7342972507415961E-3</v>
      </c>
    </row>
    <row r="7" spans="1:22" s="11" customFormat="1" x14ac:dyDescent="0.25">
      <c r="A7" s="11" t="s">
        <v>41</v>
      </c>
      <c r="B7" s="11">
        <v>99.32</v>
      </c>
      <c r="C7" s="11" t="s">
        <v>11</v>
      </c>
      <c r="D7" s="11">
        <v>6.8360000000000003</v>
      </c>
      <c r="E7" s="11">
        <v>823.41229999999996</v>
      </c>
      <c r="F7" s="11">
        <v>822.40509999999995</v>
      </c>
      <c r="G7" s="11">
        <v>4</v>
      </c>
      <c r="H7" s="11">
        <v>11177</v>
      </c>
      <c r="I7" s="11">
        <v>129286</v>
      </c>
      <c r="J7" s="11">
        <v>6794</v>
      </c>
      <c r="K7" s="11">
        <v>-0.08</v>
      </c>
      <c r="O7" s="4"/>
      <c r="P7" s="4"/>
      <c r="Q7" s="11">
        <f t="shared" si="0"/>
        <v>2.4117056376317534E-2</v>
      </c>
      <c r="T7" s="11">
        <f t="shared" si="1"/>
        <v>3.3078150623877924E-5</v>
      </c>
    </row>
    <row r="8" spans="1:22" x14ac:dyDescent="0.25">
      <c r="A8" t="s">
        <v>14</v>
      </c>
      <c r="B8">
        <v>85.44</v>
      </c>
      <c r="C8" t="s">
        <v>11</v>
      </c>
      <c r="D8">
        <v>5.5259999999999998</v>
      </c>
      <c r="E8">
        <v>823.41660000000002</v>
      </c>
      <c r="F8">
        <v>822.40899999999999</v>
      </c>
      <c r="G8">
        <v>6</v>
      </c>
      <c r="H8">
        <v>192172</v>
      </c>
      <c r="I8">
        <v>2311389</v>
      </c>
      <c r="J8">
        <v>75677</v>
      </c>
      <c r="K8">
        <v>4.76</v>
      </c>
      <c r="L8">
        <f>((((75/1000)/1000)/(822.94*(1/1000)))*1000)*1000</f>
        <v>91.136656378350779</v>
      </c>
      <c r="M8">
        <f>AVERAGE(H8:H13)</f>
        <v>134949.83333333334</v>
      </c>
      <c r="N8">
        <f>_xlfn.STDEV.P(H8:H13)</f>
        <v>105755.26490032961</v>
      </c>
      <c r="O8" s="14">
        <f>M8/L8</f>
        <v>1480.7415445777781</v>
      </c>
      <c r="P8" s="14">
        <f>N8/L8</f>
        <v>1160.4031692943636</v>
      </c>
      <c r="Q8" s="17">
        <f t="shared" si="0"/>
        <v>0.41465714932000475</v>
      </c>
      <c r="R8" s="17">
        <f>AVERAGE(Q8:Q13)</f>
        <v>0.29118660986621231</v>
      </c>
      <c r="S8" s="17">
        <f>_xlfn.STDEV.P(Q8:Q13)</f>
        <v>0.22819233118848023</v>
      </c>
      <c r="T8" s="17">
        <f>Q8/$L$8</f>
        <v>4.5498393928187298E-3</v>
      </c>
      <c r="U8" s="17">
        <f>AVERAGE(T8:T13)</f>
        <v>3.1950547829773437E-3</v>
      </c>
      <c r="V8" s="17">
        <f>_xlfn.STDEV.P(T8:T13)</f>
        <v>2.5038479603766402E-3</v>
      </c>
    </row>
    <row r="9" spans="1:22" x14ac:dyDescent="0.25">
      <c r="A9" t="s">
        <v>15</v>
      </c>
      <c r="B9">
        <v>86.28</v>
      </c>
      <c r="C9" t="s">
        <v>11</v>
      </c>
      <c r="D9">
        <v>5.492</v>
      </c>
      <c r="E9">
        <v>823.41629999999998</v>
      </c>
      <c r="F9">
        <v>822.40880000000004</v>
      </c>
      <c r="G9">
        <v>7</v>
      </c>
      <c r="H9">
        <v>300896</v>
      </c>
      <c r="I9">
        <v>3600664</v>
      </c>
      <c r="J9">
        <v>113929</v>
      </c>
      <c r="K9">
        <v>4.53</v>
      </c>
      <c r="O9" s="14"/>
      <c r="P9" s="14"/>
      <c r="Q9" s="17">
        <f t="shared" si="0"/>
        <v>0.64925523802526974</v>
      </c>
      <c r="T9" s="17">
        <f t="shared" ref="T9:T29" si="2">Q9/$L$8</f>
        <v>7.123974741073541E-3</v>
      </c>
      <c r="U9" s="17"/>
      <c r="V9" s="17"/>
    </row>
    <row r="10" spans="1:22" x14ac:dyDescent="0.25">
      <c r="A10" t="s">
        <v>32</v>
      </c>
      <c r="B10">
        <v>84.78</v>
      </c>
      <c r="C10" t="s">
        <v>11</v>
      </c>
      <c r="D10">
        <v>7.1440000000000001</v>
      </c>
      <c r="E10">
        <v>823.41020000000003</v>
      </c>
      <c r="F10">
        <v>822.40340000000003</v>
      </c>
      <c r="G10">
        <v>3</v>
      </c>
      <c r="H10">
        <v>2054</v>
      </c>
      <c r="I10">
        <v>22408</v>
      </c>
      <c r="J10">
        <v>1175</v>
      </c>
      <c r="K10">
        <v>-2.15</v>
      </c>
      <c r="O10" s="14"/>
      <c r="P10" s="14"/>
      <c r="Q10" s="17">
        <f t="shared" si="0"/>
        <v>4.431997297750399E-3</v>
      </c>
      <c r="T10" s="17">
        <f t="shared" si="2"/>
        <v>4.8630238082809517E-5</v>
      </c>
      <c r="U10" s="17"/>
      <c r="V10" s="17"/>
    </row>
    <row r="11" spans="1:22" x14ac:dyDescent="0.25">
      <c r="A11" t="s">
        <v>33</v>
      </c>
      <c r="B11">
        <v>84.15</v>
      </c>
      <c r="C11" t="s">
        <v>11</v>
      </c>
      <c r="D11">
        <v>7.1239999999999997</v>
      </c>
      <c r="E11">
        <v>823.40980000000002</v>
      </c>
      <c r="F11">
        <v>822.40290000000005</v>
      </c>
      <c r="G11">
        <v>3</v>
      </c>
      <c r="H11">
        <v>1922</v>
      </c>
      <c r="I11">
        <v>18178</v>
      </c>
      <c r="J11">
        <v>1364</v>
      </c>
      <c r="K11">
        <v>-2.65</v>
      </c>
      <c r="O11" s="14"/>
      <c r="P11" s="14"/>
      <c r="Q11" s="17">
        <f t="shared" si="0"/>
        <v>4.1471756603097699E-3</v>
      </c>
      <c r="T11" s="17">
        <f t="shared" si="2"/>
        <v>4.5505023171937634E-5</v>
      </c>
      <c r="U11" s="17"/>
      <c r="V11" s="17"/>
    </row>
    <row r="12" spans="1:22" x14ac:dyDescent="0.25">
      <c r="A12" t="s">
        <v>42</v>
      </c>
      <c r="B12">
        <v>96.47</v>
      </c>
      <c r="C12" t="s">
        <v>11</v>
      </c>
      <c r="D12">
        <v>5.4459999999999997</v>
      </c>
      <c r="E12">
        <v>823.41399999999999</v>
      </c>
      <c r="F12">
        <v>822.40650000000005</v>
      </c>
      <c r="G12">
        <v>8</v>
      </c>
      <c r="H12">
        <v>153100</v>
      </c>
      <c r="I12">
        <v>1636519</v>
      </c>
      <c r="J12">
        <v>57409</v>
      </c>
      <c r="K12">
        <v>1.64</v>
      </c>
      <c r="O12" s="14"/>
      <c r="P12" s="14"/>
      <c r="Q12" s="17">
        <f t="shared" si="0"/>
        <v>0.33034994463757844</v>
      </c>
      <c r="T12" s="17">
        <f t="shared" si="2"/>
        <v>3.6247757792006513E-3</v>
      </c>
      <c r="U12" s="17"/>
      <c r="V12" s="17"/>
    </row>
    <row r="13" spans="1:22" x14ac:dyDescent="0.25">
      <c r="A13" t="s">
        <v>43</v>
      </c>
      <c r="B13">
        <v>93.13</v>
      </c>
      <c r="C13" t="s">
        <v>11</v>
      </c>
      <c r="D13">
        <v>5.4450000000000003</v>
      </c>
      <c r="E13">
        <v>823.41480000000001</v>
      </c>
      <c r="F13">
        <v>822.40729999999996</v>
      </c>
      <c r="G13">
        <v>8</v>
      </c>
      <c r="H13">
        <v>159555</v>
      </c>
      <c r="I13">
        <v>1650601</v>
      </c>
      <c r="J13">
        <v>60630</v>
      </c>
      <c r="K13">
        <v>2.69</v>
      </c>
      <c r="O13" s="14"/>
      <c r="P13" s="14"/>
      <c r="Q13" s="17">
        <f t="shared" si="0"/>
        <v>0.34427815425636071</v>
      </c>
      <c r="T13" s="17">
        <f t="shared" si="2"/>
        <v>3.7776035235163935E-3</v>
      </c>
      <c r="U13" s="17"/>
      <c r="V13" s="17"/>
    </row>
    <row r="14" spans="1:22" s="11" customFormat="1" x14ac:dyDescent="0.25">
      <c r="A14" s="11" t="s">
        <v>16</v>
      </c>
      <c r="B14" s="11">
        <v>99.03</v>
      </c>
      <c r="C14" s="11" t="s">
        <v>11</v>
      </c>
      <c r="D14" s="11">
        <v>6.7329999999999997</v>
      </c>
      <c r="E14" s="11">
        <v>823.4126</v>
      </c>
      <c r="F14" s="11">
        <v>822.40530000000001</v>
      </c>
      <c r="G14" s="11">
        <v>5</v>
      </c>
      <c r="H14" s="11">
        <v>66619</v>
      </c>
      <c r="I14" s="11">
        <v>1035269</v>
      </c>
      <c r="J14" s="11">
        <v>29137</v>
      </c>
      <c r="K14" s="11">
        <v>0.23</v>
      </c>
      <c r="L14" s="11">
        <f>((((600/1000)/1000)/(822.94*(1/1000)))*1000)*1000</f>
        <v>729.09325102680623</v>
      </c>
      <c r="M14" s="11">
        <f>AVERAGE(H14:H19)</f>
        <v>47976.5</v>
      </c>
      <c r="N14" s="11">
        <f>_xlfn.STDEV.P(H14:H19)</f>
        <v>26009.022150976765</v>
      </c>
      <c r="O14" s="4">
        <f>M14/L14</f>
        <v>65.802968183333348</v>
      </c>
      <c r="P14" s="4">
        <f>N14/M14</f>
        <v>0.54212004108212908</v>
      </c>
      <c r="Q14" s="11">
        <f t="shared" si="0"/>
        <v>0.14374645958073703</v>
      </c>
      <c r="R14" s="11">
        <f>AVERAGE(Q14:Q19)</f>
        <v>0.10352079764144208</v>
      </c>
      <c r="S14" s="11">
        <f>_xlfn.STDEV.P(Q14:Q19)</f>
        <v>5.612069907023335E-2</v>
      </c>
      <c r="T14" s="11">
        <f>Q14/$L$14</f>
        <v>1.9715785241228626E-4</v>
      </c>
      <c r="U14" s="11">
        <f>AVERAGE(T14:T19)</f>
        <v>1.4198567535174725E-4</v>
      </c>
      <c r="V14" s="11">
        <f>_xlfn.STDEV.P(T14:T19)</f>
        <v>7.6973280154763073E-5</v>
      </c>
    </row>
    <row r="15" spans="1:22" s="11" customFormat="1" x14ac:dyDescent="0.25">
      <c r="A15" s="11" t="s">
        <v>17</v>
      </c>
      <c r="B15" s="11">
        <v>99.15</v>
      </c>
      <c r="C15" s="11" t="s">
        <v>11</v>
      </c>
      <c r="D15" s="11">
        <v>6.7930000000000001</v>
      </c>
      <c r="E15" s="11">
        <v>823.4117</v>
      </c>
      <c r="F15" s="11">
        <v>822.40449999999998</v>
      </c>
      <c r="G15" s="11">
        <v>5</v>
      </c>
      <c r="H15" s="11">
        <v>30988</v>
      </c>
      <c r="I15" s="11">
        <v>355089</v>
      </c>
      <c r="J15" s="11">
        <v>21636</v>
      </c>
      <c r="K15" s="11">
        <v>-0.78</v>
      </c>
      <c r="O15" s="4"/>
      <c r="P15" s="4"/>
      <c r="Q15" s="11">
        <f t="shared" si="0"/>
        <v>6.6864037128865322E-2</v>
      </c>
      <c r="T15" s="11">
        <f t="shared" ref="T15:T29" si="3">Q15/$L$14</f>
        <v>9.1708484524714062E-5</v>
      </c>
    </row>
    <row r="16" spans="1:22" s="11" customFormat="1" x14ac:dyDescent="0.25">
      <c r="A16" s="11" t="s">
        <v>34</v>
      </c>
      <c r="B16" s="11">
        <v>99.36</v>
      </c>
      <c r="C16" s="11" t="s">
        <v>11</v>
      </c>
      <c r="D16" s="11">
        <v>6.835</v>
      </c>
      <c r="E16" s="11">
        <v>823.41279999999995</v>
      </c>
      <c r="F16" s="11">
        <v>822.40549999999996</v>
      </c>
      <c r="G16" s="11">
        <v>5</v>
      </c>
      <c r="H16" s="11">
        <v>90514</v>
      </c>
      <c r="I16" s="11">
        <v>1276589</v>
      </c>
      <c r="J16" s="11">
        <v>36748</v>
      </c>
      <c r="K16" s="11">
        <v>0.5</v>
      </c>
      <c r="O16" s="4"/>
      <c r="P16" s="4"/>
      <c r="Q16" s="11">
        <f t="shared" si="0"/>
        <v>0.19530564917652368</v>
      </c>
      <c r="T16" s="11">
        <f t="shared" si="3"/>
        <v>2.6787471822221405E-4</v>
      </c>
    </row>
    <row r="17" spans="1:22" s="11" customFormat="1" x14ac:dyDescent="0.25">
      <c r="A17" s="11" t="s">
        <v>35</v>
      </c>
      <c r="B17" s="11">
        <v>99.79</v>
      </c>
      <c r="C17" s="11" t="s">
        <v>11</v>
      </c>
      <c r="D17" s="11">
        <v>6.9080000000000004</v>
      </c>
      <c r="E17" s="11">
        <v>823.41250000000002</v>
      </c>
      <c r="F17" s="11">
        <v>822.40520000000004</v>
      </c>
      <c r="G17" s="11">
        <v>4</v>
      </c>
      <c r="H17" s="11">
        <v>58574</v>
      </c>
      <c r="I17" s="11">
        <v>742672</v>
      </c>
      <c r="J17" s="11">
        <v>28658</v>
      </c>
      <c r="K17" s="11">
        <v>0.04</v>
      </c>
      <c r="O17" s="4"/>
      <c r="P17" s="4"/>
      <c r="Q17" s="11">
        <f t="shared" si="0"/>
        <v>0.12638744387460168</v>
      </c>
      <c r="T17" s="11">
        <f t="shared" si="3"/>
        <v>1.7334880510360787E-4</v>
      </c>
    </row>
    <row r="18" spans="1:22" s="11" customFormat="1" x14ac:dyDescent="0.25">
      <c r="A18" s="11" t="s">
        <v>44</v>
      </c>
      <c r="B18" s="11">
        <v>99.54</v>
      </c>
      <c r="C18" s="11" t="s">
        <v>11</v>
      </c>
      <c r="D18" s="11">
        <v>6.7839999999999998</v>
      </c>
      <c r="E18" s="11">
        <v>823.41200000000003</v>
      </c>
      <c r="F18" s="11">
        <v>822.4049</v>
      </c>
      <c r="G18" s="11">
        <v>4</v>
      </c>
      <c r="H18" s="11">
        <v>20570</v>
      </c>
      <c r="I18" s="11">
        <v>233958</v>
      </c>
      <c r="J18" s="11">
        <v>7417</v>
      </c>
      <c r="K18" s="11">
        <v>-0.31</v>
      </c>
      <c r="O18" s="4"/>
      <c r="P18" s="4"/>
      <c r="Q18" s="11">
        <f t="shared" si="0"/>
        <v>4.4384705167831412E-2</v>
      </c>
      <c r="T18" s="11">
        <f t="shared" si="3"/>
        <v>6.087658211802531E-5</v>
      </c>
    </row>
    <row r="19" spans="1:22" s="11" customFormat="1" x14ac:dyDescent="0.25">
      <c r="A19" s="11" t="s">
        <v>45</v>
      </c>
      <c r="B19" s="11">
        <v>99.74</v>
      </c>
      <c r="C19" s="11" t="s">
        <v>11</v>
      </c>
      <c r="D19" s="11">
        <v>6.9109999999999996</v>
      </c>
      <c r="E19" s="11">
        <v>823.4126</v>
      </c>
      <c r="F19" s="11">
        <v>822.40520000000004</v>
      </c>
      <c r="G19" s="11">
        <v>4</v>
      </c>
      <c r="H19" s="11">
        <v>20594</v>
      </c>
      <c r="I19" s="11">
        <v>195224</v>
      </c>
      <c r="J19" s="11">
        <v>8483</v>
      </c>
      <c r="K19" s="11">
        <v>0.14000000000000001</v>
      </c>
      <c r="O19" s="4"/>
      <c r="P19" s="4"/>
      <c r="Q19" s="11">
        <f t="shared" si="0"/>
        <v>4.4436490920093344E-2</v>
      </c>
      <c r="T19" s="11">
        <f t="shared" si="3"/>
        <v>6.0947609729636034E-5</v>
      </c>
    </row>
    <row r="20" spans="1:22" s="7" customFormat="1" x14ac:dyDescent="0.25">
      <c r="A20" s="7" t="s">
        <v>18</v>
      </c>
      <c r="B20" s="7">
        <v>75.38</v>
      </c>
      <c r="C20" s="7" t="s">
        <v>11</v>
      </c>
      <c r="D20" s="7">
        <v>5.5220000000000002</v>
      </c>
      <c r="E20" s="7">
        <v>823.41809999999998</v>
      </c>
      <c r="F20" s="7">
        <v>822.41070000000002</v>
      </c>
      <c r="G20" s="7">
        <v>5</v>
      </c>
      <c r="H20" s="7">
        <v>55487</v>
      </c>
      <c r="I20" s="7">
        <v>667986</v>
      </c>
      <c r="J20" s="7">
        <v>20275</v>
      </c>
      <c r="K20" s="7">
        <v>6.75</v>
      </c>
      <c r="L20" s="7">
        <f>((((1.176/1000)/1000)/(822.94*(1/1000)))*1000)*1000</f>
        <v>1.4290227720125404</v>
      </c>
      <c r="M20" s="7">
        <f>AVERAGE(H20:H23)</f>
        <v>25982.5</v>
      </c>
      <c r="N20" s="7">
        <f>_xlfn.STDEV.P(H20:H23)</f>
        <v>17084.352146042882</v>
      </c>
      <c r="O20" s="10">
        <f>M20/L20</f>
        <v>18182.005569727891</v>
      </c>
      <c r="P20" s="10">
        <f>N20/L20</f>
        <v>11955.269349544667</v>
      </c>
      <c r="Q20" s="7">
        <f t="shared" si="0"/>
        <v>0.11972650148991061</v>
      </c>
      <c r="R20" s="7">
        <f>AVERAGE(Q20:Q23)</f>
        <v>5.6063471172735996E-2</v>
      </c>
      <c r="S20" s="7">
        <f>_xlfn.STDEV.P(Q20:Q23)</f>
        <v>3.6863584491274734E-2</v>
      </c>
      <c r="T20" s="7">
        <f>Q20/$L$20</f>
        <v>8.3782080898050212E-2</v>
      </c>
      <c r="U20" s="7">
        <f>AVERAGE(T20:T23)</f>
        <v>3.9232034835791983E-2</v>
      </c>
      <c r="V20" s="7">
        <f>_xlfn.STDEV.P(T20:T23)</f>
        <v>2.5796359031674845E-2</v>
      </c>
    </row>
    <row r="21" spans="1:22" s="7" customFormat="1" x14ac:dyDescent="0.25">
      <c r="A21" s="7" t="s">
        <v>19</v>
      </c>
      <c r="B21" s="7">
        <v>84.13</v>
      </c>
      <c r="C21" s="7" t="s">
        <v>11</v>
      </c>
      <c r="D21" s="7">
        <v>5.5170000000000003</v>
      </c>
      <c r="E21" s="7">
        <v>823.41650000000004</v>
      </c>
      <c r="F21" s="7">
        <v>822.40930000000003</v>
      </c>
      <c r="G21" s="7">
        <v>4</v>
      </c>
      <c r="H21" s="7">
        <v>17859</v>
      </c>
      <c r="I21" s="7">
        <v>233733</v>
      </c>
      <c r="J21" s="7">
        <v>6750</v>
      </c>
      <c r="K21" s="7">
        <v>5.0199999999999996</v>
      </c>
      <c r="O21" s="10"/>
      <c r="P21" s="10"/>
      <c r="Q21" s="7">
        <f t="shared" si="0"/>
        <v>3.8535072901910605E-2</v>
      </c>
      <c r="T21" s="7">
        <f t="shared" ref="T21:T29" si="4">Q21/$L$20</f>
        <v>2.6966031372362514E-2</v>
      </c>
    </row>
    <row r="22" spans="1:22" s="7" customFormat="1" x14ac:dyDescent="0.25">
      <c r="A22" s="7" t="s">
        <v>36</v>
      </c>
      <c r="B22" s="7">
        <v>70.55</v>
      </c>
      <c r="C22" s="7" t="s">
        <v>11</v>
      </c>
      <c r="D22" s="7">
        <v>5.72</v>
      </c>
      <c r="E22" s="7">
        <v>823.41840000000002</v>
      </c>
      <c r="F22" s="7">
        <v>822.41150000000005</v>
      </c>
      <c r="G22" s="7">
        <v>4</v>
      </c>
      <c r="H22" s="7">
        <v>14192</v>
      </c>
      <c r="I22" s="7">
        <v>188634</v>
      </c>
      <c r="J22" s="7">
        <v>5389</v>
      </c>
      <c r="K22" s="7">
        <v>7.72</v>
      </c>
      <c r="O22" s="10"/>
      <c r="P22" s="10"/>
      <c r="Q22" s="7">
        <f t="shared" si="0"/>
        <v>3.0622641504222819E-2</v>
      </c>
      <c r="T22" s="7">
        <f t="shared" si="4"/>
        <v>2.1429078741058781E-2</v>
      </c>
    </row>
    <row r="23" spans="1:22" s="7" customFormat="1" x14ac:dyDescent="0.25">
      <c r="A23" s="7" t="s">
        <v>46</v>
      </c>
      <c r="B23" s="7">
        <v>98.97</v>
      </c>
      <c r="C23" s="7" t="s">
        <v>11</v>
      </c>
      <c r="D23" s="7">
        <v>5.4390000000000001</v>
      </c>
      <c r="E23" s="7">
        <v>823.41340000000002</v>
      </c>
      <c r="F23" s="7">
        <v>822.40599999999995</v>
      </c>
      <c r="G23" s="7">
        <v>4</v>
      </c>
      <c r="H23" s="7">
        <v>16392</v>
      </c>
      <c r="I23" s="7">
        <v>191731</v>
      </c>
      <c r="J23" s="7">
        <v>6299</v>
      </c>
      <c r="K23" s="7">
        <v>1.06</v>
      </c>
      <c r="O23" s="10"/>
      <c r="P23" s="10"/>
      <c r="Q23" s="7">
        <f t="shared" si="0"/>
        <v>3.5369668794899972E-2</v>
      </c>
      <c r="T23" s="7">
        <f t="shared" si="4"/>
        <v>2.4750948331696415E-2</v>
      </c>
    </row>
    <row r="24" spans="1:22" s="11" customFormat="1" x14ac:dyDescent="0.25">
      <c r="A24" s="11" t="s">
        <v>20</v>
      </c>
      <c r="B24" s="11">
        <v>98.7</v>
      </c>
      <c r="C24" s="11" t="s">
        <v>11</v>
      </c>
      <c r="D24" s="11">
        <v>5.524</v>
      </c>
      <c r="E24" s="11">
        <v>845.39400000000001</v>
      </c>
      <c r="F24" s="11">
        <v>822.4067</v>
      </c>
      <c r="G24" s="11">
        <v>10</v>
      </c>
      <c r="H24" s="11">
        <v>619690</v>
      </c>
      <c r="I24" s="11">
        <v>7650780</v>
      </c>
      <c r="J24" s="11">
        <v>3949</v>
      </c>
      <c r="K24" s="11">
        <v>1.92</v>
      </c>
      <c r="L24" s="11">
        <f>((((300/1000)/1000)/(822.94*(1/1000)))*1000)*1000</f>
        <v>364.54662551340311</v>
      </c>
      <c r="M24" s="11">
        <f>AVERAGE(H24:H29)</f>
        <v>939588.83333333337</v>
      </c>
      <c r="N24" s="11">
        <f>_xlfn.STDEV.P(H24:H29)</f>
        <v>310705.24238974828</v>
      </c>
      <c r="O24" s="4">
        <f>M24/L24</f>
        <v>2577.4174483444449</v>
      </c>
      <c r="P24" s="4">
        <f>N24/L24</f>
        <v>852.30590724073159</v>
      </c>
      <c r="Q24" s="11">
        <f t="shared" si="0"/>
        <v>1.3371297007998759</v>
      </c>
      <c r="R24" s="11">
        <f>AVERAGE(Q24:Q29)</f>
        <v>2.0273881062949286</v>
      </c>
      <c r="S24" s="11">
        <f>_xlfn.STDEV.P(Q24:Q29)</f>
        <v>0.67042102953663507</v>
      </c>
      <c r="T24" s="11">
        <f>Q24/$L$24</f>
        <v>3.667925053254167E-3</v>
      </c>
      <c r="U24" s="11">
        <f>AVERAGE(T24:T29)</f>
        <v>5.5613958939811636E-3</v>
      </c>
      <c r="V24" s="11">
        <f>_xlfn.STDEV.P(T24:T29)</f>
        <v>1.8390542734895933E-3</v>
      </c>
    </row>
    <row r="25" spans="1:22" s="11" customFormat="1" x14ac:dyDescent="0.25">
      <c r="A25" s="11" t="s">
        <v>21</v>
      </c>
      <c r="B25" s="11">
        <v>99.21</v>
      </c>
      <c r="C25" s="11" t="s">
        <v>11</v>
      </c>
      <c r="D25" s="11">
        <v>5.5060000000000002</v>
      </c>
      <c r="E25" s="11">
        <v>845.39449999999999</v>
      </c>
      <c r="F25" s="11">
        <v>822.40650000000005</v>
      </c>
      <c r="G25" s="11">
        <v>9</v>
      </c>
      <c r="H25" s="11">
        <v>455134</v>
      </c>
      <c r="I25" s="11">
        <v>5440100</v>
      </c>
      <c r="J25" s="11">
        <v>3501</v>
      </c>
      <c r="K25" s="11">
        <v>1.73</v>
      </c>
      <c r="O25" s="4"/>
      <c r="P25" s="4"/>
      <c r="Q25" s="11">
        <f t="shared" si="0"/>
        <v>0.98206069041593491</v>
      </c>
      <c r="T25" s="11">
        <f t="shared" ref="T25:T29" si="5">Q25/$L$24</f>
        <v>2.6939234152362984E-3</v>
      </c>
    </row>
    <row r="26" spans="1:22" s="11" customFormat="1" x14ac:dyDescent="0.25">
      <c r="A26" s="11" t="s">
        <v>37</v>
      </c>
      <c r="B26" s="11">
        <v>99.5</v>
      </c>
      <c r="C26" s="11" t="s">
        <v>11</v>
      </c>
      <c r="D26" s="11">
        <v>5.6219999999999999</v>
      </c>
      <c r="E26" s="11">
        <v>845.39490000000001</v>
      </c>
      <c r="F26" s="11">
        <v>822.40769999999998</v>
      </c>
      <c r="G26" s="11">
        <v>10</v>
      </c>
      <c r="H26" s="11">
        <v>948129</v>
      </c>
      <c r="I26" s="11">
        <v>11917774</v>
      </c>
      <c r="J26" s="11">
        <v>8607</v>
      </c>
      <c r="K26" s="11">
        <v>3.14</v>
      </c>
      <c r="O26" s="4"/>
      <c r="P26" s="4"/>
      <c r="Q26" s="11">
        <f t="shared" si="0"/>
        <v>2.0458155627647461</v>
      </c>
      <c r="T26" s="11">
        <f t="shared" si="5"/>
        <v>5.611944864072068E-3</v>
      </c>
    </row>
    <row r="27" spans="1:22" s="11" customFormat="1" x14ac:dyDescent="0.25">
      <c r="A27" s="11" t="s">
        <v>38</v>
      </c>
      <c r="B27" s="11">
        <v>98.63</v>
      </c>
      <c r="C27" s="11" t="s">
        <v>11</v>
      </c>
      <c r="D27" s="11">
        <v>5.625</v>
      </c>
      <c r="E27" s="11">
        <v>845.39559999999994</v>
      </c>
      <c r="F27" s="11">
        <v>822.40840000000003</v>
      </c>
      <c r="G27" s="11">
        <v>11</v>
      </c>
      <c r="H27" s="11">
        <v>1346934</v>
      </c>
      <c r="I27" s="11">
        <v>17187423</v>
      </c>
      <c r="J27" s="11">
        <v>10485</v>
      </c>
      <c r="K27" s="11">
        <v>3.96</v>
      </c>
      <c r="O27" s="4"/>
      <c r="P27" s="4"/>
      <c r="Q27" s="11">
        <f t="shared" si="0"/>
        <v>2.9063329348822475</v>
      </c>
      <c r="T27" s="11">
        <f t="shared" si="5"/>
        <v>7.9724587514399901E-3</v>
      </c>
    </row>
    <row r="28" spans="1:22" s="11" customFormat="1" x14ac:dyDescent="0.25">
      <c r="A28" s="11" t="s">
        <v>47</v>
      </c>
      <c r="B28" s="11">
        <v>99.79</v>
      </c>
      <c r="C28" s="11" t="s">
        <v>11</v>
      </c>
      <c r="D28" s="11">
        <v>5.4720000000000004</v>
      </c>
      <c r="E28" s="11">
        <v>845.39430000000004</v>
      </c>
      <c r="F28" s="11">
        <v>822.40719999999999</v>
      </c>
      <c r="G28" s="11">
        <v>9</v>
      </c>
      <c r="H28" s="11">
        <v>1114615</v>
      </c>
      <c r="I28" s="11">
        <v>14203719</v>
      </c>
      <c r="J28" s="11">
        <v>10120</v>
      </c>
      <c r="K28" s="11">
        <v>2.56</v>
      </c>
      <c r="O28" s="4"/>
      <c r="P28" s="4"/>
      <c r="Q28" s="11">
        <f t="shared" si="0"/>
        <v>2.4050490107264175</v>
      </c>
      <c r="T28" s="11">
        <f t="shared" si="5"/>
        <v>6.5973701096239947E-3</v>
      </c>
    </row>
    <row r="29" spans="1:22" s="11" customFormat="1" x14ac:dyDescent="0.25">
      <c r="A29" s="11" t="s">
        <v>48</v>
      </c>
      <c r="B29" s="11">
        <v>99.51</v>
      </c>
      <c r="C29" s="11" t="s">
        <v>11</v>
      </c>
      <c r="D29" s="11">
        <v>5.4729999999999999</v>
      </c>
      <c r="E29" s="11">
        <v>845.39469999999994</v>
      </c>
      <c r="F29" s="11">
        <v>822.40729999999996</v>
      </c>
      <c r="G29" s="11">
        <v>10</v>
      </c>
      <c r="H29" s="11">
        <v>1153031</v>
      </c>
      <c r="I29" s="11">
        <v>14408981</v>
      </c>
      <c r="J29" s="11">
        <v>10339</v>
      </c>
      <c r="K29" s="11">
        <v>2.68</v>
      </c>
      <c r="O29" s="4"/>
      <c r="P29" s="4"/>
      <c r="Q29" s="11">
        <f t="shared" si="0"/>
        <v>2.4879407381803507</v>
      </c>
      <c r="T29" s="11">
        <f t="shared" si="5"/>
        <v>6.8247531702604605E-3</v>
      </c>
    </row>
    <row r="30" spans="1:22" x14ac:dyDescent="0.25">
      <c r="A30" t="s">
        <v>22</v>
      </c>
      <c r="B30">
        <v>89.02</v>
      </c>
      <c r="C30" t="s">
        <v>11</v>
      </c>
      <c r="D30">
        <v>4.8979999999999997</v>
      </c>
      <c r="E30">
        <v>823.41279999999995</v>
      </c>
      <c r="F30">
        <v>822.40549999999996</v>
      </c>
      <c r="G30">
        <v>8</v>
      </c>
      <c r="H30">
        <v>172295</v>
      </c>
      <c r="I30">
        <v>2333557</v>
      </c>
      <c r="J30">
        <v>71783</v>
      </c>
      <c r="K30">
        <v>0.42</v>
      </c>
    </row>
    <row r="31" spans="1:22" x14ac:dyDescent="0.25">
      <c r="A31" t="s">
        <v>23</v>
      </c>
      <c r="B31">
        <v>90.53</v>
      </c>
      <c r="C31" t="s">
        <v>11</v>
      </c>
      <c r="D31">
        <v>4.9160000000000004</v>
      </c>
      <c r="E31">
        <v>823.41139999999996</v>
      </c>
      <c r="F31">
        <v>822.40419999999995</v>
      </c>
      <c r="G31">
        <v>6</v>
      </c>
      <c r="H31">
        <v>73491</v>
      </c>
      <c r="I31">
        <v>827795</v>
      </c>
      <c r="J31">
        <v>54092</v>
      </c>
      <c r="K31">
        <v>-1.1000000000000001</v>
      </c>
    </row>
    <row r="32" spans="1:22" x14ac:dyDescent="0.25">
      <c r="A32" t="s">
        <v>24</v>
      </c>
      <c r="B32">
        <v>82.24</v>
      </c>
      <c r="C32" t="s">
        <v>11</v>
      </c>
      <c r="D32">
        <v>4.9480000000000004</v>
      </c>
      <c r="E32">
        <v>823.41030000000001</v>
      </c>
      <c r="F32">
        <v>822.40359999999998</v>
      </c>
      <c r="G32">
        <v>7</v>
      </c>
      <c r="H32">
        <v>29700</v>
      </c>
      <c r="I32">
        <v>381868</v>
      </c>
      <c r="J32">
        <v>23157</v>
      </c>
      <c r="K32">
        <v>-1.91</v>
      </c>
    </row>
    <row r="33" spans="1:11" x14ac:dyDescent="0.25">
      <c r="A33" t="s">
        <v>25</v>
      </c>
      <c r="B33">
        <v>73.58</v>
      </c>
      <c r="C33" t="s">
        <v>11</v>
      </c>
      <c r="D33">
        <v>7.0259999999999998</v>
      </c>
      <c r="E33">
        <v>823.40930000000003</v>
      </c>
      <c r="F33">
        <v>822.4008</v>
      </c>
      <c r="G33">
        <v>8</v>
      </c>
      <c r="H33">
        <v>25346</v>
      </c>
      <c r="I33">
        <v>664822</v>
      </c>
      <c r="J33">
        <v>17035</v>
      </c>
      <c r="K33">
        <v>-5.25</v>
      </c>
    </row>
    <row r="34" spans="1:11" x14ac:dyDescent="0.25">
      <c r="A34" t="s">
        <v>26</v>
      </c>
      <c r="B34">
        <v>87.19</v>
      </c>
      <c r="C34" t="s">
        <v>11</v>
      </c>
      <c r="D34">
        <v>5.49</v>
      </c>
      <c r="E34">
        <v>845.39750000000004</v>
      </c>
      <c r="F34">
        <v>822.41200000000003</v>
      </c>
      <c r="G34">
        <v>9</v>
      </c>
      <c r="H34">
        <v>27209111</v>
      </c>
      <c r="I34">
        <v>392725460</v>
      </c>
      <c r="J34">
        <v>4545</v>
      </c>
      <c r="K34">
        <v>8.32</v>
      </c>
    </row>
    <row r="35" spans="1:11" x14ac:dyDescent="0.25">
      <c r="A35" t="s">
        <v>27</v>
      </c>
      <c r="B35">
        <v>98.35</v>
      </c>
      <c r="C35" t="s">
        <v>11</v>
      </c>
      <c r="D35">
        <v>5.4909999999999997</v>
      </c>
      <c r="E35">
        <v>845.3954</v>
      </c>
      <c r="F35">
        <v>822.40959999999995</v>
      </c>
      <c r="G35">
        <v>10</v>
      </c>
      <c r="H35">
        <v>18652243</v>
      </c>
      <c r="I35">
        <v>251117618</v>
      </c>
      <c r="J35">
        <v>3640</v>
      </c>
      <c r="K35">
        <v>5.49</v>
      </c>
    </row>
    <row r="36" spans="1:11" x14ac:dyDescent="0.25">
      <c r="A36" t="s">
        <v>28</v>
      </c>
      <c r="B36">
        <v>97.09</v>
      </c>
      <c r="C36" t="s">
        <v>11</v>
      </c>
      <c r="D36">
        <v>5.4989999999999997</v>
      </c>
      <c r="E36">
        <v>845.39480000000003</v>
      </c>
      <c r="F36">
        <v>822.40959999999995</v>
      </c>
      <c r="G36">
        <v>9</v>
      </c>
      <c r="H36">
        <v>12665110</v>
      </c>
      <c r="I36">
        <v>164943197</v>
      </c>
      <c r="J36">
        <v>2671</v>
      </c>
      <c r="K36">
        <v>5.47</v>
      </c>
    </row>
    <row r="37" spans="1:11" x14ac:dyDescent="0.25">
      <c r="A37" t="s">
        <v>29</v>
      </c>
      <c r="B37">
        <v>97.54</v>
      </c>
      <c r="C37" t="s">
        <v>11</v>
      </c>
      <c r="D37">
        <v>5.4210000000000003</v>
      </c>
      <c r="E37">
        <v>845.39599999999996</v>
      </c>
      <c r="F37">
        <v>822.40859999999998</v>
      </c>
      <c r="G37">
        <v>11</v>
      </c>
      <c r="H37">
        <v>3434093</v>
      </c>
      <c r="I37">
        <v>40510121</v>
      </c>
      <c r="J37">
        <v>81419</v>
      </c>
      <c r="K37">
        <v>4.28</v>
      </c>
    </row>
    <row r="38" spans="1:11" s="14" customFormat="1" x14ac:dyDescent="0.25">
      <c r="A38" s="14" t="s">
        <v>49</v>
      </c>
      <c r="B38" s="14">
        <v>84.84</v>
      </c>
      <c r="C38" s="14" t="s">
        <v>11</v>
      </c>
      <c r="D38" s="14">
        <v>1.569</v>
      </c>
      <c r="E38" s="14">
        <v>823.41110000000003</v>
      </c>
      <c r="F38" s="14">
        <v>822.40260000000001</v>
      </c>
      <c r="G38" s="14">
        <v>7</v>
      </c>
      <c r="H38" s="14">
        <v>138575</v>
      </c>
      <c r="I38" s="14">
        <v>839755</v>
      </c>
      <c r="J38" s="14">
        <v>47244</v>
      </c>
      <c r="K38" s="14">
        <v>-3.12</v>
      </c>
    </row>
    <row r="39" spans="1:11" x14ac:dyDescent="0.25">
      <c r="A39" t="s">
        <v>50</v>
      </c>
      <c r="B39">
        <v>85.71</v>
      </c>
      <c r="C39" t="s">
        <v>11</v>
      </c>
      <c r="D39">
        <v>6.98</v>
      </c>
      <c r="E39">
        <v>823.41030000000001</v>
      </c>
      <c r="F39">
        <v>822.40219999999999</v>
      </c>
      <c r="G39">
        <v>7</v>
      </c>
      <c r="H39">
        <v>46235</v>
      </c>
      <c r="I39">
        <v>672480</v>
      </c>
      <c r="J39">
        <v>28716</v>
      </c>
      <c r="K39">
        <v>-3.52</v>
      </c>
    </row>
    <row r="40" spans="1:11" s="14" customFormat="1" x14ac:dyDescent="0.25">
      <c r="A40" s="14" t="s">
        <v>39</v>
      </c>
      <c r="B40" s="14">
        <v>87.26</v>
      </c>
      <c r="C40" s="14" t="s">
        <v>11</v>
      </c>
      <c r="D40" s="14">
        <v>19.39</v>
      </c>
      <c r="E40" s="14">
        <v>823.41390000000001</v>
      </c>
      <c r="F40" s="14">
        <v>822.40650000000005</v>
      </c>
      <c r="G40" s="14">
        <v>5</v>
      </c>
      <c r="H40" s="14">
        <v>6237</v>
      </c>
      <c r="I40" s="14">
        <v>66116</v>
      </c>
      <c r="J40" s="14">
        <v>936</v>
      </c>
      <c r="K40" s="14">
        <v>1.72</v>
      </c>
    </row>
    <row r="41" spans="1:11" x14ac:dyDescent="0.25">
      <c r="A41" t="s">
        <v>51</v>
      </c>
      <c r="B41">
        <v>97.94</v>
      </c>
      <c r="C41" t="s">
        <v>11</v>
      </c>
      <c r="D41">
        <v>5.4080000000000004</v>
      </c>
      <c r="E41">
        <v>845.39449999999999</v>
      </c>
      <c r="F41">
        <v>822.40779999999995</v>
      </c>
      <c r="G41">
        <v>10</v>
      </c>
      <c r="H41">
        <v>20598086</v>
      </c>
      <c r="I41">
        <v>286119309</v>
      </c>
      <c r="J41">
        <v>8194</v>
      </c>
      <c r="K41">
        <v>3.32</v>
      </c>
    </row>
    <row r="42" spans="1:11" x14ac:dyDescent="0.25">
      <c r="A42" t="s">
        <v>52</v>
      </c>
      <c r="B42">
        <v>99.32</v>
      </c>
      <c r="C42" t="s">
        <v>11</v>
      </c>
      <c r="D42">
        <v>5.423</v>
      </c>
      <c r="E42">
        <v>845.39499999999998</v>
      </c>
      <c r="F42">
        <v>822.40859999999998</v>
      </c>
      <c r="G42">
        <v>10</v>
      </c>
      <c r="H42">
        <v>13349153</v>
      </c>
      <c r="I42">
        <v>176460432</v>
      </c>
      <c r="J42">
        <v>9081</v>
      </c>
      <c r="K42">
        <v>4.1900000000000004</v>
      </c>
    </row>
    <row r="43" spans="1:11" x14ac:dyDescent="0.25">
      <c r="A43" t="s">
        <v>53</v>
      </c>
      <c r="B43">
        <v>98.72</v>
      </c>
      <c r="C43" t="s">
        <v>11</v>
      </c>
      <c r="D43">
        <v>5.391</v>
      </c>
      <c r="E43">
        <v>845.39530000000002</v>
      </c>
      <c r="F43">
        <v>822.40890000000002</v>
      </c>
      <c r="G43">
        <v>11</v>
      </c>
      <c r="H43">
        <v>8797629</v>
      </c>
      <c r="I43">
        <v>116819079</v>
      </c>
      <c r="J43">
        <v>8685</v>
      </c>
      <c r="K43">
        <v>4.6100000000000003</v>
      </c>
    </row>
    <row r="44" spans="1:11" x14ac:dyDescent="0.25">
      <c r="A44" t="s">
        <v>54</v>
      </c>
      <c r="B44">
        <v>99.69</v>
      </c>
      <c r="C44" t="s">
        <v>11</v>
      </c>
      <c r="D44">
        <v>5.4059999999999997</v>
      </c>
      <c r="E44">
        <v>845.39469999999994</v>
      </c>
      <c r="F44">
        <v>822.4085</v>
      </c>
      <c r="G44">
        <v>10</v>
      </c>
      <c r="H44">
        <v>5093664</v>
      </c>
      <c r="I44">
        <v>68811311</v>
      </c>
      <c r="J44">
        <v>8953</v>
      </c>
      <c r="K44">
        <v>4.09</v>
      </c>
    </row>
    <row r="45" spans="1:11" x14ac:dyDescent="0.25">
      <c r="A45" t="s">
        <v>55</v>
      </c>
      <c r="B45">
        <v>99.08</v>
      </c>
      <c r="C45" t="s">
        <v>11</v>
      </c>
      <c r="D45">
        <v>5.44</v>
      </c>
      <c r="E45">
        <v>845.39520000000005</v>
      </c>
      <c r="F45">
        <v>822.40869999999995</v>
      </c>
      <c r="G45">
        <v>10</v>
      </c>
      <c r="H45">
        <v>3285922</v>
      </c>
      <c r="I45">
        <v>44304176</v>
      </c>
      <c r="J45">
        <v>7421</v>
      </c>
      <c r="K45">
        <v>4.4000000000000004</v>
      </c>
    </row>
    <row r="46" spans="1:11" x14ac:dyDescent="0.25">
      <c r="A46" t="s">
        <v>65</v>
      </c>
      <c r="B46">
        <v>78.14</v>
      </c>
      <c r="C46" t="s">
        <v>11</v>
      </c>
      <c r="D46">
        <v>5.2249999999999996</v>
      </c>
      <c r="E46">
        <v>823.41039999999998</v>
      </c>
      <c r="F46">
        <v>822.40350000000001</v>
      </c>
      <c r="G46">
        <v>6</v>
      </c>
      <c r="H46">
        <v>115940</v>
      </c>
      <c r="I46">
        <v>1988289</v>
      </c>
      <c r="J46">
        <v>42714</v>
      </c>
      <c r="K46">
        <v>-2</v>
      </c>
    </row>
    <row r="47" spans="1:11" s="14" customFormat="1" x14ac:dyDescent="0.25">
      <c r="A47" s="14" t="s">
        <v>66</v>
      </c>
      <c r="B47" s="14">
        <v>84.12</v>
      </c>
      <c r="C47" s="14" t="s">
        <v>11</v>
      </c>
      <c r="D47" s="14">
        <v>2.68</v>
      </c>
      <c r="E47" s="14">
        <v>823.41</v>
      </c>
      <c r="F47" s="14">
        <v>822.40290000000005</v>
      </c>
      <c r="G47" s="14">
        <v>6</v>
      </c>
      <c r="H47" s="14">
        <v>14102</v>
      </c>
      <c r="I47" s="14">
        <v>62161</v>
      </c>
      <c r="J47" s="14">
        <v>7479</v>
      </c>
      <c r="K47" s="14">
        <v>-2.71</v>
      </c>
    </row>
    <row r="48" spans="1:11" x14ac:dyDescent="0.25">
      <c r="A48" t="s">
        <v>67</v>
      </c>
      <c r="B48">
        <v>95.88</v>
      </c>
      <c r="C48" t="s">
        <v>11</v>
      </c>
      <c r="D48">
        <v>5.3949999999999996</v>
      </c>
      <c r="E48">
        <v>845.39499999999998</v>
      </c>
      <c r="F48">
        <v>822.40880000000004</v>
      </c>
      <c r="G48">
        <v>10</v>
      </c>
      <c r="H48">
        <v>34493175</v>
      </c>
      <c r="I48">
        <v>562313129</v>
      </c>
      <c r="J48">
        <v>6602</v>
      </c>
      <c r="K48">
        <v>4.5199999999999996</v>
      </c>
    </row>
    <row r="49" spans="1:11" x14ac:dyDescent="0.25">
      <c r="A49" t="s">
        <v>68</v>
      </c>
      <c r="B49">
        <v>98.37</v>
      </c>
      <c r="C49" t="s">
        <v>11</v>
      </c>
      <c r="D49">
        <v>5.4119999999999999</v>
      </c>
      <c r="E49">
        <v>845.39369999999997</v>
      </c>
      <c r="F49">
        <v>822.40750000000003</v>
      </c>
      <c r="G49">
        <v>10</v>
      </c>
      <c r="H49">
        <v>27163458</v>
      </c>
      <c r="I49">
        <v>401812191</v>
      </c>
      <c r="J49">
        <v>7791</v>
      </c>
      <c r="K49">
        <v>2.88</v>
      </c>
    </row>
    <row r="50" spans="1:11" s="14" customFormat="1" x14ac:dyDescent="0.25">
      <c r="A50" s="14" t="s">
        <v>69</v>
      </c>
      <c r="B50" s="14">
        <v>70.27</v>
      </c>
      <c r="C50" s="14" t="s">
        <v>11</v>
      </c>
      <c r="D50" s="14">
        <v>19.413</v>
      </c>
      <c r="E50" s="14">
        <v>845.39359999999999</v>
      </c>
      <c r="F50" s="14">
        <v>822.40530000000001</v>
      </c>
      <c r="G50" s="14">
        <v>5</v>
      </c>
      <c r="H50" s="14">
        <v>1962</v>
      </c>
      <c r="I50" s="14">
        <v>5637</v>
      </c>
      <c r="J50" s="14">
        <v>545</v>
      </c>
      <c r="K50" s="14">
        <v>0.2</v>
      </c>
    </row>
    <row r="51" spans="1:11" x14ac:dyDescent="0.25">
      <c r="A51" t="s">
        <v>70</v>
      </c>
      <c r="B51">
        <v>70.45</v>
      </c>
      <c r="C51" t="s">
        <v>11</v>
      </c>
      <c r="D51">
        <v>6.78</v>
      </c>
      <c r="E51">
        <v>823.41330000000005</v>
      </c>
      <c r="F51">
        <v>822.40560000000005</v>
      </c>
      <c r="G51">
        <v>6</v>
      </c>
      <c r="H51">
        <v>518212</v>
      </c>
      <c r="I51">
        <v>8172586</v>
      </c>
      <c r="J51">
        <v>235993</v>
      </c>
      <c r="K51">
        <v>0.57999999999999996</v>
      </c>
    </row>
    <row r="52" spans="1:11" s="4" customFormat="1" x14ac:dyDescent="0.25">
      <c r="A52" s="4" t="s">
        <v>56</v>
      </c>
      <c r="B52" s="4">
        <v>92.65</v>
      </c>
      <c r="C52" s="4" t="s">
        <v>11</v>
      </c>
      <c r="D52" s="4">
        <v>6.7930000000000001</v>
      </c>
      <c r="E52" s="4">
        <v>823.41179999999997</v>
      </c>
      <c r="F52" s="4">
        <v>822.404</v>
      </c>
      <c r="G52" s="4">
        <v>7</v>
      </c>
      <c r="H52" s="4">
        <v>83868</v>
      </c>
      <c r="I52" s="4">
        <v>735937</v>
      </c>
      <c r="J52" s="4">
        <v>51856</v>
      </c>
      <c r="K52" s="4">
        <v>-1.4</v>
      </c>
    </row>
    <row r="53" spans="1:11" s="4" customFormat="1" x14ac:dyDescent="0.25">
      <c r="A53" s="4" t="s">
        <v>57</v>
      </c>
      <c r="B53" s="4">
        <v>89.44</v>
      </c>
      <c r="C53" s="4" t="s">
        <v>11</v>
      </c>
      <c r="D53" s="4">
        <v>6.7969999999999997</v>
      </c>
      <c r="E53" s="4">
        <v>823.41030000000001</v>
      </c>
      <c r="F53" s="4">
        <v>822.40269999999998</v>
      </c>
      <c r="G53" s="4">
        <v>7</v>
      </c>
      <c r="H53" s="4">
        <v>47619</v>
      </c>
      <c r="I53" s="4">
        <v>427636</v>
      </c>
      <c r="J53" s="4">
        <v>29128</v>
      </c>
      <c r="K53" s="4">
        <v>-2.98</v>
      </c>
    </row>
    <row r="54" spans="1:11" s="11" customFormat="1" x14ac:dyDescent="0.25">
      <c r="A54" s="11" t="s">
        <v>58</v>
      </c>
      <c r="B54" s="11">
        <v>97.14</v>
      </c>
      <c r="C54" s="11" t="s">
        <v>11</v>
      </c>
      <c r="D54" s="11">
        <v>5.4740000000000002</v>
      </c>
      <c r="E54" s="11">
        <v>845.39570000000003</v>
      </c>
      <c r="F54" s="11">
        <v>822.40970000000004</v>
      </c>
      <c r="G54" s="11">
        <v>10</v>
      </c>
      <c r="H54" s="11">
        <v>27196232</v>
      </c>
      <c r="I54" s="11">
        <v>432324438</v>
      </c>
      <c r="J54" s="11">
        <v>5041</v>
      </c>
      <c r="K54" s="11">
        <v>5.51</v>
      </c>
    </row>
    <row r="55" spans="1:11" s="11" customFormat="1" x14ac:dyDescent="0.25">
      <c r="A55" s="11" t="s">
        <v>59</v>
      </c>
      <c r="B55" s="11">
        <v>99.56</v>
      </c>
      <c r="C55" s="11" t="s">
        <v>11</v>
      </c>
      <c r="D55" s="11">
        <v>5.484</v>
      </c>
      <c r="E55" s="11">
        <v>845.39480000000003</v>
      </c>
      <c r="F55" s="11">
        <v>822.40880000000004</v>
      </c>
      <c r="G55" s="11">
        <v>9</v>
      </c>
      <c r="H55" s="11">
        <v>20806565</v>
      </c>
      <c r="I55" s="11">
        <v>305290065</v>
      </c>
      <c r="J55" s="11">
        <v>5764</v>
      </c>
      <c r="K55" s="11">
        <v>4.43</v>
      </c>
    </row>
    <row r="56" spans="1:11" s="11" customFormat="1" x14ac:dyDescent="0.25">
      <c r="A56" s="11" t="s">
        <v>60</v>
      </c>
      <c r="B56" s="11">
        <v>94.57</v>
      </c>
      <c r="C56" s="11" t="s">
        <v>11</v>
      </c>
      <c r="D56" s="11">
        <v>5.4930000000000003</v>
      </c>
      <c r="E56" s="11">
        <v>845.39689999999996</v>
      </c>
      <c r="F56" s="11">
        <v>822.40980000000002</v>
      </c>
      <c r="G56" s="11">
        <v>9</v>
      </c>
      <c r="H56" s="11">
        <v>14814629</v>
      </c>
      <c r="I56" s="11">
        <v>202308300</v>
      </c>
      <c r="J56" s="11">
        <v>6362</v>
      </c>
      <c r="K56" s="11">
        <v>5.63</v>
      </c>
    </row>
    <row r="57" spans="1:11" s="11" customFormat="1" x14ac:dyDescent="0.25">
      <c r="A57" s="11" t="s">
        <v>61</v>
      </c>
      <c r="B57" s="11">
        <v>97.55</v>
      </c>
      <c r="C57" s="11" t="s">
        <v>11</v>
      </c>
      <c r="D57" s="11">
        <v>5.4989999999999997</v>
      </c>
      <c r="E57" s="11">
        <v>845.39559999999994</v>
      </c>
      <c r="F57" s="11">
        <v>822.40890000000002</v>
      </c>
      <c r="G57" s="11">
        <v>10</v>
      </c>
      <c r="H57" s="11">
        <v>9615554</v>
      </c>
      <c r="I57" s="11">
        <v>128083949</v>
      </c>
      <c r="J57" s="11">
        <v>6060</v>
      </c>
      <c r="K57" s="11">
        <v>4.58</v>
      </c>
    </row>
    <row r="58" spans="1:11" s="11" customFormat="1" x14ac:dyDescent="0.25">
      <c r="A58" s="11" t="s">
        <v>62</v>
      </c>
      <c r="B58" s="11">
        <v>99.11</v>
      </c>
      <c r="C58" s="11" t="s">
        <v>11</v>
      </c>
      <c r="D58" s="11">
        <v>5.49</v>
      </c>
      <c r="E58" s="11">
        <v>845.39499999999998</v>
      </c>
      <c r="F58" s="11">
        <v>822.40819999999997</v>
      </c>
      <c r="G58" s="11">
        <v>9</v>
      </c>
      <c r="H58" s="11">
        <v>6124647</v>
      </c>
      <c r="I58" s="11">
        <v>80218870</v>
      </c>
      <c r="J58" s="11">
        <v>4940</v>
      </c>
      <c r="K58" s="11">
        <v>3.77</v>
      </c>
    </row>
    <row r="59" spans="1:11" s="11" customFormat="1" x14ac:dyDescent="0.25">
      <c r="A59" s="11" t="s">
        <v>63</v>
      </c>
      <c r="B59" s="11">
        <v>98.14</v>
      </c>
      <c r="C59" s="11" t="s">
        <v>11</v>
      </c>
      <c r="D59" s="11">
        <v>5.4989999999999997</v>
      </c>
      <c r="E59" s="11">
        <v>845.39530000000002</v>
      </c>
      <c r="F59" s="11">
        <v>822.40890000000002</v>
      </c>
      <c r="G59" s="11">
        <v>9</v>
      </c>
      <c r="H59" s="11">
        <v>3620687</v>
      </c>
      <c r="I59" s="11">
        <v>48957818</v>
      </c>
      <c r="J59" s="11">
        <v>4348</v>
      </c>
      <c r="K59" s="11">
        <v>4.5599999999999996</v>
      </c>
    </row>
    <row r="60" spans="1:11" s="11" customFormat="1" x14ac:dyDescent="0.25">
      <c r="A60" s="11" t="s">
        <v>64</v>
      </c>
      <c r="B60" s="11">
        <v>95.52</v>
      </c>
      <c r="C60" s="11" t="s">
        <v>11</v>
      </c>
      <c r="D60" s="11">
        <v>5.4320000000000004</v>
      </c>
      <c r="E60" s="11">
        <v>845.39599999999996</v>
      </c>
      <c r="F60" s="11">
        <v>822.40740000000005</v>
      </c>
      <c r="G60" s="11">
        <v>10</v>
      </c>
      <c r="H60" s="11">
        <v>1287169</v>
      </c>
      <c r="I60" s="11">
        <v>13918208</v>
      </c>
      <c r="J60" s="11">
        <v>72594</v>
      </c>
      <c r="K60" s="11">
        <v>2.74</v>
      </c>
    </row>
    <row r="63" spans="1:11" x14ac:dyDescent="0.25">
      <c r="B63" s="18" t="s">
        <v>165</v>
      </c>
      <c r="C63" s="18" t="s">
        <v>7</v>
      </c>
      <c r="D63" s="18" t="s">
        <v>8</v>
      </c>
      <c r="E63" s="18" t="s">
        <v>9</v>
      </c>
    </row>
    <row r="64" spans="1:11" x14ac:dyDescent="0.25">
      <c r="A64" s="4" t="s">
        <v>56</v>
      </c>
      <c r="B64" s="4">
        <v>1000</v>
      </c>
      <c r="C64" s="4">
        <v>83868</v>
      </c>
      <c r="D64" s="4">
        <v>735937</v>
      </c>
      <c r="E64" s="4">
        <v>51856</v>
      </c>
      <c r="F64" s="11"/>
    </row>
    <row r="65" spans="1:6" x14ac:dyDescent="0.25">
      <c r="A65" s="4" t="s">
        <v>57</v>
      </c>
      <c r="B65" s="4">
        <v>500</v>
      </c>
      <c r="C65" s="4">
        <v>47619</v>
      </c>
      <c r="D65" s="4">
        <v>427636</v>
      </c>
      <c r="E65" s="4">
        <v>29128</v>
      </c>
      <c r="F65" s="11"/>
    </row>
    <row r="66" spans="1:6" x14ac:dyDescent="0.25">
      <c r="A66" s="11" t="s">
        <v>58</v>
      </c>
      <c r="B66" s="11">
        <v>250</v>
      </c>
      <c r="C66" s="11">
        <v>27196232</v>
      </c>
      <c r="D66" s="11">
        <v>432324438</v>
      </c>
      <c r="E66" s="11">
        <v>5041</v>
      </c>
      <c r="F66" s="11"/>
    </row>
    <row r="67" spans="1:6" x14ac:dyDescent="0.25">
      <c r="A67" s="11" t="s">
        <v>59</v>
      </c>
      <c r="B67" s="11">
        <v>125</v>
      </c>
      <c r="C67" s="11">
        <v>20806565</v>
      </c>
      <c r="D67" s="11">
        <v>305290065</v>
      </c>
      <c r="E67" s="11">
        <v>5764</v>
      </c>
      <c r="F67" s="11"/>
    </row>
    <row r="68" spans="1:6" x14ac:dyDescent="0.25">
      <c r="A68" s="11" t="s">
        <v>60</v>
      </c>
      <c r="B68" s="11">
        <v>62.5</v>
      </c>
      <c r="C68" s="11">
        <v>14814629</v>
      </c>
      <c r="D68" s="11">
        <v>202308300</v>
      </c>
      <c r="E68" s="11">
        <v>6362</v>
      </c>
      <c r="F68" s="11"/>
    </row>
    <row r="69" spans="1:6" x14ac:dyDescent="0.25">
      <c r="A69" s="11" t="s">
        <v>61</v>
      </c>
      <c r="B69" s="11">
        <v>31.25</v>
      </c>
      <c r="C69" s="11">
        <v>9615554</v>
      </c>
      <c r="D69" s="11">
        <v>128083949</v>
      </c>
      <c r="E69" s="11">
        <v>6060</v>
      </c>
      <c r="F69" s="11"/>
    </row>
    <row r="70" spans="1:6" x14ac:dyDescent="0.25">
      <c r="A70" s="11" t="s">
        <v>62</v>
      </c>
      <c r="B70" s="11">
        <v>15.625</v>
      </c>
      <c r="C70" s="11">
        <v>6124647</v>
      </c>
      <c r="D70" s="11">
        <v>80218870</v>
      </c>
      <c r="E70" s="11">
        <v>4940</v>
      </c>
      <c r="F70" s="11"/>
    </row>
    <row r="71" spans="1:6" s="14" customFormat="1" x14ac:dyDescent="0.25">
      <c r="A71" s="11" t="s">
        <v>63</v>
      </c>
      <c r="B71" s="11">
        <v>7.8125</v>
      </c>
      <c r="C71" s="11">
        <v>3620687</v>
      </c>
      <c r="D71" s="11">
        <v>48957818</v>
      </c>
      <c r="E71" s="11">
        <v>4348</v>
      </c>
      <c r="F71" s="4"/>
    </row>
    <row r="72" spans="1:6" s="14" customFormat="1" x14ac:dyDescent="0.25">
      <c r="A72" s="11" t="s">
        <v>64</v>
      </c>
      <c r="B72" s="11">
        <v>3.90625</v>
      </c>
      <c r="C72" s="11">
        <v>1287169</v>
      </c>
      <c r="D72" s="11">
        <v>13918208</v>
      </c>
      <c r="E72" s="11">
        <v>72594</v>
      </c>
      <c r="F72" s="4"/>
    </row>
    <row r="74" spans="1:6" x14ac:dyDescent="0.25">
      <c r="B74" s="17"/>
      <c r="C74" s="17"/>
    </row>
  </sheetData>
  <sortState xmlns:xlrd2="http://schemas.microsoft.com/office/spreadsheetml/2017/richdata2" ref="A64:E72">
    <sortCondition ref="A63:A72"/>
  </sortState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165EAA-C38C-4C4D-8486-D8FA9D82F00A}">
  <sheetPr>
    <tabColor rgb="FFFF0000"/>
  </sheetPr>
  <dimension ref="A1:AC62"/>
  <sheetViews>
    <sheetView workbookViewId="0">
      <pane xSplit="1" ySplit="1" topLeftCell="N2" activePane="bottomRight" state="frozen"/>
      <selection pane="topRight" activeCell="B1" sqref="B1"/>
      <selection pane="bottomLeft" activeCell="A2" sqref="A2"/>
      <selection pane="bottomRight" sqref="A1:Y21"/>
    </sheetView>
  </sheetViews>
  <sheetFormatPr defaultRowHeight="15" x14ac:dyDescent="0.25"/>
  <cols>
    <col min="1" max="1" width="29" bestFit="1" customWidth="1"/>
    <col min="2" max="2" width="27" bestFit="1" customWidth="1"/>
    <col min="20" max="20" width="14.5703125" style="17" bestFit="1" customWidth="1"/>
    <col min="21" max="21" width="12.7109375" style="17" bestFit="1" customWidth="1"/>
    <col min="22" max="22" width="30.42578125" style="17" bestFit="1" customWidth="1"/>
    <col min="23" max="23" width="36.140625" style="17" bestFit="1" customWidth="1"/>
    <col min="24" max="24" width="23.42578125" bestFit="1" customWidth="1"/>
    <col min="25" max="26" width="12" bestFit="1" customWidth="1"/>
    <col min="27" max="27" width="31.7109375" style="17" bestFit="1" customWidth="1"/>
    <col min="28" max="28" width="19" bestFit="1" customWidth="1"/>
    <col min="29" max="29" width="17.28515625" bestFit="1" customWidth="1"/>
  </cols>
  <sheetData>
    <row r="1" spans="1:29" s="18" customFormat="1" x14ac:dyDescent="0.25">
      <c r="A1" s="18" t="s">
        <v>0</v>
      </c>
      <c r="B1" s="18" t="s">
        <v>1</v>
      </c>
      <c r="C1" s="18" t="s">
        <v>98</v>
      </c>
      <c r="D1" s="18" t="s">
        <v>99</v>
      </c>
      <c r="E1" s="18" t="s">
        <v>100</v>
      </c>
      <c r="F1" s="18" t="s">
        <v>101</v>
      </c>
      <c r="G1" s="18" t="s">
        <v>102</v>
      </c>
      <c r="H1" s="18" t="s">
        <v>2</v>
      </c>
      <c r="I1" s="18" t="s">
        <v>103</v>
      </c>
      <c r="J1" s="18" t="s">
        <v>104</v>
      </c>
      <c r="K1" s="18" t="s">
        <v>3</v>
      </c>
      <c r="L1" s="18" t="s">
        <v>4</v>
      </c>
      <c r="M1" s="18" t="s">
        <v>5</v>
      </c>
      <c r="N1" s="18" t="s">
        <v>6</v>
      </c>
      <c r="O1" s="18" t="s">
        <v>7</v>
      </c>
      <c r="P1" s="18" t="s">
        <v>8</v>
      </c>
      <c r="Q1" s="18" t="s">
        <v>9</v>
      </c>
      <c r="R1" s="18" t="s">
        <v>10</v>
      </c>
      <c r="S1" s="18" t="s">
        <v>105</v>
      </c>
      <c r="T1" s="18" t="s">
        <v>168</v>
      </c>
      <c r="U1" s="18" t="s">
        <v>169</v>
      </c>
      <c r="V1" s="18" t="s">
        <v>170</v>
      </c>
      <c r="W1" s="18" t="s">
        <v>171</v>
      </c>
      <c r="X1" s="18" t="s">
        <v>166</v>
      </c>
      <c r="Y1" s="18" t="s">
        <v>167</v>
      </c>
      <c r="Z1" s="18" t="s">
        <v>172</v>
      </c>
      <c r="AA1" s="18" t="s">
        <v>173</v>
      </c>
      <c r="AB1" s="18" t="s">
        <v>174</v>
      </c>
      <c r="AC1" s="18" t="s">
        <v>175</v>
      </c>
    </row>
    <row r="2" spans="1:29" s="11" customFormat="1" x14ac:dyDescent="0.25">
      <c r="A2" s="11" t="s">
        <v>78</v>
      </c>
      <c r="B2" s="11">
        <v>99.07</v>
      </c>
      <c r="D2" s="11" t="b">
        <v>1</v>
      </c>
      <c r="E2" s="11">
        <v>1</v>
      </c>
      <c r="F2" s="11" t="s">
        <v>107</v>
      </c>
      <c r="H2" s="11" t="s">
        <v>11</v>
      </c>
      <c r="K2" s="11">
        <v>307.7</v>
      </c>
      <c r="L2" s="11">
        <v>823.41330000000005</v>
      </c>
      <c r="M2" s="11">
        <v>822.40589999999997</v>
      </c>
      <c r="N2" s="11">
        <v>8</v>
      </c>
      <c r="O2" s="11">
        <v>46985</v>
      </c>
      <c r="P2" s="11">
        <v>640234</v>
      </c>
      <c r="Q2" s="11">
        <v>16323</v>
      </c>
      <c r="R2" s="11">
        <v>0.96</v>
      </c>
      <c r="S2" s="11" t="s">
        <v>108</v>
      </c>
      <c r="T2" s="11">
        <f>AVERAGE(O2:O5)</f>
        <v>54425.5</v>
      </c>
      <c r="U2" s="11">
        <f>_xlfn.STDEV.P(O2:O5)</f>
        <v>13876.59795302869</v>
      </c>
      <c r="V2" s="11">
        <f>(O2-79896)/3000000</f>
        <v>-1.0970333333333334E-2</v>
      </c>
      <c r="W2" s="11">
        <f>(O2*$B$58)/$C$58</f>
        <v>1.2473347860768235E-2</v>
      </c>
      <c r="X2" s="11">
        <f>AVERAGE(W2:W5)</f>
        <v>1.4448615387809761E-2</v>
      </c>
      <c r="Y2" s="11">
        <f>_xlfn.STDEV.P(W2:W5)</f>
        <v>3.6838913140821807E-3</v>
      </c>
      <c r="Z2" s="11">
        <f>((((75/1000)/1000)/(822.94*(1/1000)))*1000)*1000</f>
        <v>91.136656378350779</v>
      </c>
      <c r="AA2" s="11">
        <f>W2/$Z$2</f>
        <v>1.368642251805415E-4</v>
      </c>
      <c r="AB2" s="11">
        <f>AVERAGE(AA2:AA5)</f>
        <v>1.5853791396325555E-4</v>
      </c>
      <c r="AC2" s="11">
        <f>_xlfn.STDEV.P(AA2:AA5)</f>
        <v>4.042162024014387E-5</v>
      </c>
    </row>
    <row r="3" spans="1:29" s="11" customFormat="1" x14ac:dyDescent="0.25">
      <c r="A3" s="11" t="s">
        <v>79</v>
      </c>
      <c r="B3" s="11">
        <v>98.74</v>
      </c>
      <c r="D3" s="11" t="b">
        <v>1</v>
      </c>
      <c r="E3" s="11">
        <v>1</v>
      </c>
      <c r="F3" s="11" t="s">
        <v>107</v>
      </c>
      <c r="H3" s="11" t="s">
        <v>11</v>
      </c>
      <c r="K3" s="11">
        <v>305.7</v>
      </c>
      <c r="L3" s="11">
        <v>823.41359999999997</v>
      </c>
      <c r="M3" s="11">
        <v>822.40610000000004</v>
      </c>
      <c r="N3" s="11">
        <v>9</v>
      </c>
      <c r="O3" s="11">
        <v>60163</v>
      </c>
      <c r="P3" s="11">
        <v>829546</v>
      </c>
      <c r="Q3" s="11">
        <v>19713</v>
      </c>
      <c r="R3" s="11">
        <v>1.1599999999999999</v>
      </c>
      <c r="S3" s="11" t="s">
        <v>108</v>
      </c>
      <c r="V3" s="11">
        <f>(O3-79896)/3000000</f>
        <v>-6.5776666666666666E-3</v>
      </c>
      <c r="W3" s="11">
        <f>(O3*$B$58)/$C$58</f>
        <v>1.5971778809139074E-2</v>
      </c>
      <c r="AA3" s="11">
        <f t="shared" ref="AA3:AA32" si="0">W3/$Z$2</f>
        <v>1.7525087537590547E-4</v>
      </c>
    </row>
    <row r="4" spans="1:29" s="11" customFormat="1" x14ac:dyDescent="0.25">
      <c r="A4" s="11" t="s">
        <v>80</v>
      </c>
      <c r="B4" s="11">
        <v>99.69</v>
      </c>
      <c r="D4" s="11" t="b">
        <v>1</v>
      </c>
      <c r="E4" s="11">
        <v>1</v>
      </c>
      <c r="F4" s="11" t="s">
        <v>107</v>
      </c>
      <c r="H4" s="11" t="s">
        <v>11</v>
      </c>
      <c r="K4" s="11">
        <v>304.60000000000002</v>
      </c>
      <c r="L4" s="11">
        <v>823.41290000000004</v>
      </c>
      <c r="M4" s="11">
        <v>822.40549999999996</v>
      </c>
      <c r="N4" s="11">
        <v>8</v>
      </c>
      <c r="O4" s="11">
        <v>36831</v>
      </c>
      <c r="P4" s="11">
        <v>515796</v>
      </c>
      <c r="Q4" s="11">
        <v>12443</v>
      </c>
      <c r="R4" s="11">
        <v>0.4</v>
      </c>
      <c r="S4" s="11" t="s">
        <v>108</v>
      </c>
      <c r="V4" s="11">
        <f>(O4-79896)/3000000</f>
        <v>-1.4355E-2</v>
      </c>
      <c r="W4" s="11">
        <f>(O4*$B$58)/$C$58</f>
        <v>9.7777136332862589E-3</v>
      </c>
      <c r="AA4" s="11">
        <f t="shared" si="0"/>
        <v>1.0728628876502127E-4</v>
      </c>
    </row>
    <row r="5" spans="1:29" s="11" customFormat="1" x14ac:dyDescent="0.25">
      <c r="A5" s="11" t="s">
        <v>81</v>
      </c>
      <c r="B5" s="11">
        <v>99.37</v>
      </c>
      <c r="D5" s="11" t="b">
        <v>1</v>
      </c>
      <c r="E5" s="11">
        <v>1</v>
      </c>
      <c r="F5" s="11" t="s">
        <v>107</v>
      </c>
      <c r="H5" s="11" t="s">
        <v>11</v>
      </c>
      <c r="K5" s="11">
        <v>306.5</v>
      </c>
      <c r="L5" s="11">
        <v>845.39509999999996</v>
      </c>
      <c r="M5" s="11">
        <v>822.40629999999999</v>
      </c>
      <c r="N5" s="11">
        <v>9</v>
      </c>
      <c r="O5" s="11">
        <v>73723</v>
      </c>
      <c r="P5" s="11">
        <v>990688</v>
      </c>
      <c r="Q5" s="11">
        <v>6325</v>
      </c>
      <c r="R5" s="11">
        <v>1.38</v>
      </c>
      <c r="S5" s="11" t="s">
        <v>108</v>
      </c>
      <c r="V5" s="11">
        <f>(O5-79896)/3000000</f>
        <v>-2.0576666666666668E-3</v>
      </c>
      <c r="W5" s="11">
        <f>(O5*$B$58)/$C$58</f>
        <v>1.9571621248045474E-2</v>
      </c>
      <c r="AA5" s="11">
        <f t="shared" si="0"/>
        <v>2.1475026653155392E-4</v>
      </c>
    </row>
    <row r="6" spans="1:29" x14ac:dyDescent="0.25">
      <c r="A6" t="s">
        <v>82</v>
      </c>
      <c r="B6">
        <v>98.95</v>
      </c>
      <c r="D6" t="b">
        <v>1</v>
      </c>
      <c r="E6">
        <v>1</v>
      </c>
      <c r="F6" t="s">
        <v>107</v>
      </c>
      <c r="H6" t="s">
        <v>11</v>
      </c>
      <c r="K6">
        <v>302.3</v>
      </c>
      <c r="L6">
        <v>845.39509999999996</v>
      </c>
      <c r="M6">
        <v>822.40599999999995</v>
      </c>
      <c r="N6">
        <v>10</v>
      </c>
      <c r="O6">
        <v>374440</v>
      </c>
      <c r="P6">
        <v>4752333</v>
      </c>
      <c r="Q6">
        <v>45456</v>
      </c>
      <c r="R6">
        <v>1.04</v>
      </c>
      <c r="S6" t="s">
        <v>108</v>
      </c>
      <c r="T6" s="17">
        <f>AVERAGE(O6:O9)</f>
        <v>445808.75</v>
      </c>
      <c r="U6" s="17">
        <f>_xlfn.STDEV.P(O6:O9)</f>
        <v>102365.70127824797</v>
      </c>
      <c r="V6" s="17">
        <f>(O6-79896)/3000000</f>
        <v>9.8181333333333329E-2</v>
      </c>
      <c r="W6" s="17">
        <f>(O6*$B$58)/$C$58</f>
        <v>9.9404498733341659E-2</v>
      </c>
      <c r="X6">
        <f>AVERAGE(W6:W9)</f>
        <v>0.11835112521281815</v>
      </c>
      <c r="Y6">
        <f>_xlfn.STDEV.P(W6:W9)</f>
        <v>2.7175545409281125E-2</v>
      </c>
      <c r="Z6" s="7">
        <f>((((600/1000)/1000)/(822.94*(1/1000)))*1000)*1000</f>
        <v>729.09325102680623</v>
      </c>
      <c r="AA6" s="7">
        <f t="shared" si="0"/>
        <v>1.0907191758348827E-3</v>
      </c>
      <c r="AB6" s="17">
        <f>AVERAGE(AA6:AA9)</f>
        <v>1.2986116664351545E-3</v>
      </c>
      <c r="AC6" s="17">
        <f>_xlfn.STDEV.P(AA6:AA9)</f>
        <v>2.9818457785485116E-4</v>
      </c>
    </row>
    <row r="7" spans="1:29" x14ac:dyDescent="0.25">
      <c r="A7" t="s">
        <v>83</v>
      </c>
      <c r="B7">
        <v>95.94</v>
      </c>
      <c r="D7" t="b">
        <v>1</v>
      </c>
      <c r="E7">
        <v>1</v>
      </c>
      <c r="F7" t="s">
        <v>107</v>
      </c>
      <c r="H7" t="s">
        <v>11</v>
      </c>
      <c r="K7">
        <v>304.3</v>
      </c>
      <c r="L7">
        <v>845.39639999999997</v>
      </c>
      <c r="M7">
        <v>822.40750000000003</v>
      </c>
      <c r="N7">
        <v>10</v>
      </c>
      <c r="O7">
        <v>564019</v>
      </c>
      <c r="P7">
        <v>6791136</v>
      </c>
      <c r="Q7">
        <v>68182</v>
      </c>
      <c r="R7">
        <v>2.83</v>
      </c>
      <c r="S7" t="s">
        <v>108</v>
      </c>
      <c r="V7" s="17">
        <f>(O7-79896)/3000000</f>
        <v>0.16137433333333334</v>
      </c>
      <c r="W7" s="17">
        <f>(O7*$B$58)/$C$58</f>
        <v>0.14973300387533553</v>
      </c>
      <c r="AA7" s="17">
        <f t="shared" si="0"/>
        <v>1.6429503761222486E-3</v>
      </c>
      <c r="AB7" s="17"/>
      <c r="AC7" s="17"/>
    </row>
    <row r="8" spans="1:29" x14ac:dyDescent="0.25">
      <c r="A8" t="s">
        <v>84</v>
      </c>
      <c r="B8">
        <v>97.97</v>
      </c>
      <c r="D8" t="b">
        <v>1</v>
      </c>
      <c r="E8">
        <v>1</v>
      </c>
      <c r="F8" t="s">
        <v>107</v>
      </c>
      <c r="H8" t="s">
        <v>11</v>
      </c>
      <c r="K8">
        <v>303.8</v>
      </c>
      <c r="L8">
        <v>845.39570000000003</v>
      </c>
      <c r="M8">
        <v>822.40679999999998</v>
      </c>
      <c r="N8">
        <v>10</v>
      </c>
      <c r="O8">
        <v>526673</v>
      </c>
      <c r="P8">
        <v>6596668</v>
      </c>
      <c r="Q8">
        <v>62355</v>
      </c>
      <c r="R8">
        <v>2.06</v>
      </c>
      <c r="S8" t="s">
        <v>108</v>
      </c>
      <c r="V8" s="17">
        <f>(O8-79896)/3000000</f>
        <v>0.14892566666666668</v>
      </c>
      <c r="W8" s="17">
        <f>(O8*$B$58)/$C$58</f>
        <v>0.13981857056240052</v>
      </c>
      <c r="AA8" s="17">
        <f t="shared" si="0"/>
        <v>1.5341639261149587E-3</v>
      </c>
      <c r="AB8" s="17"/>
      <c r="AC8" s="17"/>
    </row>
    <row r="9" spans="1:29" x14ac:dyDescent="0.25">
      <c r="A9" t="s">
        <v>85</v>
      </c>
      <c r="B9">
        <v>99.31</v>
      </c>
      <c r="D9" t="b">
        <v>1</v>
      </c>
      <c r="E9">
        <v>1</v>
      </c>
      <c r="F9" t="s">
        <v>107</v>
      </c>
      <c r="H9" t="s">
        <v>11</v>
      </c>
      <c r="K9">
        <v>304.8</v>
      </c>
      <c r="L9">
        <v>845.39499999999998</v>
      </c>
      <c r="M9">
        <v>822.40620000000001</v>
      </c>
      <c r="N9">
        <v>10</v>
      </c>
      <c r="O9">
        <v>318103</v>
      </c>
      <c r="P9">
        <v>4013882</v>
      </c>
      <c r="Q9">
        <v>37631</v>
      </c>
      <c r="R9">
        <v>1.27</v>
      </c>
      <c r="S9" t="s">
        <v>108</v>
      </c>
      <c r="V9" s="17">
        <f>(O9-79896)/3000000</f>
        <v>7.9402333333333339E-2</v>
      </c>
      <c r="W9" s="17">
        <f>(O9*$B$58)/$C$58</f>
        <v>8.4448427680194907E-2</v>
      </c>
      <c r="AA9" s="17">
        <f t="shared" si="0"/>
        <v>9.2661318766852803E-4</v>
      </c>
      <c r="AB9" s="17"/>
      <c r="AC9" s="17"/>
    </row>
    <row r="10" spans="1:29" s="11" customFormat="1" x14ac:dyDescent="0.25">
      <c r="A10" s="11" t="s">
        <v>86</v>
      </c>
      <c r="B10" s="11">
        <v>85.55</v>
      </c>
      <c r="D10" s="11" t="b">
        <v>1</v>
      </c>
      <c r="E10" s="11">
        <v>1</v>
      </c>
      <c r="F10" s="11" t="s">
        <v>107</v>
      </c>
      <c r="H10" s="11" t="s">
        <v>11</v>
      </c>
      <c r="K10" s="11">
        <v>305.60000000000002</v>
      </c>
      <c r="L10" s="11">
        <v>823.4144</v>
      </c>
      <c r="M10" s="11">
        <v>822.40750000000003</v>
      </c>
      <c r="N10" s="11">
        <v>5</v>
      </c>
      <c r="O10" s="11">
        <v>3364</v>
      </c>
      <c r="P10" s="11">
        <v>38955</v>
      </c>
      <c r="Q10" s="11">
        <v>1156</v>
      </c>
      <c r="R10" s="11">
        <v>2.91</v>
      </c>
      <c r="S10" s="11" t="s">
        <v>108</v>
      </c>
      <c r="T10" s="11">
        <f>AVERAGE(O10:O13)</f>
        <v>3213</v>
      </c>
      <c r="U10" s="11">
        <f>_xlfn.STDEV.P(O10:O13)</f>
        <v>208.16579930430456</v>
      </c>
      <c r="V10" s="11">
        <f>(O10-79896)/3000000</f>
        <v>-2.5510666666666668E-2</v>
      </c>
      <c r="W10" s="11">
        <f>(O10*$B$58)/$C$58</f>
        <v>8.9305825696763528E-4</v>
      </c>
      <c r="X10" s="11">
        <f>AVERAGE(W10:W13)</f>
        <v>8.5297151594441502E-4</v>
      </c>
      <c r="Y10" s="11">
        <f>_xlfn.STDEV.P(W10:W13)</f>
        <v>5.5262837659624539E-5</v>
      </c>
      <c r="Z10" s="11">
        <f>((((1.176/1000)/1000)/(822.94*(1/1000)))*1000)*1000</f>
        <v>1.4290227720125404</v>
      </c>
      <c r="AA10" s="11">
        <f t="shared" si="0"/>
        <v>9.7991114931859457E-6</v>
      </c>
      <c r="AB10" s="11">
        <f>AVERAGE(AA10:AA13)</f>
        <v>9.3592583910839586E-6</v>
      </c>
      <c r="AC10" s="11">
        <f>_xlfn.STDEV.P(AA10:AA13)</f>
        <v>6.0637332831481933E-7</v>
      </c>
    </row>
    <row r="11" spans="1:29" s="11" customFormat="1" x14ac:dyDescent="0.25">
      <c r="A11" s="11" t="s">
        <v>87</v>
      </c>
      <c r="B11" s="11">
        <v>95.12</v>
      </c>
      <c r="D11" s="11" t="b">
        <v>1</v>
      </c>
      <c r="E11" s="11">
        <v>1</v>
      </c>
      <c r="F11" s="11" t="s">
        <v>107</v>
      </c>
      <c r="H11" s="11" t="s">
        <v>11</v>
      </c>
      <c r="K11" s="11">
        <v>307.3</v>
      </c>
      <c r="L11" s="11">
        <v>823.41290000000004</v>
      </c>
      <c r="M11" s="11">
        <v>822.40530000000001</v>
      </c>
      <c r="N11" s="11">
        <v>5</v>
      </c>
      <c r="O11" s="11">
        <v>3314</v>
      </c>
      <c r="P11" s="11">
        <v>36250</v>
      </c>
      <c r="Q11" s="11">
        <v>1154</v>
      </c>
      <c r="R11" s="11">
        <v>0.27</v>
      </c>
      <c r="S11" s="11" t="s">
        <v>108</v>
      </c>
      <c r="V11" s="11">
        <f>(O11-79896)/3000000</f>
        <v>-2.5527333333333332E-2</v>
      </c>
      <c r="W11" s="11">
        <f>(O11*$B$58)/$C$58</f>
        <v>8.7978450166193323E-4</v>
      </c>
      <c r="AA11" s="11">
        <f t="shared" si="0"/>
        <v>9.6534647706356185E-6</v>
      </c>
    </row>
    <row r="12" spans="1:29" s="11" customFormat="1" x14ac:dyDescent="0.25">
      <c r="A12" s="11" t="s">
        <v>88</v>
      </c>
      <c r="B12" s="11">
        <v>94.1</v>
      </c>
      <c r="D12" s="11" t="b">
        <v>1</v>
      </c>
      <c r="E12" s="11">
        <v>1</v>
      </c>
      <c r="F12" s="11" t="s">
        <v>107</v>
      </c>
      <c r="H12" s="11" t="s">
        <v>11</v>
      </c>
      <c r="K12" s="11">
        <v>308.3</v>
      </c>
      <c r="L12" s="11">
        <v>823.4126</v>
      </c>
      <c r="M12" s="11">
        <v>822.40520000000004</v>
      </c>
      <c r="N12" s="11">
        <v>5</v>
      </c>
      <c r="O12" s="11">
        <v>2854</v>
      </c>
      <c r="P12" s="11">
        <v>34894</v>
      </c>
      <c r="Q12" s="11">
        <v>1013</v>
      </c>
      <c r="R12" s="11">
        <v>0.09</v>
      </c>
      <c r="S12" s="11" t="s">
        <v>108</v>
      </c>
      <c r="V12" s="11">
        <f>(O12-79896)/3000000</f>
        <v>-2.5680666666666668E-2</v>
      </c>
      <c r="W12" s="11">
        <f>(O12*$B$58)/$C$58</f>
        <v>7.5766595284947405E-4</v>
      </c>
      <c r="AA12" s="11">
        <f t="shared" si="0"/>
        <v>8.3135149231726161E-6</v>
      </c>
    </row>
    <row r="13" spans="1:29" s="11" customFormat="1" x14ac:dyDescent="0.25">
      <c r="A13" s="11" t="s">
        <v>89</v>
      </c>
      <c r="B13" s="11">
        <v>90.03</v>
      </c>
      <c r="D13" s="11" t="b">
        <v>1</v>
      </c>
      <c r="E13" s="11">
        <v>1</v>
      </c>
      <c r="F13" s="11" t="s">
        <v>107</v>
      </c>
      <c r="H13" s="11" t="s">
        <v>11</v>
      </c>
      <c r="K13" s="11">
        <v>306.10000000000002</v>
      </c>
      <c r="L13" s="11">
        <v>823.4135</v>
      </c>
      <c r="M13" s="11">
        <v>822.40620000000001</v>
      </c>
      <c r="N13" s="11">
        <v>5</v>
      </c>
      <c r="O13" s="11">
        <v>3320</v>
      </c>
      <c r="P13" s="11">
        <v>39124</v>
      </c>
      <c r="Q13" s="11">
        <v>1071</v>
      </c>
      <c r="R13" s="11">
        <v>1.36</v>
      </c>
      <c r="S13" s="11" t="s">
        <v>108</v>
      </c>
      <c r="V13" s="11">
        <f>(O13-79896)/3000000</f>
        <v>-2.5525333333333334E-2</v>
      </c>
      <c r="W13" s="11">
        <f>(O13*$B$58)/$C$58</f>
        <v>8.8137735229861739E-4</v>
      </c>
      <c r="AA13" s="11">
        <f t="shared" si="0"/>
        <v>9.6709423773416574E-6</v>
      </c>
    </row>
    <row r="14" spans="1:29" x14ac:dyDescent="0.25">
      <c r="A14" t="s">
        <v>90</v>
      </c>
      <c r="B14">
        <v>88.82</v>
      </c>
      <c r="D14" t="b">
        <v>1</v>
      </c>
      <c r="E14">
        <v>1</v>
      </c>
      <c r="F14" t="s">
        <v>107</v>
      </c>
      <c r="H14" t="s">
        <v>11</v>
      </c>
      <c r="K14">
        <v>304.2</v>
      </c>
      <c r="L14">
        <v>845.39800000000002</v>
      </c>
      <c r="M14">
        <v>822.40920000000006</v>
      </c>
      <c r="N14">
        <v>10</v>
      </c>
      <c r="O14">
        <v>630454</v>
      </c>
      <c r="P14">
        <v>7697667</v>
      </c>
      <c r="Q14">
        <v>56869</v>
      </c>
      <c r="R14">
        <v>5</v>
      </c>
      <c r="S14" t="s">
        <v>108</v>
      </c>
      <c r="T14" s="17">
        <f>AVERAGE(O14:O17)</f>
        <v>577539.25</v>
      </c>
      <c r="U14" s="17">
        <f>_xlfn.STDEV.P(O14:O17)</f>
        <v>67866.832714423173</v>
      </c>
      <c r="V14" s="17">
        <f>(O14-79896)/3000000</f>
        <v>0.18351933333333334</v>
      </c>
      <c r="W14" s="17">
        <f>(O14*$B$58)/$C$58</f>
        <v>0.16736984255002185</v>
      </c>
      <c r="X14">
        <f>AVERAGE(W14:W17)</f>
        <v>0.15332229367877387</v>
      </c>
      <c r="Y14">
        <f>_xlfn.STDEV.P(W14:W17)</f>
        <v>1.8016954616485444E-2</v>
      </c>
      <c r="Z14" s="7">
        <f>((((300/1000)/1000)/(822.94*(1/1000)))*1000)*1000</f>
        <v>364.54662551340311</v>
      </c>
      <c r="AA14" s="7">
        <f t="shared" si="0"/>
        <v>1.8364711763748666E-3</v>
      </c>
      <c r="AB14" s="17">
        <f>AVERAGE(AA14:AA17)</f>
        <v>1.6823339781334692E-3</v>
      </c>
      <c r="AC14" s="17">
        <f>_xlfn.STDEV.P(AA14:AA17)</f>
        <v>1.9769163509453984E-4</v>
      </c>
    </row>
    <row r="15" spans="1:29" x14ac:dyDescent="0.25">
      <c r="A15" t="s">
        <v>91</v>
      </c>
      <c r="B15">
        <v>98.65</v>
      </c>
      <c r="D15" t="b">
        <v>1</v>
      </c>
      <c r="E15">
        <v>1</v>
      </c>
      <c r="F15" t="s">
        <v>107</v>
      </c>
      <c r="H15" t="s">
        <v>11</v>
      </c>
      <c r="K15">
        <v>303.2</v>
      </c>
      <c r="L15">
        <v>845.39530000000002</v>
      </c>
      <c r="M15">
        <v>822.40650000000005</v>
      </c>
      <c r="N15">
        <v>10</v>
      </c>
      <c r="O15">
        <v>652448</v>
      </c>
      <c r="P15">
        <v>7558501</v>
      </c>
      <c r="Q15">
        <v>61899</v>
      </c>
      <c r="R15">
        <v>1.71</v>
      </c>
      <c r="S15" t="s">
        <v>108</v>
      </c>
      <c r="V15" s="17">
        <f>(O15-79896)/3000000</f>
        <v>0.19085066666666667</v>
      </c>
      <c r="W15" s="17">
        <f>(O15*$B$58)/$C$58</f>
        <v>0.17320870203389407</v>
      </c>
      <c r="AA15" s="17">
        <f t="shared" si="0"/>
        <v>1.9005382566903042E-3</v>
      </c>
      <c r="AB15" s="17"/>
      <c r="AC15" s="17"/>
    </row>
    <row r="16" spans="1:29" x14ac:dyDescent="0.25">
      <c r="A16" t="s">
        <v>92</v>
      </c>
      <c r="B16">
        <v>99.08</v>
      </c>
      <c r="D16" t="b">
        <v>1</v>
      </c>
      <c r="E16">
        <v>1</v>
      </c>
      <c r="F16" t="s">
        <v>107</v>
      </c>
      <c r="H16" t="s">
        <v>11</v>
      </c>
      <c r="K16">
        <v>303.60000000000002</v>
      </c>
      <c r="L16">
        <v>845.39490000000001</v>
      </c>
      <c r="M16">
        <v>822.40599999999995</v>
      </c>
      <c r="N16">
        <v>10</v>
      </c>
      <c r="O16">
        <v>483272</v>
      </c>
      <c r="P16">
        <v>5857884</v>
      </c>
      <c r="Q16">
        <v>47817</v>
      </c>
      <c r="R16">
        <v>1.05</v>
      </c>
      <c r="S16" t="s">
        <v>108</v>
      </c>
      <c r="V16" s="17">
        <f>(O16-79896)/3000000</f>
        <v>0.13445866666666667</v>
      </c>
      <c r="W16" s="17">
        <f>(O16*$B$58)/$C$58</f>
        <v>0.12829668548194501</v>
      </c>
      <c r="AA16" s="17">
        <f t="shared" si="0"/>
        <v>1.4077396580068245E-3</v>
      </c>
      <c r="AB16" s="17"/>
      <c r="AC16" s="17"/>
    </row>
    <row r="17" spans="1:29" x14ac:dyDescent="0.25">
      <c r="A17" t="s">
        <v>93</v>
      </c>
      <c r="B17">
        <v>90.34</v>
      </c>
      <c r="D17" t="b">
        <v>1</v>
      </c>
      <c r="E17">
        <v>1</v>
      </c>
      <c r="F17" t="s">
        <v>107</v>
      </c>
      <c r="H17" t="s">
        <v>11</v>
      </c>
      <c r="K17">
        <v>302.60000000000002</v>
      </c>
      <c r="L17">
        <v>845.39779999999996</v>
      </c>
      <c r="M17">
        <v>822.40890000000002</v>
      </c>
      <c r="N17">
        <v>10</v>
      </c>
      <c r="O17">
        <v>543983</v>
      </c>
      <c r="P17">
        <v>6542046</v>
      </c>
      <c r="Q17">
        <v>50847</v>
      </c>
      <c r="R17">
        <v>4.63</v>
      </c>
      <c r="S17" t="s">
        <v>108</v>
      </c>
      <c r="V17" s="17">
        <f>(O17-79896)/3000000</f>
        <v>0.15469566666666668</v>
      </c>
      <c r="W17" s="17">
        <f>(O17*$B$58)/$C$58</f>
        <v>0.1444139446492346</v>
      </c>
      <c r="AA17" s="17">
        <f t="shared" si="0"/>
        <v>1.5845868214618818E-3</v>
      </c>
      <c r="AB17" s="17"/>
      <c r="AC17" s="17"/>
    </row>
    <row r="18" spans="1:29" s="11" customFormat="1" x14ac:dyDescent="0.25">
      <c r="A18" s="11" t="s">
        <v>94</v>
      </c>
      <c r="B18" s="11">
        <v>85.96</v>
      </c>
      <c r="D18" s="11" t="b">
        <v>1</v>
      </c>
      <c r="E18" s="11">
        <v>1</v>
      </c>
      <c r="F18" s="11" t="s">
        <v>107</v>
      </c>
      <c r="H18" s="11" t="s">
        <v>11</v>
      </c>
      <c r="K18" s="11">
        <v>303.60000000000002</v>
      </c>
      <c r="L18" s="11">
        <v>845.39850000000001</v>
      </c>
      <c r="M18" s="11">
        <v>822.40970000000004</v>
      </c>
      <c r="N18" s="11">
        <v>10</v>
      </c>
      <c r="O18" s="11">
        <v>462593</v>
      </c>
      <c r="P18" s="11">
        <v>6168635</v>
      </c>
      <c r="Q18" s="11">
        <v>48200</v>
      </c>
      <c r="R18" s="11">
        <v>5.53</v>
      </c>
      <c r="S18" s="11" t="s">
        <v>108</v>
      </c>
      <c r="T18" s="11">
        <f>AVERAGE(O18:O21)</f>
        <v>446648.5</v>
      </c>
      <c r="U18" s="11">
        <f>_xlfn.STDEV.P(O18:O21)</f>
        <v>68537.936314496663</v>
      </c>
      <c r="V18" s="11">
        <f>(O18-79896)/3000000</f>
        <v>0.12756566666666666</v>
      </c>
      <c r="W18" s="11">
        <f>(O18*$B$58)/$C$58</f>
        <v>0.12280692576261275</v>
      </c>
      <c r="X18" s="11">
        <f>AVERAGE(W18:W21)</f>
        <v>0.11857405793317742</v>
      </c>
      <c r="Y18" s="11">
        <f>_xlfn.STDEV.P(W18:W21)</f>
        <v>1.8195115915928348E-2</v>
      </c>
      <c r="Z18" s="11">
        <f>((((600/1000)/1000)/(822.94*(1/1000)))*1000)*1000</f>
        <v>729.09325102680623</v>
      </c>
      <c r="AA18" s="11">
        <f t="shared" si="0"/>
        <v>1.3475030864944606E-3</v>
      </c>
      <c r="AB18" s="11">
        <f>AVERAGE(AA18:AA21)</f>
        <v>1.3010578031403871E-3</v>
      </c>
      <c r="AC18" s="11">
        <f>_xlfn.STDEV.P(AA18:AA21)</f>
        <v>1.9964651589138836E-4</v>
      </c>
    </row>
    <row r="19" spans="1:29" s="11" customFormat="1" x14ac:dyDescent="0.25">
      <c r="A19" s="11" t="s">
        <v>95</v>
      </c>
      <c r="B19" s="11">
        <v>95.74</v>
      </c>
      <c r="D19" s="11" t="b">
        <v>1</v>
      </c>
      <c r="E19" s="11">
        <v>1</v>
      </c>
      <c r="F19" s="11" t="s">
        <v>107</v>
      </c>
      <c r="H19" s="11" t="s">
        <v>11</v>
      </c>
      <c r="K19" s="11">
        <v>305.5</v>
      </c>
      <c r="L19" s="11">
        <v>845.39649999999995</v>
      </c>
      <c r="M19" s="11">
        <v>822.40769999999998</v>
      </c>
      <c r="N19" s="11">
        <v>11</v>
      </c>
      <c r="O19" s="11">
        <v>533742</v>
      </c>
      <c r="P19" s="11">
        <v>6855847</v>
      </c>
      <c r="Q19" s="11">
        <v>56186</v>
      </c>
      <c r="R19" s="11">
        <v>3.09</v>
      </c>
      <c r="S19" s="11" t="s">
        <v>108</v>
      </c>
      <c r="V19" s="11">
        <f>(O19-79896)/3000000</f>
        <v>0.151282</v>
      </c>
      <c r="W19" s="11">
        <f>(O19*$B$58)/$C$58</f>
        <v>0.14169521408752067</v>
      </c>
      <c r="AA19" s="11">
        <f t="shared" si="0"/>
        <v>1.5547554597491236E-3</v>
      </c>
    </row>
    <row r="20" spans="1:29" s="11" customFormat="1" x14ac:dyDescent="0.25">
      <c r="A20" s="11" t="s">
        <v>96</v>
      </c>
      <c r="B20" s="11">
        <v>98.83</v>
      </c>
      <c r="D20" s="11" t="b">
        <v>1</v>
      </c>
      <c r="E20" s="11">
        <v>1</v>
      </c>
      <c r="F20" s="11" t="s">
        <v>107</v>
      </c>
      <c r="H20" s="11" t="s">
        <v>11</v>
      </c>
      <c r="K20" s="11">
        <v>306.39999999999998</v>
      </c>
      <c r="L20" s="11">
        <v>845.39530000000002</v>
      </c>
      <c r="M20" s="11">
        <v>822.40650000000005</v>
      </c>
      <c r="N20" s="11">
        <v>10</v>
      </c>
      <c r="O20" s="11">
        <v>448242</v>
      </c>
      <c r="P20" s="11">
        <v>5988828</v>
      </c>
      <c r="Q20" s="11">
        <v>47284</v>
      </c>
      <c r="R20" s="11">
        <v>1.73</v>
      </c>
      <c r="S20" s="11" t="s">
        <v>108</v>
      </c>
      <c r="V20" s="11">
        <f>(O20-79896)/3000000</f>
        <v>0.122782</v>
      </c>
      <c r="W20" s="11">
        <f>(O20*$B$58)/$C$58</f>
        <v>0.11899709251477014</v>
      </c>
      <c r="AA20" s="11">
        <f t="shared" si="0"/>
        <v>1.3056995641880661E-3</v>
      </c>
    </row>
    <row r="21" spans="1:29" s="11" customFormat="1" x14ac:dyDescent="0.25">
      <c r="A21" s="11" t="s">
        <v>97</v>
      </c>
      <c r="B21" s="11">
        <v>95.64</v>
      </c>
      <c r="D21" s="11" t="b">
        <v>1</v>
      </c>
      <c r="E21" s="11">
        <v>1</v>
      </c>
      <c r="F21" s="11" t="s">
        <v>107</v>
      </c>
      <c r="H21" s="11" t="s">
        <v>11</v>
      </c>
      <c r="K21" s="11">
        <v>305.10000000000002</v>
      </c>
      <c r="L21" s="11">
        <v>845.39660000000003</v>
      </c>
      <c r="M21" s="11">
        <v>822.40769999999998</v>
      </c>
      <c r="N21" s="11">
        <v>10</v>
      </c>
      <c r="O21" s="11">
        <v>342017</v>
      </c>
      <c r="P21" s="11">
        <v>4594876</v>
      </c>
      <c r="Q21" s="11">
        <v>34647</v>
      </c>
      <c r="R21" s="11">
        <v>3.11</v>
      </c>
      <c r="S21" s="11" t="s">
        <v>108</v>
      </c>
      <c r="V21" s="11">
        <f>(O21-79896)/3000000</f>
        <v>8.7373666666666669E-2</v>
      </c>
      <c r="W21" s="11">
        <f>(O21*$B$58)/$C$58</f>
        <v>9.0796999367806094E-2</v>
      </c>
      <c r="AA21" s="11">
        <f t="shared" si="0"/>
        <v>9.9627310212989807E-4</v>
      </c>
    </row>
    <row r="22" spans="1:29" s="14" customFormat="1" x14ac:dyDescent="0.25">
      <c r="A22" s="14" t="s">
        <v>132</v>
      </c>
      <c r="B22" s="14">
        <v>99.33</v>
      </c>
      <c r="D22" s="14" t="b">
        <v>1</v>
      </c>
      <c r="E22" s="14">
        <v>1</v>
      </c>
      <c r="F22" s="14" t="s">
        <v>107</v>
      </c>
      <c r="H22" s="14" t="s">
        <v>11</v>
      </c>
      <c r="K22" s="14">
        <v>1185.7</v>
      </c>
      <c r="L22" s="14">
        <v>845.39359999999999</v>
      </c>
      <c r="M22" s="14">
        <v>822.40520000000004</v>
      </c>
      <c r="N22" s="14">
        <v>9</v>
      </c>
      <c r="O22" s="14">
        <v>171822</v>
      </c>
      <c r="P22" s="14">
        <v>14751582</v>
      </c>
      <c r="Q22" s="14">
        <v>13695</v>
      </c>
      <c r="R22" s="14">
        <v>0.08</v>
      </c>
      <c r="S22" s="14" t="s">
        <v>108</v>
      </c>
    </row>
    <row r="23" spans="1:29" s="14" customFormat="1" x14ac:dyDescent="0.25">
      <c r="A23" s="14" t="s">
        <v>133</v>
      </c>
      <c r="B23" s="14">
        <v>99.82</v>
      </c>
      <c r="D23" s="14" t="b">
        <v>1</v>
      </c>
      <c r="E23" s="14">
        <v>1</v>
      </c>
      <c r="F23" s="14" t="s">
        <v>107</v>
      </c>
      <c r="H23" s="14" t="s">
        <v>11</v>
      </c>
      <c r="K23" s="14">
        <v>1193.5</v>
      </c>
      <c r="L23" s="14">
        <v>823.41219999999998</v>
      </c>
      <c r="M23" s="14">
        <v>822.40480000000002</v>
      </c>
      <c r="N23" s="14">
        <v>7</v>
      </c>
      <c r="O23" s="14">
        <v>32929</v>
      </c>
      <c r="P23" s="14">
        <v>2990055</v>
      </c>
      <c r="Q23" s="14">
        <v>12719</v>
      </c>
      <c r="R23" s="14">
        <v>-0.33</v>
      </c>
      <c r="S23" s="14" t="s">
        <v>108</v>
      </c>
    </row>
    <row r="24" spans="1:29" s="14" customFormat="1" x14ac:dyDescent="0.25">
      <c r="A24" s="14" t="s">
        <v>134</v>
      </c>
      <c r="B24" s="14">
        <v>99.07</v>
      </c>
      <c r="D24" s="14" t="b">
        <v>1</v>
      </c>
      <c r="E24" s="14">
        <v>1</v>
      </c>
      <c r="F24" s="14" t="s">
        <v>107</v>
      </c>
      <c r="H24" s="14" t="s">
        <v>11</v>
      </c>
      <c r="K24" s="14">
        <v>1184.5</v>
      </c>
      <c r="L24" s="14">
        <v>823.41210000000001</v>
      </c>
      <c r="M24" s="14">
        <v>822.40470000000005</v>
      </c>
      <c r="N24" s="14">
        <v>6</v>
      </c>
      <c r="O24" s="14">
        <v>8175</v>
      </c>
      <c r="P24" s="14">
        <v>423243</v>
      </c>
      <c r="Q24" s="14">
        <v>4697</v>
      </c>
      <c r="R24" s="14">
        <v>-0.54</v>
      </c>
      <c r="S24" s="14" t="s">
        <v>108</v>
      </c>
    </row>
    <row r="25" spans="1:29" s="14" customFormat="1" x14ac:dyDescent="0.25">
      <c r="A25" s="14" t="s">
        <v>135</v>
      </c>
      <c r="B25" s="14">
        <v>95.33</v>
      </c>
      <c r="D25" s="14" t="b">
        <v>1</v>
      </c>
      <c r="E25" s="14">
        <v>1</v>
      </c>
      <c r="F25" s="14" t="s">
        <v>107</v>
      </c>
      <c r="H25" s="14" t="s">
        <v>11</v>
      </c>
      <c r="K25" s="14">
        <v>1195.5</v>
      </c>
      <c r="L25" s="14">
        <v>823.41139999999996</v>
      </c>
      <c r="M25" s="14">
        <v>822.404</v>
      </c>
      <c r="N25" s="14">
        <v>4</v>
      </c>
      <c r="O25" s="14">
        <v>3521</v>
      </c>
      <c r="P25" s="14">
        <v>291596</v>
      </c>
      <c r="Q25" s="14">
        <v>1426</v>
      </c>
      <c r="R25" s="14">
        <v>-1.38</v>
      </c>
      <c r="S25" s="14" t="s">
        <v>108</v>
      </c>
    </row>
    <row r="26" spans="1:29" x14ac:dyDescent="0.25">
      <c r="A26" t="s">
        <v>136</v>
      </c>
      <c r="B26">
        <v>96.58</v>
      </c>
      <c r="D26" t="b">
        <v>1</v>
      </c>
      <c r="E26">
        <v>1</v>
      </c>
      <c r="F26" t="s">
        <v>107</v>
      </c>
      <c r="H26" t="s">
        <v>11</v>
      </c>
      <c r="K26">
        <v>303.5</v>
      </c>
      <c r="L26">
        <v>845.3963</v>
      </c>
      <c r="M26">
        <v>822.40750000000003</v>
      </c>
      <c r="N26">
        <v>10</v>
      </c>
      <c r="O26">
        <v>256328</v>
      </c>
      <c r="P26">
        <v>3303466</v>
      </c>
      <c r="Q26">
        <v>26221</v>
      </c>
      <c r="R26">
        <v>2.85</v>
      </c>
      <c r="S26" t="s">
        <v>108</v>
      </c>
    </row>
    <row r="27" spans="1:29" x14ac:dyDescent="0.25">
      <c r="A27" t="s">
        <v>137</v>
      </c>
      <c r="B27">
        <v>99.33</v>
      </c>
      <c r="D27" t="b">
        <v>1</v>
      </c>
      <c r="E27">
        <v>1</v>
      </c>
      <c r="F27" t="s">
        <v>107</v>
      </c>
      <c r="H27" t="s">
        <v>11</v>
      </c>
      <c r="K27">
        <v>303.89999999999998</v>
      </c>
      <c r="L27">
        <v>845.39509999999996</v>
      </c>
      <c r="M27">
        <v>822.40620000000001</v>
      </c>
      <c r="N27">
        <v>9</v>
      </c>
      <c r="O27">
        <v>98091</v>
      </c>
      <c r="P27">
        <v>1312656</v>
      </c>
      <c r="Q27">
        <v>9710</v>
      </c>
      <c r="R27">
        <v>1.29</v>
      </c>
      <c r="S27" t="s">
        <v>108</v>
      </c>
    </row>
    <row r="28" spans="1:29" x14ac:dyDescent="0.25">
      <c r="A28" t="s">
        <v>138</v>
      </c>
      <c r="B28">
        <v>98.36</v>
      </c>
      <c r="D28" t="b">
        <v>1</v>
      </c>
      <c r="E28">
        <v>1</v>
      </c>
      <c r="F28" t="s">
        <v>107</v>
      </c>
      <c r="H28" t="s">
        <v>11</v>
      </c>
      <c r="K28">
        <v>303.7</v>
      </c>
      <c r="L28">
        <v>845.39559999999994</v>
      </c>
      <c r="M28">
        <v>822.40689999999995</v>
      </c>
      <c r="N28">
        <v>9</v>
      </c>
      <c r="O28">
        <v>81220</v>
      </c>
      <c r="P28">
        <v>1068713</v>
      </c>
      <c r="Q28">
        <v>7319</v>
      </c>
      <c r="R28">
        <v>2.17</v>
      </c>
      <c r="S28" t="s">
        <v>108</v>
      </c>
    </row>
    <row r="29" spans="1:29" x14ac:dyDescent="0.25">
      <c r="A29" t="s">
        <v>139</v>
      </c>
      <c r="B29">
        <v>97.32</v>
      </c>
      <c r="D29" t="b">
        <v>1</v>
      </c>
      <c r="E29">
        <v>1</v>
      </c>
      <c r="F29" t="s">
        <v>107</v>
      </c>
      <c r="H29" t="s">
        <v>11</v>
      </c>
      <c r="K29">
        <v>305.60000000000002</v>
      </c>
      <c r="L29">
        <v>845.39570000000003</v>
      </c>
      <c r="M29">
        <v>822.40700000000004</v>
      </c>
      <c r="N29">
        <v>9</v>
      </c>
      <c r="O29">
        <v>84011</v>
      </c>
      <c r="P29">
        <v>1086523</v>
      </c>
      <c r="Q29">
        <v>7863</v>
      </c>
      <c r="R29">
        <v>2.23</v>
      </c>
      <c r="S29" t="s">
        <v>108</v>
      </c>
    </row>
    <row r="30" spans="1:29" x14ac:dyDescent="0.25">
      <c r="A30" t="s">
        <v>140</v>
      </c>
      <c r="B30">
        <v>98.87</v>
      </c>
      <c r="D30" t="b">
        <v>1</v>
      </c>
      <c r="E30">
        <v>1</v>
      </c>
      <c r="F30" t="s">
        <v>107</v>
      </c>
      <c r="H30" t="s">
        <v>11</v>
      </c>
      <c r="K30">
        <v>304.39999999999998</v>
      </c>
      <c r="L30">
        <v>845.39520000000005</v>
      </c>
      <c r="M30">
        <v>822.40610000000004</v>
      </c>
      <c r="N30">
        <v>9</v>
      </c>
      <c r="O30">
        <v>78784</v>
      </c>
      <c r="P30">
        <v>1047313</v>
      </c>
      <c r="Q30">
        <v>7403</v>
      </c>
      <c r="R30">
        <v>1.1599999999999999</v>
      </c>
      <c r="S30" t="s">
        <v>108</v>
      </c>
    </row>
    <row r="31" spans="1:29" x14ac:dyDescent="0.25">
      <c r="A31" t="s">
        <v>141</v>
      </c>
      <c r="B31">
        <v>98.71</v>
      </c>
      <c r="D31" t="b">
        <v>1</v>
      </c>
      <c r="E31">
        <v>1</v>
      </c>
      <c r="F31" t="s">
        <v>107</v>
      </c>
      <c r="H31" t="s">
        <v>11</v>
      </c>
      <c r="K31">
        <v>305.5</v>
      </c>
      <c r="L31">
        <v>845.3954</v>
      </c>
      <c r="M31">
        <v>822.40620000000001</v>
      </c>
      <c r="N31">
        <v>9</v>
      </c>
      <c r="O31">
        <v>77929</v>
      </c>
      <c r="P31">
        <v>1041966</v>
      </c>
      <c r="Q31">
        <v>7385</v>
      </c>
      <c r="R31">
        <v>1.29</v>
      </c>
      <c r="S31" t="s">
        <v>108</v>
      </c>
    </row>
    <row r="32" spans="1:29" x14ac:dyDescent="0.25">
      <c r="A32" t="s">
        <v>142</v>
      </c>
      <c r="B32">
        <v>94.84</v>
      </c>
      <c r="D32" t="b">
        <v>1</v>
      </c>
      <c r="E32">
        <v>1</v>
      </c>
      <c r="F32" t="s">
        <v>107</v>
      </c>
      <c r="H32" t="s">
        <v>11</v>
      </c>
      <c r="K32">
        <v>305.39999999999998</v>
      </c>
      <c r="L32">
        <v>845.39679999999998</v>
      </c>
      <c r="M32">
        <v>822.4076</v>
      </c>
      <c r="N32">
        <v>9</v>
      </c>
      <c r="O32">
        <v>79002</v>
      </c>
      <c r="P32">
        <v>1042538</v>
      </c>
      <c r="Q32">
        <v>7152</v>
      </c>
      <c r="R32">
        <v>2.99</v>
      </c>
      <c r="S32" t="s">
        <v>108</v>
      </c>
    </row>
    <row r="37" spans="1:8" x14ac:dyDescent="0.25">
      <c r="A37" s="8" t="s">
        <v>149</v>
      </c>
      <c r="B37" s="3"/>
      <c r="C37" s="1" t="s">
        <v>143</v>
      </c>
      <c r="D37" s="1" t="s">
        <v>150</v>
      </c>
      <c r="E37" s="1" t="s">
        <v>151</v>
      </c>
      <c r="F37" s="1" t="s">
        <v>152</v>
      </c>
      <c r="G37" s="1" t="s">
        <v>153</v>
      </c>
      <c r="H37" s="1" t="s">
        <v>154</v>
      </c>
    </row>
    <row r="38" spans="1:8" x14ac:dyDescent="0.25">
      <c r="A38" s="9"/>
      <c r="B38" s="1" t="s">
        <v>155</v>
      </c>
      <c r="C38" s="1">
        <v>50</v>
      </c>
      <c r="D38" s="1">
        <v>60757.770920000003</v>
      </c>
      <c r="E38" s="1">
        <v>50</v>
      </c>
      <c r="F38" s="1">
        <v>148215.73449999999</v>
      </c>
      <c r="G38" s="1">
        <v>10</v>
      </c>
      <c r="H38" s="1">
        <v>18001.670559999999</v>
      </c>
    </row>
    <row r="39" spans="1:8" x14ac:dyDescent="0.25">
      <c r="A39" s="3" t="s">
        <v>71</v>
      </c>
      <c r="B39" s="3" t="s">
        <v>156</v>
      </c>
      <c r="C39" s="3">
        <v>0.56000000000000005</v>
      </c>
      <c r="D39" s="3">
        <v>680.4870343</v>
      </c>
      <c r="E39" s="3">
        <v>0.6</v>
      </c>
      <c r="F39" s="3">
        <v>1778.588814</v>
      </c>
      <c r="G39" s="3">
        <v>2.8</v>
      </c>
      <c r="H39" s="3">
        <v>5040.4677549999997</v>
      </c>
    </row>
    <row r="40" spans="1:8" x14ac:dyDescent="0.25">
      <c r="A40" s="3" t="s">
        <v>72</v>
      </c>
      <c r="B40" s="3" t="s">
        <v>157</v>
      </c>
      <c r="C40" s="3">
        <v>5.6000000000000001E-2</v>
      </c>
      <c r="D40" s="3">
        <v>68.048703430000003</v>
      </c>
      <c r="E40" s="3">
        <v>0.06</v>
      </c>
      <c r="F40" s="3">
        <v>177.8588814</v>
      </c>
      <c r="G40" s="3">
        <v>0.28000000000000003</v>
      </c>
      <c r="H40" s="3">
        <v>504.04677550000002</v>
      </c>
    </row>
    <row r="41" spans="1:8" x14ac:dyDescent="0.25">
      <c r="A41" s="3" t="s">
        <v>73</v>
      </c>
      <c r="B41" s="3" t="s">
        <v>157</v>
      </c>
      <c r="C41" s="3">
        <v>5.5999999999999999E-3</v>
      </c>
      <c r="D41" s="3">
        <v>6.8048703430000002</v>
      </c>
      <c r="E41" s="3">
        <v>6.0000000000000001E-3</v>
      </c>
      <c r="F41" s="3">
        <v>17.785888140000001</v>
      </c>
      <c r="G41" s="3">
        <v>2.8000000000000001E-2</v>
      </c>
      <c r="H41" s="3">
        <v>50.404677550000002</v>
      </c>
    </row>
    <row r="42" spans="1:8" x14ac:dyDescent="0.25">
      <c r="A42" s="3" t="s">
        <v>74</v>
      </c>
      <c r="B42" s="3" t="s">
        <v>157</v>
      </c>
      <c r="C42" s="3">
        <v>5.5999999999999995E-4</v>
      </c>
      <c r="D42" s="3">
        <v>0.68048703399999999</v>
      </c>
      <c r="E42" s="3">
        <v>5.9999999999999995E-4</v>
      </c>
      <c r="F42" s="3">
        <v>1.7785888139999999</v>
      </c>
      <c r="G42" s="3">
        <v>2.8E-3</v>
      </c>
      <c r="H42" s="3">
        <v>5.0404677549999999</v>
      </c>
    </row>
    <row r="43" spans="1:8" x14ac:dyDescent="0.25">
      <c r="A43" s="3" t="s">
        <v>75</v>
      </c>
      <c r="B43" s="3" t="s">
        <v>157</v>
      </c>
      <c r="C43" s="3">
        <v>5.5999999999999999E-5</v>
      </c>
      <c r="D43" s="3">
        <v>6.8048703000000002E-2</v>
      </c>
      <c r="E43" s="3">
        <v>6.0000000000000002E-5</v>
      </c>
      <c r="F43" s="3">
        <v>0.177858881</v>
      </c>
      <c r="G43" s="3">
        <v>2.7999999999999998E-4</v>
      </c>
      <c r="H43" s="3">
        <v>0.50404677600000003</v>
      </c>
    </row>
    <row r="44" spans="1:8" x14ac:dyDescent="0.25">
      <c r="A44" s="3" t="s">
        <v>76</v>
      </c>
      <c r="B44" s="3" t="s">
        <v>157</v>
      </c>
      <c r="C44" s="3">
        <v>5.5999999999999997E-6</v>
      </c>
      <c r="D44" s="3">
        <v>6.8048700000000002E-3</v>
      </c>
      <c r="E44" s="3">
        <v>6.0000000000000002E-6</v>
      </c>
      <c r="F44" s="3">
        <v>1.7785888E-2</v>
      </c>
      <c r="G44" s="3">
        <v>2.8E-5</v>
      </c>
      <c r="H44" s="3">
        <v>5.0404678000000001E-2</v>
      </c>
    </row>
    <row r="45" spans="1:8" x14ac:dyDescent="0.25">
      <c r="A45" s="3" t="s">
        <v>158</v>
      </c>
      <c r="B45" s="3" t="s">
        <v>157</v>
      </c>
      <c r="C45" s="3">
        <v>5.6000000000000004E-7</v>
      </c>
      <c r="D45" s="3">
        <v>6.8048700000000002E-4</v>
      </c>
      <c r="E45" s="3">
        <v>5.9999999999999997E-7</v>
      </c>
      <c r="F45" s="3">
        <v>1.7785889999999999E-3</v>
      </c>
      <c r="G45" s="3">
        <v>2.7999999999999999E-6</v>
      </c>
      <c r="H45" s="3">
        <v>5.0404680000000002E-3</v>
      </c>
    </row>
    <row r="46" spans="1:8" x14ac:dyDescent="0.25">
      <c r="A46" s="3" t="s">
        <v>159</v>
      </c>
      <c r="B46" s="3" t="s">
        <v>157</v>
      </c>
      <c r="C46" s="3">
        <v>5.5999999999999999E-8</v>
      </c>
      <c r="D46" s="2">
        <v>6.8048700000000005E-5</v>
      </c>
      <c r="E46" s="3">
        <v>5.9999999999999995E-8</v>
      </c>
      <c r="F46" s="3">
        <v>1.7785899999999999E-4</v>
      </c>
      <c r="G46" s="3">
        <v>2.8000000000000002E-7</v>
      </c>
      <c r="H46" s="3">
        <v>5.0404699999999998E-4</v>
      </c>
    </row>
    <row r="47" spans="1:8" x14ac:dyDescent="0.25">
      <c r="A47" s="3" t="s">
        <v>160</v>
      </c>
      <c r="B47" s="3" t="s">
        <v>157</v>
      </c>
      <c r="C47" s="2">
        <v>5.5999999999999997E-9</v>
      </c>
      <c r="D47" s="2">
        <v>6.8048700000000003E-6</v>
      </c>
      <c r="E47" s="3">
        <v>6E-9</v>
      </c>
      <c r="F47" s="2">
        <v>1.7785899999999999E-5</v>
      </c>
      <c r="G47" s="3">
        <v>2.7999999999999999E-8</v>
      </c>
      <c r="H47" s="2">
        <v>5.0404700000000002E-5</v>
      </c>
    </row>
    <row r="48" spans="1:8" x14ac:dyDescent="0.25">
      <c r="A48" s="3" t="s">
        <v>161</v>
      </c>
      <c r="B48" s="3" t="s">
        <v>157</v>
      </c>
      <c r="C48" s="2">
        <v>5.6000000000000003E-10</v>
      </c>
      <c r="D48" s="2">
        <v>6.8048700000000005E-7</v>
      </c>
      <c r="E48" s="2">
        <v>6E-10</v>
      </c>
      <c r="F48" s="2">
        <v>1.7785899999999999E-6</v>
      </c>
      <c r="G48" s="2">
        <v>2.7999999999999998E-9</v>
      </c>
      <c r="H48" s="2">
        <v>5.0404699999999999E-6</v>
      </c>
    </row>
    <row r="49" spans="1:8" x14ac:dyDescent="0.25">
      <c r="A49" s="3" t="s">
        <v>162</v>
      </c>
      <c r="B49" s="3" t="s">
        <v>157</v>
      </c>
      <c r="C49" s="2">
        <v>5.6E-11</v>
      </c>
      <c r="D49" s="2">
        <v>6.80487E-8</v>
      </c>
      <c r="E49" s="2">
        <v>6E-11</v>
      </c>
      <c r="F49" s="2">
        <v>1.77859E-7</v>
      </c>
      <c r="G49" s="2">
        <v>2.8000000000000002E-10</v>
      </c>
      <c r="H49" s="2">
        <v>5.0404699999999999E-7</v>
      </c>
    </row>
    <row r="50" spans="1:8" s="17" customFormat="1" x14ac:dyDescent="0.25">
      <c r="A50" s="13"/>
      <c r="B50" s="13"/>
      <c r="C50" s="16"/>
      <c r="D50" s="16"/>
      <c r="E50" s="16"/>
      <c r="F50" s="16"/>
      <c r="G50" s="16"/>
      <c r="H50" s="16"/>
    </row>
    <row r="51" spans="1:8" x14ac:dyDescent="0.25">
      <c r="A51" s="5"/>
      <c r="B51" s="12" t="s">
        <v>165</v>
      </c>
      <c r="C51" s="12" t="s">
        <v>7</v>
      </c>
      <c r="D51" s="12" t="s">
        <v>8</v>
      </c>
      <c r="E51" s="12" t="s">
        <v>9</v>
      </c>
    </row>
    <row r="52" spans="1:8" s="17" customFormat="1" x14ac:dyDescent="0.25">
      <c r="A52" s="5" t="s">
        <v>142</v>
      </c>
      <c r="B52" s="2">
        <v>6.80487E-8</v>
      </c>
      <c r="C52" s="5">
        <v>79002</v>
      </c>
      <c r="D52" s="5">
        <v>1042538</v>
      </c>
      <c r="E52" s="5">
        <v>7152</v>
      </c>
    </row>
    <row r="53" spans="1:8" s="17" customFormat="1" x14ac:dyDescent="0.25">
      <c r="A53" s="5" t="s">
        <v>141</v>
      </c>
      <c r="B53" s="2">
        <v>6.8048700000000005E-7</v>
      </c>
      <c r="C53" s="5">
        <v>77929</v>
      </c>
      <c r="D53" s="5">
        <v>1041966</v>
      </c>
      <c r="E53" s="5">
        <v>7385</v>
      </c>
    </row>
    <row r="54" spans="1:8" s="17" customFormat="1" x14ac:dyDescent="0.25">
      <c r="A54" s="5" t="s">
        <v>140</v>
      </c>
      <c r="B54" s="2">
        <v>6.8048700000000003E-6</v>
      </c>
      <c r="C54" s="5">
        <v>78784</v>
      </c>
      <c r="D54" s="5">
        <v>1047313</v>
      </c>
      <c r="E54" s="5">
        <v>7403</v>
      </c>
    </row>
    <row r="55" spans="1:8" s="17" customFormat="1" x14ac:dyDescent="0.25">
      <c r="A55" s="5" t="s">
        <v>139</v>
      </c>
      <c r="B55" s="2">
        <v>6.8048700000000005E-5</v>
      </c>
      <c r="C55" s="5">
        <v>84011</v>
      </c>
      <c r="D55" s="5">
        <v>1086523</v>
      </c>
      <c r="E55" s="5">
        <v>7863</v>
      </c>
    </row>
    <row r="56" spans="1:8" s="17" customFormat="1" x14ac:dyDescent="0.25">
      <c r="A56" s="5" t="s">
        <v>138</v>
      </c>
      <c r="B56" s="3">
        <v>6.8048700000000002E-4</v>
      </c>
      <c r="C56" s="5">
        <v>81220</v>
      </c>
      <c r="D56" s="5">
        <v>1068713</v>
      </c>
      <c r="E56" s="5">
        <v>7319</v>
      </c>
    </row>
    <row r="57" spans="1:8" s="17" customFormat="1" x14ac:dyDescent="0.25">
      <c r="A57" s="5" t="s">
        <v>137</v>
      </c>
      <c r="B57" s="3">
        <v>6.8048700000000002E-3</v>
      </c>
      <c r="C57" s="5">
        <v>98091</v>
      </c>
      <c r="D57" s="5">
        <v>1312656</v>
      </c>
      <c r="E57" s="5">
        <v>9710</v>
      </c>
    </row>
    <row r="58" spans="1:8" s="17" customFormat="1" x14ac:dyDescent="0.25">
      <c r="A58" s="5" t="s">
        <v>136</v>
      </c>
      <c r="B58" s="3">
        <v>6.8048703000000002E-2</v>
      </c>
      <c r="C58" s="5">
        <v>256328</v>
      </c>
      <c r="D58" s="5">
        <v>3303466</v>
      </c>
      <c r="E58" s="5">
        <v>26221</v>
      </c>
    </row>
    <row r="59" spans="1:8" s="17" customFormat="1" x14ac:dyDescent="0.25">
      <c r="A59" s="15" t="s">
        <v>135</v>
      </c>
      <c r="B59" s="15">
        <v>0.68048703399999999</v>
      </c>
      <c r="C59" s="15">
        <v>3521</v>
      </c>
      <c r="D59" s="15">
        <v>291596</v>
      </c>
      <c r="E59" s="15">
        <v>1426</v>
      </c>
    </row>
    <row r="60" spans="1:8" s="17" customFormat="1" x14ac:dyDescent="0.25">
      <c r="A60" s="15" t="s">
        <v>134</v>
      </c>
      <c r="B60" s="15">
        <v>6.8048703430000002</v>
      </c>
      <c r="C60" s="15">
        <v>8175</v>
      </c>
      <c r="D60" s="15">
        <v>423243</v>
      </c>
      <c r="E60" s="15">
        <v>4697</v>
      </c>
    </row>
    <row r="61" spans="1:8" s="17" customFormat="1" x14ac:dyDescent="0.25">
      <c r="A61" s="15" t="s">
        <v>133</v>
      </c>
      <c r="B61" s="15">
        <v>68.048703430000003</v>
      </c>
      <c r="C61" s="15">
        <v>32929</v>
      </c>
      <c r="D61" s="15">
        <v>2990055</v>
      </c>
      <c r="E61" s="15">
        <v>12719</v>
      </c>
    </row>
    <row r="62" spans="1:8" s="17" customFormat="1" x14ac:dyDescent="0.25">
      <c r="A62" s="15" t="s">
        <v>132</v>
      </c>
      <c r="B62" s="15">
        <v>680.4870343</v>
      </c>
      <c r="C62" s="15">
        <v>171822</v>
      </c>
      <c r="D62" s="15">
        <v>14751582</v>
      </c>
      <c r="E62" s="15">
        <v>13695</v>
      </c>
    </row>
  </sheetData>
  <sortState xmlns:xlrd2="http://schemas.microsoft.com/office/spreadsheetml/2017/richdata2" ref="A52:E62">
    <sortCondition ref="B51:B62"/>
  </sortState>
  <mergeCells count="1">
    <mergeCell ref="A37:A38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ECB7C5-9043-44E1-808A-B6319E71B2CA}">
  <dimension ref="A1:R25"/>
  <sheetViews>
    <sheetView workbookViewId="0">
      <selection activeCell="C39" sqref="C39"/>
    </sheetView>
  </sheetViews>
  <sheetFormatPr defaultRowHeight="15" x14ac:dyDescent="0.25"/>
  <cols>
    <col min="1" max="1" width="22.42578125" bestFit="1" customWidth="1"/>
    <col min="2" max="2" width="6" bestFit="1" customWidth="1"/>
    <col min="3" max="3" width="14.7109375" bestFit="1" customWidth="1"/>
    <col min="4" max="4" width="6" bestFit="1" customWidth="1"/>
    <col min="5" max="5" width="9.42578125" bestFit="1" customWidth="1"/>
    <col min="6" max="6" width="9" bestFit="1" customWidth="1"/>
    <col min="7" max="7" width="4.7109375" bestFit="1" customWidth="1"/>
    <col min="8" max="8" width="9" bestFit="1" customWidth="1"/>
    <col min="9" max="9" width="10" bestFit="1" customWidth="1"/>
    <col min="10" max="10" width="7" bestFit="1" customWidth="1"/>
    <col min="11" max="11" width="10.140625" bestFit="1" customWidth="1"/>
    <col min="12" max="12" width="12" bestFit="1" customWidth="1"/>
    <col min="13" max="14" width="12" style="17" customWidth="1"/>
    <col min="15" max="18" width="12" bestFit="1" customWidth="1"/>
  </cols>
  <sheetData>
    <row r="1" spans="1:18" ht="75" x14ac:dyDescent="0.25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20" t="s">
        <v>144</v>
      </c>
      <c r="M1" s="20" t="s">
        <v>182</v>
      </c>
      <c r="N1" s="20" t="s">
        <v>183</v>
      </c>
      <c r="O1" s="20" t="s">
        <v>145</v>
      </c>
      <c r="P1" s="20" t="s">
        <v>146</v>
      </c>
      <c r="Q1" s="20" t="s">
        <v>147</v>
      </c>
      <c r="R1" s="19" t="s">
        <v>148</v>
      </c>
    </row>
    <row r="2" spans="1:18" x14ac:dyDescent="0.25">
      <c r="A2" s="17" t="s">
        <v>131</v>
      </c>
      <c r="B2" s="17">
        <v>95.66</v>
      </c>
      <c r="C2" s="17" t="s">
        <v>11</v>
      </c>
      <c r="D2" s="17">
        <v>283.60000000000002</v>
      </c>
      <c r="E2" s="17">
        <v>845.39649999999995</v>
      </c>
      <c r="F2" s="17">
        <v>822.40800000000002</v>
      </c>
      <c r="G2" s="17">
        <v>11</v>
      </c>
      <c r="H2" s="17">
        <v>30046428</v>
      </c>
      <c r="I2" s="17">
        <v>281471760</v>
      </c>
      <c r="J2" s="17">
        <v>574254</v>
      </c>
      <c r="K2" s="17">
        <v>3.47</v>
      </c>
      <c r="L2" s="17">
        <v>10</v>
      </c>
      <c r="O2" s="17"/>
      <c r="P2" s="17"/>
      <c r="Q2" s="17"/>
      <c r="R2" s="17"/>
    </row>
    <row r="3" spans="1:18" s="11" customFormat="1" x14ac:dyDescent="0.25">
      <c r="A3" s="11" t="s">
        <v>106</v>
      </c>
      <c r="B3" s="11">
        <v>96.23</v>
      </c>
      <c r="C3" s="11" t="s">
        <v>11</v>
      </c>
      <c r="D3" s="11">
        <v>285</v>
      </c>
      <c r="E3" s="11">
        <v>845.39639999999997</v>
      </c>
      <c r="F3" s="11">
        <v>822.40769999999998</v>
      </c>
      <c r="G3" s="11">
        <v>11</v>
      </c>
      <c r="H3" s="11">
        <v>20534870</v>
      </c>
      <c r="I3" s="11">
        <v>187937938</v>
      </c>
      <c r="J3" s="11">
        <v>527871</v>
      </c>
      <c r="K3" s="11">
        <v>3.08</v>
      </c>
      <c r="L3" s="11">
        <v>6.8343797805183399</v>
      </c>
      <c r="M3" s="11">
        <f>AVERAGE(L3:L8)</f>
        <v>7.6102889279661907</v>
      </c>
      <c r="N3" s="11">
        <f>_xlfn.STDEV.P(L3:L8)</f>
        <v>2.1073209180728947</v>
      </c>
      <c r="O3" s="11">
        <v>729.56488750109429</v>
      </c>
      <c r="P3" s="11">
        <v>9.3677476775608746E-3</v>
      </c>
      <c r="Q3" s="11">
        <v>1.04312708277847E-2</v>
      </c>
      <c r="R3" s="11">
        <v>2.888462635984153E-3</v>
      </c>
    </row>
    <row r="4" spans="1:18" s="11" customFormat="1" x14ac:dyDescent="0.25">
      <c r="A4" s="11" t="s">
        <v>109</v>
      </c>
      <c r="B4" s="11">
        <v>95.52</v>
      </c>
      <c r="C4" s="11" t="s">
        <v>11</v>
      </c>
      <c r="D4" s="11">
        <v>285.8</v>
      </c>
      <c r="E4" s="11">
        <v>845.39670000000001</v>
      </c>
      <c r="F4" s="11">
        <v>822.40769999999998</v>
      </c>
      <c r="G4" s="11">
        <v>11</v>
      </c>
      <c r="H4" s="11">
        <v>26055256</v>
      </c>
      <c r="I4" s="11">
        <v>226791283</v>
      </c>
      <c r="J4" s="11">
        <v>634435</v>
      </c>
      <c r="K4" s="11">
        <v>3.15</v>
      </c>
      <c r="L4" s="11">
        <v>8.6716650644795443</v>
      </c>
      <c r="O4" s="11">
        <v>729.56488750109429</v>
      </c>
      <c r="P4" s="11">
        <v>1.1886077870580823E-2</v>
      </c>
    </row>
    <row r="5" spans="1:18" s="11" customFormat="1" x14ac:dyDescent="0.25">
      <c r="A5" s="11" t="s">
        <v>110</v>
      </c>
      <c r="B5" s="11">
        <v>93.82</v>
      </c>
      <c r="C5" s="11" t="s">
        <v>11</v>
      </c>
      <c r="D5" s="11">
        <v>287</v>
      </c>
      <c r="E5" s="11">
        <v>845.39710000000002</v>
      </c>
      <c r="F5" s="11">
        <v>822.40809999999999</v>
      </c>
      <c r="G5" s="11">
        <v>11</v>
      </c>
      <c r="H5" s="11">
        <v>29071566</v>
      </c>
      <c r="I5" s="11">
        <v>266403116</v>
      </c>
      <c r="J5" s="11">
        <v>619606</v>
      </c>
      <c r="K5" s="11">
        <v>3.64</v>
      </c>
      <c r="L5" s="11">
        <v>9.6755481217268162</v>
      </c>
      <c r="O5" s="11">
        <v>729.56488750109429</v>
      </c>
      <c r="P5" s="11">
        <v>1.3262080299488513E-2</v>
      </c>
    </row>
    <row r="6" spans="1:18" s="11" customFormat="1" x14ac:dyDescent="0.25">
      <c r="A6" s="11" t="s">
        <v>111</v>
      </c>
      <c r="B6" s="11">
        <v>96.67</v>
      </c>
      <c r="C6" s="11" t="s">
        <v>11</v>
      </c>
      <c r="D6" s="11">
        <v>288</v>
      </c>
      <c r="E6" s="11">
        <v>845.3963</v>
      </c>
      <c r="F6" s="11">
        <v>822.40750000000003</v>
      </c>
      <c r="G6" s="11">
        <v>12</v>
      </c>
      <c r="H6" s="11">
        <v>10071118</v>
      </c>
      <c r="I6" s="11">
        <v>79898037</v>
      </c>
      <c r="J6" s="11">
        <v>394222</v>
      </c>
      <c r="K6" s="11">
        <v>2.93</v>
      </c>
      <c r="L6" s="11">
        <v>3.3518520071670417</v>
      </c>
      <c r="O6" s="11">
        <v>729.56488750109429</v>
      </c>
      <c r="P6" s="11">
        <v>4.5943165091837214E-3</v>
      </c>
    </row>
    <row r="7" spans="1:18" s="11" customFormat="1" x14ac:dyDescent="0.25">
      <c r="A7" s="11" t="s">
        <v>112</v>
      </c>
      <c r="B7" s="11">
        <v>95.41</v>
      </c>
      <c r="C7" s="11" t="s">
        <v>11</v>
      </c>
      <c r="D7" s="11">
        <v>284.89999999999998</v>
      </c>
      <c r="E7" s="11">
        <v>845.39670000000001</v>
      </c>
      <c r="F7" s="11">
        <v>822.40740000000005</v>
      </c>
      <c r="G7" s="11">
        <v>12</v>
      </c>
      <c r="H7" s="11">
        <v>23958445</v>
      </c>
      <c r="I7" s="11">
        <v>217488053</v>
      </c>
      <c r="J7" s="11">
        <v>778932</v>
      </c>
      <c r="K7" s="11">
        <v>2.79</v>
      </c>
      <c r="L7" s="11">
        <v>7.9738080679673473</v>
      </c>
      <c r="O7" s="11">
        <v>729.56488750109429</v>
      </c>
      <c r="P7" s="11">
        <v>1.0929539242601484E-2</v>
      </c>
    </row>
    <row r="8" spans="1:18" s="11" customFormat="1" x14ac:dyDescent="0.25">
      <c r="A8" s="11" t="s">
        <v>113</v>
      </c>
      <c r="B8" s="11">
        <v>94.69</v>
      </c>
      <c r="C8" s="11" t="s">
        <v>11</v>
      </c>
      <c r="D8" s="11">
        <v>285.8</v>
      </c>
      <c r="E8" s="11">
        <v>845.39689999999996</v>
      </c>
      <c r="F8" s="11">
        <v>822.40769999999998</v>
      </c>
      <c r="G8" s="11">
        <v>12</v>
      </c>
      <c r="H8" s="11">
        <v>27505944</v>
      </c>
      <c r="I8" s="11">
        <v>250985921</v>
      </c>
      <c r="J8" s="11">
        <v>721919</v>
      </c>
      <c r="K8" s="11">
        <v>3.17</v>
      </c>
      <c r="L8" s="11">
        <v>9.1544805259380588</v>
      </c>
      <c r="O8" s="11">
        <v>729.56488750109429</v>
      </c>
      <c r="P8" s="11">
        <v>1.2547863367292779E-2</v>
      </c>
    </row>
    <row r="9" spans="1:18" x14ac:dyDescent="0.25">
      <c r="A9" s="17" t="s">
        <v>114</v>
      </c>
      <c r="B9" s="17">
        <v>98.96</v>
      </c>
      <c r="C9" s="17" t="s">
        <v>11</v>
      </c>
      <c r="D9" s="17">
        <v>285.60000000000002</v>
      </c>
      <c r="E9" s="17">
        <v>845.39530000000002</v>
      </c>
      <c r="F9" s="17">
        <v>822.40700000000004</v>
      </c>
      <c r="G9" s="17">
        <v>11</v>
      </c>
      <c r="H9" s="17">
        <v>2132329</v>
      </c>
      <c r="I9" s="17">
        <v>19733722</v>
      </c>
      <c r="J9" s="17">
        <v>123217</v>
      </c>
      <c r="K9" s="17">
        <v>2.31</v>
      </c>
      <c r="L9" s="17">
        <v>0.70967803560543041</v>
      </c>
      <c r="M9" s="17">
        <f>AVERAGE(L9:L14)</f>
        <v>0.88948282526850342</v>
      </c>
      <c r="N9" s="17">
        <f>_xlfn.STDEV.P(L9:L14)</f>
        <v>0.24577367446389012</v>
      </c>
      <c r="O9" s="17">
        <v>182.39122187527357</v>
      </c>
      <c r="P9" s="17">
        <v>3.8909659593746059E-3</v>
      </c>
      <c r="Q9" s="17">
        <v>4.8767852757561295E-3</v>
      </c>
      <c r="R9" s="17">
        <v>1.3475082404566605E-3</v>
      </c>
    </row>
    <row r="10" spans="1:18" x14ac:dyDescent="0.25">
      <c r="A10" s="17" t="s">
        <v>128</v>
      </c>
      <c r="B10" s="17">
        <v>98.92</v>
      </c>
      <c r="C10" s="17" t="s">
        <v>11</v>
      </c>
      <c r="D10" s="17">
        <v>285.3</v>
      </c>
      <c r="E10" s="17">
        <v>845.39530000000002</v>
      </c>
      <c r="F10" s="17">
        <v>822.40729999999996</v>
      </c>
      <c r="G10" s="17">
        <v>10</v>
      </c>
      <c r="H10" s="17">
        <v>2955605</v>
      </c>
      <c r="I10" s="17">
        <v>23215367</v>
      </c>
      <c r="J10" s="17">
        <v>162014</v>
      </c>
      <c r="K10" s="17">
        <v>2.62</v>
      </c>
      <c r="L10" s="17">
        <v>0.98367932454400242</v>
      </c>
      <c r="O10" s="17">
        <v>182.39122187527357</v>
      </c>
      <c r="P10" s="17">
        <v>5.3932383062638934E-3</v>
      </c>
      <c r="Q10" s="17"/>
      <c r="R10" s="17"/>
    </row>
    <row r="11" spans="1:18" x14ac:dyDescent="0.25">
      <c r="A11" s="17" t="s">
        <v>115</v>
      </c>
      <c r="B11" s="17">
        <v>99.09</v>
      </c>
      <c r="C11" s="17" t="s">
        <v>11</v>
      </c>
      <c r="D11" s="17">
        <v>287.7</v>
      </c>
      <c r="E11" s="17">
        <v>845.3954</v>
      </c>
      <c r="F11" s="17">
        <v>822.40719999999999</v>
      </c>
      <c r="G11" s="17">
        <v>10</v>
      </c>
      <c r="H11" s="17">
        <v>2631298</v>
      </c>
      <c r="I11" s="17">
        <v>22456374</v>
      </c>
      <c r="J11" s="17">
        <v>161107</v>
      </c>
      <c r="K11" s="17">
        <v>2.5099999999999998</v>
      </c>
      <c r="L11" s="17">
        <v>0.87574403186961192</v>
      </c>
      <c r="O11" s="17">
        <v>182.39122187527357</v>
      </c>
      <c r="P11" s="17">
        <v>4.8014593184121587E-3</v>
      </c>
      <c r="Q11" s="17"/>
      <c r="R11" s="17"/>
    </row>
    <row r="12" spans="1:18" x14ac:dyDescent="0.25">
      <c r="A12" s="17" t="s">
        <v>116</v>
      </c>
      <c r="B12" s="17">
        <v>99</v>
      </c>
      <c r="C12" s="17" t="s">
        <v>11</v>
      </c>
      <c r="D12" s="17">
        <v>287.3</v>
      </c>
      <c r="E12" s="17">
        <v>845.3954</v>
      </c>
      <c r="F12" s="17">
        <v>822.40710000000001</v>
      </c>
      <c r="G12" s="17">
        <v>11</v>
      </c>
      <c r="H12" s="17">
        <v>1701546</v>
      </c>
      <c r="I12" s="17">
        <v>13885677</v>
      </c>
      <c r="J12" s="17">
        <v>90557</v>
      </c>
      <c r="K12" s="17">
        <v>2.35</v>
      </c>
      <c r="L12" s="17">
        <v>0.56630558547591747</v>
      </c>
      <c r="O12" s="17">
        <v>182.39122187527357</v>
      </c>
      <c r="P12" s="17">
        <v>3.1048949596005223E-3</v>
      </c>
      <c r="Q12" s="17"/>
      <c r="R12" s="17"/>
    </row>
    <row r="13" spans="1:18" x14ac:dyDescent="0.25">
      <c r="A13" s="17" t="s">
        <v>117</v>
      </c>
      <c r="B13" s="17">
        <v>94.05</v>
      </c>
      <c r="C13" s="17" t="s">
        <v>11</v>
      </c>
      <c r="D13" s="17">
        <v>285.8</v>
      </c>
      <c r="E13" s="17">
        <v>845.3972</v>
      </c>
      <c r="F13" s="17">
        <v>822.40840000000003</v>
      </c>
      <c r="G13" s="17">
        <v>11</v>
      </c>
      <c r="H13" s="17">
        <v>4065474</v>
      </c>
      <c r="I13" s="17">
        <v>31909648</v>
      </c>
      <c r="J13" s="17">
        <v>328945</v>
      </c>
      <c r="K13" s="17">
        <v>4.03</v>
      </c>
      <c r="L13" s="17">
        <v>1.3530639981564532</v>
      </c>
      <c r="O13" s="17">
        <v>182.39122187527357</v>
      </c>
      <c r="P13" s="17">
        <v>7.4184710439723495E-3</v>
      </c>
      <c r="Q13" s="17"/>
      <c r="R13" s="17"/>
    </row>
    <row r="14" spans="1:18" x14ac:dyDescent="0.25">
      <c r="A14" s="17" t="s">
        <v>118</v>
      </c>
      <c r="B14" s="17">
        <v>99.2</v>
      </c>
      <c r="C14" s="17" t="s">
        <v>11</v>
      </c>
      <c r="D14" s="17">
        <v>285.3</v>
      </c>
      <c r="E14" s="17">
        <v>845.39499999999998</v>
      </c>
      <c r="F14" s="17">
        <v>822.40650000000005</v>
      </c>
      <c r="G14" s="17">
        <v>10</v>
      </c>
      <c r="H14" s="17">
        <v>2549217</v>
      </c>
      <c r="I14" s="17">
        <v>19579928</v>
      </c>
      <c r="J14" s="17">
        <v>172064</v>
      </c>
      <c r="K14" s="17">
        <v>1.73</v>
      </c>
      <c r="L14" s="17">
        <v>0.84842597595960489</v>
      </c>
      <c r="O14" s="17">
        <v>182.39122187527357</v>
      </c>
      <c r="P14" s="17">
        <v>4.6516820669132456E-3</v>
      </c>
      <c r="Q14" s="17"/>
      <c r="R14" s="17"/>
    </row>
    <row r="15" spans="1:18" s="11" customFormat="1" x14ac:dyDescent="0.25">
      <c r="A15" s="11" t="s">
        <v>119</v>
      </c>
      <c r="B15" s="11">
        <v>98.36</v>
      </c>
      <c r="C15" s="11" t="s">
        <v>11</v>
      </c>
      <c r="D15" s="11">
        <v>285.89999999999998</v>
      </c>
      <c r="E15" s="11">
        <v>823.41309999999999</v>
      </c>
      <c r="F15" s="11">
        <v>822.40470000000005</v>
      </c>
      <c r="G15" s="11">
        <v>8</v>
      </c>
      <c r="H15" s="11">
        <v>66279</v>
      </c>
      <c r="I15" s="11">
        <v>520564</v>
      </c>
      <c r="J15" s="11">
        <v>20998</v>
      </c>
      <c r="K15" s="11">
        <v>-0.54</v>
      </c>
      <c r="L15" s="11">
        <v>2.2058861705624377E-2</v>
      </c>
      <c r="M15" s="11">
        <f>AVERAGE(L15:L20)</f>
        <v>2.1097183332408096E-2</v>
      </c>
      <c r="N15" s="11">
        <f>_xlfn.STDEV.P(L15:L20)</f>
        <v>1.3122712217059828E-3</v>
      </c>
      <c r="O15" s="11">
        <v>1.429947179502145</v>
      </c>
      <c r="P15" s="11">
        <v>1.5426347225849601E-2</v>
      </c>
      <c r="Q15" s="11">
        <v>1.4753820025543436E-2</v>
      </c>
      <c r="R15" s="11">
        <v>9.1770608069793706E-4</v>
      </c>
    </row>
    <row r="16" spans="1:18" s="11" customFormat="1" x14ac:dyDescent="0.25">
      <c r="A16" s="11" t="s">
        <v>129</v>
      </c>
      <c r="B16" s="11">
        <v>98.17</v>
      </c>
      <c r="C16" s="11" t="s">
        <v>11</v>
      </c>
      <c r="D16" s="11">
        <v>289.7</v>
      </c>
      <c r="E16" s="11">
        <v>823.41290000000004</v>
      </c>
      <c r="F16" s="11">
        <v>822.40440000000001</v>
      </c>
      <c r="G16" s="11">
        <v>7</v>
      </c>
      <c r="H16" s="11">
        <v>63914</v>
      </c>
      <c r="I16" s="11">
        <v>497781</v>
      </c>
      <c r="J16" s="11">
        <v>19919</v>
      </c>
      <c r="K16" s="11">
        <v>-0.84</v>
      </c>
      <c r="L16" s="11">
        <v>2.1271746511765059E-2</v>
      </c>
      <c r="O16" s="11">
        <v>1.429947179502145</v>
      </c>
      <c r="P16" s="11">
        <v>1.4875896688135781E-2</v>
      </c>
    </row>
    <row r="17" spans="1:18" s="11" customFormat="1" x14ac:dyDescent="0.25">
      <c r="A17" s="11" t="s">
        <v>120</v>
      </c>
      <c r="B17" s="11">
        <v>99.3</v>
      </c>
      <c r="C17" s="11" t="s">
        <v>11</v>
      </c>
      <c r="D17" s="11">
        <v>286.8</v>
      </c>
      <c r="E17" s="11">
        <v>823.41269999999997</v>
      </c>
      <c r="F17" s="11">
        <v>822.40409999999997</v>
      </c>
      <c r="G17" s="11">
        <v>8</v>
      </c>
      <c r="H17" s="11">
        <v>62881</v>
      </c>
      <c r="I17" s="11">
        <v>506469</v>
      </c>
      <c r="J17" s="11">
        <v>20361</v>
      </c>
      <c r="K17" s="11">
        <v>-1.2</v>
      </c>
      <c r="L17" s="11">
        <v>2.0927945245271751E-2</v>
      </c>
      <c r="O17" s="11">
        <v>1.429947179502145</v>
      </c>
      <c r="P17" s="11">
        <v>1.4635467341218919E-2</v>
      </c>
    </row>
    <row r="18" spans="1:18" s="11" customFormat="1" x14ac:dyDescent="0.25">
      <c r="A18" s="11" t="s">
        <v>121</v>
      </c>
      <c r="B18" s="11">
        <v>99.3</v>
      </c>
      <c r="C18" s="11" t="s">
        <v>11</v>
      </c>
      <c r="D18" s="11">
        <v>287.8</v>
      </c>
      <c r="E18" s="11">
        <v>823.41269999999997</v>
      </c>
      <c r="F18" s="11">
        <v>822.40390000000002</v>
      </c>
      <c r="G18" s="11">
        <v>8</v>
      </c>
      <c r="H18" s="11">
        <v>57921</v>
      </c>
      <c r="I18" s="11">
        <v>465704</v>
      </c>
      <c r="J18" s="11">
        <v>18654</v>
      </c>
      <c r="K18" s="11">
        <v>-1.47</v>
      </c>
      <c r="L18" s="11">
        <v>1.9277166656881811E-2</v>
      </c>
      <c r="O18" s="11">
        <v>1.429947179502145</v>
      </c>
      <c r="P18" s="11">
        <v>1.3481034078191205E-2</v>
      </c>
    </row>
    <row r="19" spans="1:18" s="11" customFormat="1" x14ac:dyDescent="0.25">
      <c r="A19" s="11" t="s">
        <v>122</v>
      </c>
      <c r="B19" s="11">
        <v>91</v>
      </c>
      <c r="C19" s="11" t="s">
        <v>11</v>
      </c>
      <c r="D19" s="11">
        <v>284.60000000000002</v>
      </c>
      <c r="E19" s="11">
        <v>823.41489999999999</v>
      </c>
      <c r="F19" s="11">
        <v>822.40629999999999</v>
      </c>
      <c r="G19" s="11">
        <v>7</v>
      </c>
      <c r="H19" s="11">
        <v>59611</v>
      </c>
      <c r="I19" s="11">
        <v>478971</v>
      </c>
      <c r="J19" s="11">
        <v>18619</v>
      </c>
      <c r="K19" s="11">
        <v>1.48</v>
      </c>
      <c r="L19" s="11">
        <v>1.9839629522684029E-2</v>
      </c>
      <c r="O19" s="11">
        <v>1.429947179502145</v>
      </c>
      <c r="P19" s="11">
        <v>1.387437928273089E-2</v>
      </c>
    </row>
    <row r="20" spans="1:18" s="11" customFormat="1" x14ac:dyDescent="0.25">
      <c r="A20" s="11" t="s">
        <v>123</v>
      </c>
      <c r="B20" s="11">
        <v>95.67</v>
      </c>
      <c r="C20" s="11" t="s">
        <v>11</v>
      </c>
      <c r="D20" s="11">
        <v>285.60000000000002</v>
      </c>
      <c r="E20" s="11">
        <v>823.41340000000002</v>
      </c>
      <c r="F20" s="11">
        <v>822.40530000000001</v>
      </c>
      <c r="G20" s="11">
        <v>7</v>
      </c>
      <c r="H20" s="11">
        <v>69731</v>
      </c>
      <c r="I20" s="11">
        <v>539948</v>
      </c>
      <c r="J20" s="11">
        <v>21289</v>
      </c>
      <c r="K20" s="11">
        <v>0.24</v>
      </c>
      <c r="L20" s="11">
        <v>2.3207750352221567E-2</v>
      </c>
      <c r="O20" s="11">
        <v>1.429947179502145</v>
      </c>
      <c r="P20" s="11">
        <v>1.6229795537134214E-2</v>
      </c>
    </row>
    <row r="21" spans="1:18" x14ac:dyDescent="0.25">
      <c r="A21" s="17" t="s">
        <v>130</v>
      </c>
      <c r="B21" s="17">
        <v>98.91</v>
      </c>
      <c r="C21" s="17" t="s">
        <v>11</v>
      </c>
      <c r="D21" s="17">
        <v>286.5</v>
      </c>
      <c r="E21" s="17">
        <v>845.39559999999994</v>
      </c>
      <c r="F21" s="17">
        <v>822.4076</v>
      </c>
      <c r="G21" s="17">
        <v>12</v>
      </c>
      <c r="H21" s="17">
        <v>2342607</v>
      </c>
      <c r="I21" s="17">
        <v>18293637</v>
      </c>
      <c r="J21" s="17">
        <v>129147</v>
      </c>
      <c r="K21" s="17">
        <v>3.05</v>
      </c>
      <c r="L21" s="17">
        <v>0.77966239447830532</v>
      </c>
      <c r="M21" s="17">
        <f>AVERAGE(L21:L25)</f>
        <v>1.0566739580491897</v>
      </c>
      <c r="N21" s="17">
        <f>_xlfn.STDEV.P(L21:L25)</f>
        <v>0.48234820784913213</v>
      </c>
      <c r="O21" s="17">
        <v>182.39122187527357</v>
      </c>
      <c r="P21" s="17">
        <v>4.2746706034540944E-3</v>
      </c>
      <c r="Q21" s="17">
        <v>5.793447443275453E-3</v>
      </c>
      <c r="R21" s="17">
        <v>2.6445801661385986E-3</v>
      </c>
    </row>
    <row r="22" spans="1:18" x14ac:dyDescent="0.25">
      <c r="A22" s="17" t="s">
        <v>124</v>
      </c>
      <c r="B22" s="17">
        <v>99.09</v>
      </c>
      <c r="C22" s="17" t="s">
        <v>11</v>
      </c>
      <c r="D22" s="17">
        <v>284.5</v>
      </c>
      <c r="E22" s="17">
        <v>845.39549999999997</v>
      </c>
      <c r="F22" s="17">
        <v>822.40740000000005</v>
      </c>
      <c r="G22" s="17">
        <v>11</v>
      </c>
      <c r="H22" s="17">
        <v>2516655</v>
      </c>
      <c r="I22" s="17">
        <v>21211683</v>
      </c>
      <c r="J22" s="17">
        <v>146234</v>
      </c>
      <c r="K22" s="17">
        <v>2.82</v>
      </c>
      <c r="L22" s="17">
        <v>0.83758874765413049</v>
      </c>
      <c r="O22" s="17">
        <v>182.39122187527357</v>
      </c>
      <c r="P22" s="17">
        <v>4.592264578538255E-3</v>
      </c>
      <c r="Q22" s="17"/>
      <c r="R22" s="17"/>
    </row>
    <row r="23" spans="1:18" x14ac:dyDescent="0.25">
      <c r="A23" s="17" t="s">
        <v>125</v>
      </c>
      <c r="B23" s="17">
        <v>96.61</v>
      </c>
      <c r="C23" s="17" t="s">
        <v>11</v>
      </c>
      <c r="D23" s="17">
        <v>286.60000000000002</v>
      </c>
      <c r="E23" s="17">
        <v>845.39639999999997</v>
      </c>
      <c r="F23" s="17">
        <v>822.40740000000005</v>
      </c>
      <c r="G23" s="17">
        <v>12</v>
      </c>
      <c r="H23" s="17">
        <v>6011918</v>
      </c>
      <c r="I23" s="17">
        <v>43999427</v>
      </c>
      <c r="J23" s="17">
        <v>554072</v>
      </c>
      <c r="K23" s="17">
        <v>2.72</v>
      </c>
      <c r="L23" s="17">
        <v>2.0008761107975963</v>
      </c>
      <c r="O23" s="17">
        <v>182.39122187527357</v>
      </c>
      <c r="P23" s="17">
        <v>1.0970243470192199E-2</v>
      </c>
      <c r="Q23" s="17"/>
      <c r="R23" s="17"/>
    </row>
    <row r="24" spans="1:18" x14ac:dyDescent="0.25">
      <c r="A24" s="17" t="s">
        <v>126</v>
      </c>
      <c r="B24" s="17">
        <v>97.59</v>
      </c>
      <c r="C24" s="17" t="s">
        <v>11</v>
      </c>
      <c r="D24" s="17">
        <v>286.60000000000002</v>
      </c>
      <c r="E24" s="17">
        <v>845.39610000000005</v>
      </c>
      <c r="F24" s="17">
        <v>822.40750000000003</v>
      </c>
      <c r="G24" s="17">
        <v>12</v>
      </c>
      <c r="H24" s="17">
        <v>2960606</v>
      </c>
      <c r="I24" s="17">
        <v>23465145</v>
      </c>
      <c r="J24" s="17">
        <v>216615</v>
      </c>
      <c r="K24" s="17">
        <v>2.89</v>
      </c>
      <c r="L24" s="17">
        <v>0.98534374868120767</v>
      </c>
      <c r="O24" s="17">
        <v>182.39122187527357</v>
      </c>
      <c r="P24" s="17">
        <v>5.4023638777694312E-3</v>
      </c>
      <c r="Q24" s="17"/>
      <c r="R24" s="17"/>
    </row>
    <row r="25" spans="1:18" x14ac:dyDescent="0.25">
      <c r="A25" s="17" t="s">
        <v>127</v>
      </c>
      <c r="B25" s="17">
        <v>99.49</v>
      </c>
      <c r="C25" s="17" t="s">
        <v>11</v>
      </c>
      <c r="D25" s="17">
        <v>285.3</v>
      </c>
      <c r="E25" s="17">
        <v>845.39509999999996</v>
      </c>
      <c r="F25" s="17">
        <v>822.40700000000004</v>
      </c>
      <c r="G25" s="17">
        <v>10</v>
      </c>
      <c r="H25" s="17">
        <v>2042853</v>
      </c>
      <c r="I25" s="17">
        <v>16410156</v>
      </c>
      <c r="J25" s="17">
        <v>139418</v>
      </c>
      <c r="K25" s="17">
        <v>2.2599999999999998</v>
      </c>
      <c r="L25" s="17">
        <v>0.67989878863470887</v>
      </c>
      <c r="O25" s="17">
        <v>182.39122187527357</v>
      </c>
      <c r="P25" s="17">
        <v>3.7276946864232912E-3</v>
      </c>
      <c r="Q25" s="17"/>
      <c r="R25" s="17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9BB8F5-860C-4CBA-9BB3-AA135EA758C8}">
  <sheetPr>
    <tabColor theme="9"/>
  </sheetPr>
  <dimension ref="A1:C23"/>
  <sheetViews>
    <sheetView tabSelected="1" workbookViewId="0">
      <selection activeCell="J23" sqref="J23"/>
    </sheetView>
  </sheetViews>
  <sheetFormatPr defaultRowHeight="15" x14ac:dyDescent="0.25"/>
  <cols>
    <col min="1" max="1" width="28.7109375" bestFit="1" customWidth="1"/>
    <col min="2" max="2" width="21.42578125" bestFit="1" customWidth="1"/>
    <col min="3" max="3" width="12" bestFit="1" customWidth="1"/>
  </cols>
  <sheetData>
    <row r="1" spans="1:3" x14ac:dyDescent="0.25">
      <c r="A1" s="12" t="s">
        <v>0</v>
      </c>
      <c r="B1" s="12" t="s">
        <v>178</v>
      </c>
      <c r="C1" s="12" t="s">
        <v>177</v>
      </c>
    </row>
    <row r="2" spans="1:3" x14ac:dyDescent="0.25">
      <c r="A2" s="5" t="s">
        <v>188</v>
      </c>
      <c r="B2" s="5">
        <v>2.0273881062949286</v>
      </c>
      <c r="C2" s="5">
        <v>0.67042102953663507</v>
      </c>
    </row>
    <row r="3" spans="1:3" x14ac:dyDescent="0.25">
      <c r="A3" s="5" t="s">
        <v>187</v>
      </c>
      <c r="B3" s="5">
        <v>1.4933939274968167</v>
      </c>
      <c r="C3" s="5">
        <v>2.1750914181551315</v>
      </c>
    </row>
    <row r="4" spans="1:3" x14ac:dyDescent="0.25">
      <c r="A4" s="5" t="s">
        <v>186</v>
      </c>
      <c r="B4" s="5">
        <v>0.29118660986621231</v>
      </c>
      <c r="C4" s="5">
        <v>0.22819233118848023</v>
      </c>
    </row>
    <row r="5" spans="1:3" x14ac:dyDescent="0.25">
      <c r="A5" s="5" t="s">
        <v>185</v>
      </c>
      <c r="B5" s="5">
        <v>0.10352079764144208</v>
      </c>
      <c r="C5" s="5">
        <v>5.612069907023335E-2</v>
      </c>
    </row>
    <row r="6" spans="1:3" x14ac:dyDescent="0.25">
      <c r="A6" s="5" t="s">
        <v>184</v>
      </c>
      <c r="B6" s="5">
        <v>5.6063471172735996E-2</v>
      </c>
      <c r="C6" s="5">
        <v>3.6863584491274734E-2</v>
      </c>
    </row>
    <row r="10" spans="1:3" x14ac:dyDescent="0.25">
      <c r="A10" s="12" t="s">
        <v>0</v>
      </c>
      <c r="B10" s="12" t="s">
        <v>166</v>
      </c>
      <c r="C10" s="12" t="s">
        <v>167</v>
      </c>
    </row>
    <row r="11" spans="1:3" x14ac:dyDescent="0.25">
      <c r="A11" s="5" t="s">
        <v>188</v>
      </c>
      <c r="B11" s="5">
        <v>0.15332229367877387</v>
      </c>
      <c r="C11" s="5">
        <v>1.8016954616485444E-2</v>
      </c>
    </row>
    <row r="12" spans="1:3" x14ac:dyDescent="0.25">
      <c r="A12" s="5" t="s">
        <v>187</v>
      </c>
      <c r="B12" s="5">
        <v>0.11857405793317742</v>
      </c>
      <c r="C12" s="5">
        <v>1.8195115915928348E-2</v>
      </c>
    </row>
    <row r="13" spans="1:3" x14ac:dyDescent="0.25">
      <c r="A13" s="5" t="s">
        <v>186</v>
      </c>
      <c r="B13" s="5">
        <v>1.4448615387809761E-2</v>
      </c>
      <c r="C13" s="5">
        <v>3.6838913140821807E-3</v>
      </c>
    </row>
    <row r="14" spans="1:3" x14ac:dyDescent="0.25">
      <c r="A14" s="5" t="s">
        <v>185</v>
      </c>
      <c r="B14" s="5">
        <v>0.11835112521281815</v>
      </c>
      <c r="C14" s="5">
        <v>2.7175545409281125E-2</v>
      </c>
    </row>
    <row r="15" spans="1:3" x14ac:dyDescent="0.25">
      <c r="A15" s="5" t="s">
        <v>184</v>
      </c>
      <c r="B15" s="5">
        <v>8.5297151594441502E-4</v>
      </c>
      <c r="C15" s="5">
        <v>5.5262837659624539E-5</v>
      </c>
    </row>
    <row r="19" spans="1:3" x14ac:dyDescent="0.25">
      <c r="A19" s="12" t="s">
        <v>0</v>
      </c>
      <c r="B19" s="12" t="s">
        <v>166</v>
      </c>
      <c r="C19" s="12" t="s">
        <v>167</v>
      </c>
    </row>
    <row r="20" spans="1:3" x14ac:dyDescent="0.25">
      <c r="A20" s="5" t="s">
        <v>188</v>
      </c>
      <c r="B20" s="5">
        <v>7.6102889279661907</v>
      </c>
      <c r="C20" s="5">
        <v>2.1073209180728947</v>
      </c>
    </row>
    <row r="21" spans="1:3" x14ac:dyDescent="0.25">
      <c r="A21" s="5" t="s">
        <v>186</v>
      </c>
      <c r="B21" s="5">
        <v>0.88948282526850342</v>
      </c>
      <c r="C21" s="5">
        <v>0.24577367446389012</v>
      </c>
    </row>
    <row r="22" spans="1:3" x14ac:dyDescent="0.25">
      <c r="A22" s="5" t="s">
        <v>185</v>
      </c>
      <c r="B22" s="5">
        <v>1.0566739580491897</v>
      </c>
      <c r="C22" s="5">
        <v>0.48234820784913213</v>
      </c>
    </row>
    <row r="23" spans="1:3" x14ac:dyDescent="0.25">
      <c r="A23" s="5" t="s">
        <v>184</v>
      </c>
      <c r="B23" s="5">
        <v>2.1097183332408096E-2</v>
      </c>
      <c r="C23" s="5">
        <v>1.3122712217059828E-3</v>
      </c>
    </row>
  </sheetData>
  <sortState xmlns:xlrd2="http://schemas.microsoft.com/office/spreadsheetml/2017/richdata2" ref="A20:C23">
    <sortCondition ref="A19:A23"/>
  </sortState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Exp1</vt:lpstr>
      <vt:lpstr>Exp2</vt:lpstr>
      <vt:lpstr>Exp3</vt:lpstr>
      <vt:lpstr>Overall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Fernanda Teixeira Subtil</dc:creator>
  <cp:lastModifiedBy>Fernanda Teixeira Subtil</cp:lastModifiedBy>
  <dcterms:created xsi:type="dcterms:W3CDTF">2020-10-29T14:19:57Z</dcterms:created>
  <dcterms:modified xsi:type="dcterms:W3CDTF">2025-11-10T14:40:19Z</dcterms:modified>
</cp:coreProperties>
</file>