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425"/>
  <workbookPr/>
  <mc:AlternateContent xmlns:mc="http://schemas.openxmlformats.org/markup-compatibility/2006">
    <mc:Choice Requires="x15">
      <x15ac:absPath xmlns:x15ac="http://schemas.microsoft.com/office/spreadsheetml/2010/11/ac" url="D:\scientific\Typora笔记\BaiduSyncdisk\HIV-HIR\Manuscript\"/>
    </mc:Choice>
  </mc:AlternateContent>
  <xr:revisionPtr revIDLastSave="0" documentId="13_ncr:1_{052338CB-2EC6-4953-9180-DC0942213580}" xr6:coauthVersionLast="47" xr6:coauthVersionMax="47" xr10:uidLastSave="{00000000-0000-0000-0000-000000000000}"/>
  <bookViews>
    <workbookView xWindow="1280" yWindow="0" windowWidth="19540" windowHeight="16080" tabRatio="500" xr2:uid="{00000000-000D-0000-FFFF-FFFF00000000}"/>
  </bookViews>
  <sheets>
    <sheet name="工作表1" sheetId="1" r:id="rId1"/>
  </sheets>
  <externalReferences>
    <externalReference r:id="rId2"/>
  </externalReferences>
  <definedNames>
    <definedName name="_xlnm.Print_Area" localSheetId="0">工作表1!$A$1:$U$18</definedName>
  </definedNames>
  <calcPr calcId="191029"/>
  <extLst>
    <ext xmlns:x14="http://schemas.microsoft.com/office/spreadsheetml/2009/9/main" uri="{79F54976-1DA5-4618-B147-4CDE4B953A38}">
      <x14:workbookPr defaultImageDpi="32767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W2" i="1" l="1"/>
  <c r="W3" i="1"/>
  <c r="W4" i="1"/>
  <c r="W5" i="1"/>
  <c r="W6" i="1"/>
  <c r="W7" i="1"/>
  <c r="W8" i="1"/>
  <c r="W9" i="1"/>
  <c r="W10" i="1"/>
  <c r="W11" i="1"/>
  <c r="W12" i="1"/>
  <c r="W13" i="1"/>
  <c r="W14" i="1"/>
  <c r="W15" i="1"/>
  <c r="W16" i="1"/>
  <c r="W17" i="1"/>
  <c r="W18" i="1"/>
  <c r="T17" i="1"/>
  <c r="S17" i="1"/>
  <c r="U17" i="1" s="1"/>
  <c r="P17" i="1"/>
  <c r="Q17" i="1" s="1"/>
  <c r="O17" i="1"/>
  <c r="M17" i="1"/>
  <c r="N17" i="1" s="1"/>
  <c r="L17" i="1"/>
  <c r="G17" i="1"/>
  <c r="T16" i="1"/>
  <c r="S16" i="1"/>
  <c r="U16" i="1" s="1"/>
  <c r="M16" i="1"/>
  <c r="N16" i="1" s="1"/>
  <c r="L16" i="1"/>
  <c r="Q16" i="1" s="1"/>
  <c r="G16" i="1"/>
  <c r="T15" i="1"/>
  <c r="S15" i="1"/>
  <c r="U15" i="1" s="1"/>
  <c r="Q15" i="1"/>
  <c r="M15" i="1"/>
  <c r="N15" i="1" s="1"/>
  <c r="L15" i="1"/>
  <c r="O15" i="1" s="1"/>
  <c r="G15" i="1"/>
  <c r="S14" i="1"/>
  <c r="U14" i="1" s="1"/>
  <c r="P14" i="1"/>
  <c r="Q14" i="1" s="1"/>
  <c r="M14" i="1"/>
  <c r="N14" i="1" s="1"/>
  <c r="L14" i="1"/>
  <c r="O14" i="1" s="1"/>
  <c r="G14" i="1"/>
  <c r="T13" i="1"/>
  <c r="S13" i="1"/>
  <c r="U13" i="1" s="1"/>
  <c r="Q13" i="1"/>
  <c r="O13" i="1"/>
  <c r="M13" i="1"/>
  <c r="N13" i="1" s="1"/>
  <c r="L13" i="1"/>
  <c r="G13" i="1"/>
  <c r="T12" i="1"/>
  <c r="S12" i="1"/>
  <c r="U12" i="1" s="1"/>
  <c r="M12" i="1"/>
  <c r="N12" i="1" s="1"/>
  <c r="L12" i="1"/>
  <c r="Q12" i="1" s="1"/>
  <c r="G12" i="1"/>
  <c r="T11" i="1"/>
  <c r="S11" i="1"/>
  <c r="U11" i="1" s="1"/>
  <c r="Q11" i="1"/>
  <c r="M11" i="1"/>
  <c r="O11" i="1" s="1"/>
  <c r="L11" i="1"/>
  <c r="G11" i="1"/>
  <c r="T10" i="1"/>
  <c r="S10" i="1"/>
  <c r="M10" i="1"/>
  <c r="N10" i="1" s="1"/>
  <c r="L10" i="1"/>
  <c r="U10" i="1" s="1"/>
  <c r="G10" i="1"/>
  <c r="P9" i="1"/>
  <c r="Q9" i="1" s="1"/>
  <c r="N9" i="1"/>
  <c r="M9" i="1"/>
  <c r="L9" i="1"/>
  <c r="U9" i="1" s="1"/>
  <c r="G9" i="1"/>
  <c r="U8" i="1"/>
  <c r="T8" i="1"/>
  <c r="Q8" i="1"/>
  <c r="O8" i="1"/>
  <c r="N8" i="1"/>
  <c r="G8" i="1"/>
  <c r="P7" i="1"/>
  <c r="T7" i="1" s="1"/>
  <c r="M7" i="1"/>
  <c r="N7" i="1" s="1"/>
  <c r="L7" i="1"/>
  <c r="U7" i="1" s="1"/>
  <c r="G7" i="1"/>
  <c r="U6" i="1"/>
  <c r="P6" i="1"/>
  <c r="Q6" i="1" s="1"/>
  <c r="O6" i="1"/>
  <c r="M6" i="1"/>
  <c r="N6" i="1" s="1"/>
  <c r="L6" i="1"/>
  <c r="G6" i="1"/>
  <c r="T5" i="1"/>
  <c r="S5" i="1"/>
  <c r="U5" i="1" s="1"/>
  <c r="M5" i="1"/>
  <c r="N5" i="1" s="1"/>
  <c r="L5" i="1"/>
  <c r="O5" i="1" s="1"/>
  <c r="G5" i="1"/>
  <c r="T4" i="1"/>
  <c r="S4" i="1"/>
  <c r="U4" i="1" s="1"/>
  <c r="Q4" i="1"/>
  <c r="M4" i="1"/>
  <c r="N4" i="1" s="1"/>
  <c r="L4" i="1"/>
  <c r="G4" i="1"/>
  <c r="T3" i="1"/>
  <c r="S3" i="1"/>
  <c r="M3" i="1"/>
  <c r="N3" i="1" s="1"/>
  <c r="L3" i="1"/>
  <c r="U3" i="1" s="1"/>
  <c r="G3" i="1"/>
  <c r="T2" i="1"/>
  <c r="S2" i="1"/>
  <c r="U2" i="1" s="1"/>
  <c r="M2" i="1"/>
  <c r="N2" i="1" s="1"/>
  <c r="L2" i="1"/>
  <c r="Q2" i="1" s="1"/>
  <c r="G2" i="1"/>
  <c r="G18" i="1"/>
  <c r="G19" i="1"/>
  <c r="G20" i="1"/>
  <c r="L19" i="1"/>
  <c r="Q19" i="1" s="1"/>
  <c r="T19" i="1"/>
  <c r="M19" i="1"/>
  <c r="N19" i="1" s="1"/>
  <c r="T18" i="1"/>
  <c r="M18" i="1"/>
  <c r="N18" i="1" s="1"/>
  <c r="L18" i="1"/>
  <c r="U19" i="1" l="1"/>
  <c r="O2" i="1"/>
  <c r="N11" i="1"/>
  <c r="O4" i="1"/>
  <c r="T6" i="1"/>
  <c r="T9" i="1"/>
  <c r="O16" i="1"/>
  <c r="O7" i="1"/>
  <c r="Q5" i="1"/>
  <c r="O10" i="1"/>
  <c r="T14" i="1"/>
  <c r="Q7" i="1"/>
  <c r="O12" i="1"/>
  <c r="Q3" i="1"/>
  <c r="Q10" i="1"/>
  <c r="O9" i="1"/>
  <c r="O3" i="1"/>
  <c r="U18" i="1"/>
  <c r="Q18" i="1"/>
  <c r="O18" i="1"/>
  <c r="O19" i="1"/>
</calcChain>
</file>

<file path=xl/sharedStrings.xml><?xml version="1.0" encoding="utf-8"?>
<sst xmlns="http://schemas.openxmlformats.org/spreadsheetml/2006/main" count="108" uniqueCount="64">
  <si>
    <t>LIB_ID</t>
    <phoneticPr fontId="2" type="noConversion"/>
  </si>
  <si>
    <t>Sample ID</t>
  </si>
  <si>
    <t>Raw bases(Mb)</t>
  </si>
  <si>
    <t>Clean bases(Mb)</t>
  </si>
  <si>
    <t>Clean reads</t>
    <phoneticPr fontId="2" type="noConversion"/>
  </si>
  <si>
    <t>assembled reads</t>
    <phoneticPr fontId="2" type="noConversion"/>
  </si>
  <si>
    <t>fastp_filtered</t>
    <phoneticPr fontId="2" type="noConversion"/>
  </si>
  <si>
    <t>mapped_dedup</t>
    <phoneticPr fontId="2" type="noConversion"/>
  </si>
  <si>
    <t>mapped</t>
    <phoneticPr fontId="2" type="noConversion"/>
  </si>
  <si>
    <t>mapping rate</t>
    <phoneticPr fontId="2" type="noConversion"/>
  </si>
  <si>
    <t>dup_rate</t>
    <phoneticPr fontId="2" type="noConversion"/>
  </si>
  <si>
    <t>mapped_HIV</t>
    <phoneticPr fontId="2" type="noConversion"/>
  </si>
  <si>
    <t>HIV%</t>
    <phoneticPr fontId="2" type="noConversion"/>
  </si>
  <si>
    <t>chimeras</t>
    <phoneticPr fontId="2" type="noConversion"/>
  </si>
  <si>
    <t>chim_rates</t>
    <phoneticPr fontId="2" type="noConversion"/>
  </si>
  <si>
    <t>HIV4-1</t>
  </si>
  <si>
    <t>HIV4-2</t>
  </si>
  <si>
    <t>HIV4-3</t>
  </si>
  <si>
    <t>HIV4-4</t>
  </si>
  <si>
    <t>HIV4-5</t>
  </si>
  <si>
    <t>HIV4-6</t>
  </si>
  <si>
    <t>HIV4-7</t>
  </si>
  <si>
    <t>HIV4-8</t>
  </si>
  <si>
    <t>HIV5-1</t>
  </si>
  <si>
    <t>HIV5-2</t>
  </si>
  <si>
    <t>HIV5-3</t>
  </si>
  <si>
    <t>HIV5-4</t>
  </si>
  <si>
    <t>HIV5-5</t>
  </si>
  <si>
    <t>HIV5-6</t>
  </si>
  <si>
    <t>HIV5-7</t>
  </si>
  <si>
    <t>HIV5-8</t>
  </si>
  <si>
    <t>NC1-L</t>
    <phoneticPr fontId="2" type="noConversion"/>
  </si>
  <si>
    <t>NC2-L</t>
    <phoneticPr fontId="2" type="noConversion"/>
  </si>
  <si>
    <t>NV1-L</t>
    <phoneticPr fontId="2" type="noConversion"/>
  </si>
  <si>
    <t>NV2-L</t>
    <phoneticPr fontId="2" type="noConversion"/>
  </si>
  <si>
    <t>GC1-L</t>
    <phoneticPr fontId="2" type="noConversion"/>
  </si>
  <si>
    <t>GC2-L</t>
    <phoneticPr fontId="2" type="noConversion"/>
  </si>
  <si>
    <t>GV1-L</t>
    <phoneticPr fontId="2" type="noConversion"/>
  </si>
  <si>
    <t>GV2-L</t>
    <phoneticPr fontId="2" type="noConversion"/>
  </si>
  <si>
    <t>NC1+L</t>
    <phoneticPr fontId="2" type="noConversion"/>
  </si>
  <si>
    <t>NC2+L</t>
    <phoneticPr fontId="2" type="noConversion"/>
  </si>
  <si>
    <t>NV1+L</t>
    <phoneticPr fontId="2" type="noConversion"/>
  </si>
  <si>
    <t>NV2+L</t>
    <phoneticPr fontId="2" type="noConversion"/>
  </si>
  <si>
    <t>GC1+L</t>
    <phoneticPr fontId="2" type="noConversion"/>
  </si>
  <si>
    <t>GC2+L</t>
    <phoneticPr fontId="2" type="noConversion"/>
  </si>
  <si>
    <t>GV1+L</t>
    <phoneticPr fontId="2" type="noConversion"/>
  </si>
  <si>
    <t>GV2+L</t>
    <phoneticPr fontId="2" type="noConversion"/>
  </si>
  <si>
    <t>fastp_raw</t>
    <phoneticPr fontId="2" type="noConversion"/>
  </si>
  <si>
    <t>HIV-D1</t>
    <phoneticPr fontId="2" type="noConversion"/>
  </si>
  <si>
    <t>HIV-D2</t>
  </si>
  <si>
    <t>G_insert_1</t>
    <phoneticPr fontId="2" type="noConversion"/>
  </si>
  <si>
    <t>G_insert_2</t>
  </si>
  <si>
    <t>chimera_noOvelap</t>
    <phoneticPr fontId="2" type="noConversion"/>
  </si>
  <si>
    <t>virus strain</t>
    <phoneticPr fontId="2" type="noConversion"/>
  </si>
  <si>
    <t>sample type</t>
    <phoneticPr fontId="2" type="noConversion"/>
  </si>
  <si>
    <t>ligase</t>
    <phoneticPr fontId="2" type="noConversion"/>
  </si>
  <si>
    <t>infected cell</t>
    <phoneticPr fontId="2" type="noConversion"/>
  </si>
  <si>
    <t>virion</t>
    <phoneticPr fontId="2" type="noConversion"/>
  </si>
  <si>
    <t>NL4-3</t>
    <phoneticPr fontId="2" type="noConversion"/>
  </si>
  <si>
    <t>GX002</t>
    <phoneticPr fontId="2" type="noConversion"/>
  </si>
  <si>
    <t>chim_rates_rmOverlap</t>
    <phoneticPr fontId="2" type="noConversion"/>
  </si>
  <si>
    <t>dimer</t>
    <phoneticPr fontId="2" type="noConversion"/>
  </si>
  <si>
    <t>overall_chimrate</t>
    <phoneticPr fontId="2" type="noConversion"/>
  </si>
  <si>
    <t>avverage HIV coverage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</si>
</sst>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2"/>
      <color theme="1"/>
      <name val="DengXian"/>
      <family val="2"/>
      <charset val="134"/>
      <scheme val="minor"/>
    </font>
    <font>
      <b/>
      <sz val="11"/>
      <color theme="0"/>
      <name val="Calibri"/>
      <family val="2"/>
    </font>
    <font>
      <sz val="9"/>
      <name val="DengXian"/>
      <family val="2"/>
      <charset val="134"/>
      <scheme val="minor"/>
    </font>
    <font>
      <sz val="16"/>
      <color rgb="FF333333"/>
      <name val="Helvetica Neue"/>
    </font>
    <font>
      <b/>
      <sz val="11"/>
      <color rgb="FF000000"/>
      <name val="Lucida Grande"/>
    </font>
    <font>
      <sz val="11"/>
      <color rgb="FF000000"/>
      <name val="Lucida Grande"/>
    </font>
  </fonts>
  <fills count="8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0" xfId="0" applyFont="1" applyFill="1"/>
    <xf numFmtId="0" fontId="3" fillId="3" borderId="0" xfId="0" applyFont="1" applyFill="1"/>
    <xf numFmtId="0" fontId="0" fillId="3" borderId="0" xfId="0" applyFill="1"/>
    <xf numFmtId="3" fontId="0" fillId="3" borderId="0" xfId="0" applyNumberFormat="1" applyFill="1"/>
    <xf numFmtId="10" fontId="0" fillId="3" borderId="0" xfId="0" applyNumberFormat="1" applyFill="1"/>
    <xf numFmtId="0" fontId="3" fillId="4" borderId="0" xfId="0" applyFont="1" applyFill="1"/>
    <xf numFmtId="0" fontId="0" fillId="4" borderId="0" xfId="0" applyFill="1"/>
    <xf numFmtId="3" fontId="0" fillId="4" borderId="0" xfId="0" applyNumberFormat="1" applyFill="1"/>
    <xf numFmtId="38" fontId="0" fillId="4" borderId="0" xfId="0" applyNumberFormat="1" applyFill="1"/>
    <xf numFmtId="10" fontId="0" fillId="4" borderId="0" xfId="0" applyNumberFormat="1" applyFill="1"/>
    <xf numFmtId="0" fontId="3" fillId="5" borderId="0" xfId="0" applyFont="1" applyFill="1"/>
    <xf numFmtId="0" fontId="0" fillId="5" borderId="0" xfId="0" applyFill="1"/>
    <xf numFmtId="3" fontId="0" fillId="5" borderId="0" xfId="0" applyNumberFormat="1" applyFill="1"/>
    <xf numFmtId="10" fontId="0" fillId="5" borderId="0" xfId="0" applyNumberFormat="1" applyFill="1"/>
    <xf numFmtId="0" fontId="3" fillId="6" borderId="0" xfId="0" applyFont="1" applyFill="1"/>
    <xf numFmtId="0" fontId="0" fillId="6" borderId="0" xfId="0" applyFill="1"/>
    <xf numFmtId="3" fontId="0" fillId="6" borderId="0" xfId="0" applyNumberFormat="1" applyFill="1"/>
    <xf numFmtId="10" fontId="0" fillId="6" borderId="0" xfId="0" applyNumberFormat="1" applyFill="1"/>
    <xf numFmtId="0" fontId="3" fillId="7" borderId="0" xfId="0" applyFont="1" applyFill="1"/>
    <xf numFmtId="0" fontId="0" fillId="7" borderId="0" xfId="0" applyFill="1"/>
    <xf numFmtId="3" fontId="0" fillId="7" borderId="0" xfId="0" applyNumberFormat="1" applyFill="1"/>
    <xf numFmtId="10" fontId="0" fillId="7" borderId="0" xfId="0" applyNumberFormat="1" applyFill="1"/>
    <xf numFmtId="10" fontId="0" fillId="0" borderId="0" xfId="0" applyNumberFormat="1"/>
    <xf numFmtId="0" fontId="4" fillId="0" borderId="0" xfId="0" applyFont="1"/>
    <xf numFmtId="0" fontId="5" fillId="0" borderId="0" xfId="0" applyFont="1"/>
  </cellXfs>
  <cellStyles count="1">
    <cellStyle name="常规" xfId="0" builtinId="0"/>
  </cellStyles>
  <dxfs count="23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000000"/>
        <name val="Lucida Grande"/>
        <scheme val="none"/>
      </font>
    </dxf>
    <dxf>
      <numFmt numFmtId="14" formatCode="0.00%"/>
    </dxf>
    <dxf>
      <numFmt numFmtId="14" formatCode="0.00%"/>
      <fill>
        <patternFill patternType="solid">
          <fgColor indexed="64"/>
          <bgColor theme="0" tint="-0.14999847407452621"/>
        </patternFill>
      </fill>
    </dxf>
    <dxf>
      <numFmt numFmtId="14" formatCode="0.00%"/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14" formatCode="0.00%"/>
      <fill>
        <patternFill patternType="solid">
          <fgColor indexed="64"/>
          <bgColor theme="5" tint="0.79998168889431442"/>
        </patternFill>
      </fill>
    </dxf>
    <dxf>
      <fill>
        <patternFill patternType="solid">
          <fgColor indexed="64"/>
          <bgColor theme="5" tint="0.79998168889431442"/>
        </patternFill>
      </fill>
    </dxf>
    <dxf>
      <numFmt numFmtId="14" formatCode="0.00%"/>
      <fill>
        <patternFill patternType="solid">
          <fgColor indexed="64"/>
          <bgColor theme="5" tint="0.79998168889431442"/>
        </patternFill>
      </fill>
    </dxf>
    <dxf>
      <numFmt numFmtId="14" formatCode="0.00%"/>
      <fill>
        <patternFill patternType="solid">
          <fgColor indexed="64"/>
          <bgColor theme="5" tint="0.79998168889431442"/>
        </patternFill>
      </fill>
    </dxf>
    <dxf>
      <numFmt numFmtId="3" formatCode="#,##0"/>
      <fill>
        <patternFill patternType="solid">
          <fgColor indexed="64"/>
          <bgColor theme="5" tint="0.79998168889431442"/>
        </patternFill>
      </fill>
    </dxf>
    <dxf>
      <numFmt numFmtId="3" formatCode="#,##0"/>
      <fill>
        <patternFill patternType="solid">
          <fgColor indexed="64"/>
          <bgColor theme="5" tint="0.79998168889431442"/>
        </patternFill>
      </fill>
    </dxf>
    <dxf>
      <numFmt numFmtId="3" formatCode="#,##0"/>
      <fill>
        <patternFill patternType="solid">
          <fgColor indexed="64"/>
          <bgColor theme="5" tint="0.79998168889431442"/>
        </patternFill>
      </fill>
    </dxf>
    <dxf>
      <numFmt numFmtId="3" formatCode="#,##0"/>
      <fill>
        <patternFill patternType="solid">
          <fgColor indexed="64"/>
          <bgColor theme="5" tint="0.79998168889431442"/>
        </patternFill>
      </fill>
    </dxf>
    <dxf>
      <numFmt numFmtId="3" formatCode="#,##0"/>
      <fill>
        <patternFill patternType="solid">
          <fgColor indexed="64"/>
          <bgColor theme="5" tint="0.79998168889431442"/>
        </patternFill>
      </fill>
    </dxf>
    <dxf>
      <numFmt numFmtId="3" formatCode="#,##0"/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333333"/>
        <name val="Helvetica Neue"/>
        <scheme val="none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333333"/>
        <name val="Helvetica Neue"/>
        <scheme val="none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333333"/>
        <name val="Helvetica Neue"/>
        <scheme val="none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333333"/>
        <name val="Helvetica Neue"/>
        <scheme val="none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333333"/>
        <name val="Helvetica Neue"/>
        <scheme val="none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333333"/>
        <name val="Helvetica Neue"/>
        <scheme val="none"/>
      </font>
      <fill>
        <patternFill patternType="solid">
          <fgColor indexed="64"/>
          <bgColor theme="5" tint="0.7999816888943144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rgb="FF333333"/>
        <name val="Helvetica Neue"/>
        <scheme val="none"/>
      </font>
      <fill>
        <patternFill patternType="solid">
          <fgColor indexed="64"/>
          <bgColor theme="5" tint="0.79998168889431442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0"/>
        <name val="Calibri"/>
        <scheme val="none"/>
      </font>
      <fill>
        <patternFill patternType="solid">
          <fgColor indexed="64"/>
          <bgColor theme="4"/>
        </patternFill>
      </fill>
    </dxf>
  </dxfs>
  <tableStyles count="0" defaultTableStyle="TableStyleMedium9" defaultPivotStyle="PivotStyleMedium7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scientific\Typora&#31508;&#35760;\BaiduSyncdisk\HIV-HIR\Manuscript\Supplementary%20Data1.xlsx" TargetMode="External"/><Relationship Id="rId1" Type="http://schemas.openxmlformats.org/officeDocument/2006/relationships/externalLinkPath" Target="Supplementary%20Data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工作表1"/>
      <sheetName val="singE_blast"/>
      <sheetName val="stat_orientation"/>
      <sheetName val="Supplementary Data1"/>
    </sheetNames>
    <sheetDataSet>
      <sheetData sheetId="0"/>
      <sheetData sheetId="1">
        <row r="15">
          <cell r="G15">
            <v>9056691</v>
          </cell>
          <cell r="H15">
            <v>15176081</v>
          </cell>
        </row>
        <row r="16">
          <cell r="C16">
            <v>10366843</v>
          </cell>
          <cell r="D16">
            <v>18529767</v>
          </cell>
        </row>
        <row r="17">
          <cell r="O17">
            <v>7364108</v>
          </cell>
          <cell r="P17">
            <v>13791307</v>
          </cell>
        </row>
        <row r="24">
          <cell r="O24">
            <v>11092431</v>
          </cell>
        </row>
        <row r="38">
          <cell r="C38">
            <v>17582509</v>
          </cell>
          <cell r="D38">
            <v>21016769</v>
          </cell>
          <cell r="G38">
            <v>14503683</v>
          </cell>
          <cell r="H38">
            <v>18785724</v>
          </cell>
          <cell r="K38">
            <v>12769493</v>
          </cell>
          <cell r="L38">
            <v>16326146</v>
          </cell>
          <cell r="O38">
            <v>11434503</v>
          </cell>
          <cell r="P38">
            <v>14887041</v>
          </cell>
        </row>
        <row r="45">
          <cell r="G45">
            <v>7490622</v>
          </cell>
          <cell r="H45">
            <v>14003766</v>
          </cell>
          <cell r="K45">
            <v>10494726</v>
          </cell>
          <cell r="L45">
            <v>19509070</v>
          </cell>
          <cell r="O45">
            <v>7164477</v>
          </cell>
          <cell r="P45">
            <v>12198065</v>
          </cell>
        </row>
        <row r="46">
          <cell r="G46">
            <v>86001</v>
          </cell>
          <cell r="H46">
            <v>97154</v>
          </cell>
          <cell r="K46">
            <v>58236</v>
          </cell>
          <cell r="L46">
            <v>71818</v>
          </cell>
          <cell r="O46">
            <v>35919</v>
          </cell>
          <cell r="P46">
            <v>42842</v>
          </cell>
        </row>
        <row r="47">
          <cell r="G47">
            <v>14905</v>
          </cell>
          <cell r="H47">
            <v>16929</v>
          </cell>
          <cell r="K47">
            <v>3984</v>
          </cell>
          <cell r="L47">
            <v>5256</v>
          </cell>
          <cell r="O47">
            <v>2789</v>
          </cell>
          <cell r="P47">
            <v>3733</v>
          </cell>
        </row>
        <row r="48">
          <cell r="G48">
            <v>14056</v>
          </cell>
          <cell r="H48">
            <v>15368</v>
          </cell>
          <cell r="K48">
            <v>2644</v>
          </cell>
          <cell r="L48">
            <v>3253</v>
          </cell>
          <cell r="O48">
            <v>1715</v>
          </cell>
          <cell r="P48">
            <v>2138</v>
          </cell>
        </row>
        <row r="49">
          <cell r="G49">
            <v>13161</v>
          </cell>
          <cell r="H49">
            <v>14833</v>
          </cell>
          <cell r="K49">
            <v>2359</v>
          </cell>
          <cell r="L49">
            <v>2738</v>
          </cell>
          <cell r="O49">
            <v>1465</v>
          </cell>
          <cell r="P49">
            <v>1689</v>
          </cell>
        </row>
        <row r="50">
          <cell r="G50">
            <v>3879</v>
          </cell>
          <cell r="H50">
            <v>4333</v>
          </cell>
          <cell r="K50">
            <v>390</v>
          </cell>
          <cell r="L50">
            <v>442</v>
          </cell>
          <cell r="O50">
            <v>629</v>
          </cell>
          <cell r="P50">
            <v>817</v>
          </cell>
        </row>
        <row r="51">
          <cell r="G51">
            <v>1256</v>
          </cell>
          <cell r="H51">
            <v>1406</v>
          </cell>
          <cell r="K51">
            <v>185</v>
          </cell>
          <cell r="L51">
            <v>213</v>
          </cell>
          <cell r="O51">
            <v>222</v>
          </cell>
          <cell r="P51">
            <v>246</v>
          </cell>
        </row>
        <row r="52">
          <cell r="G52">
            <v>194</v>
          </cell>
          <cell r="H52">
            <v>215</v>
          </cell>
          <cell r="K52">
            <v>24</v>
          </cell>
          <cell r="L52">
            <v>33</v>
          </cell>
          <cell r="O52">
            <v>15</v>
          </cell>
          <cell r="P52">
            <v>17</v>
          </cell>
        </row>
        <row r="53">
          <cell r="G53">
            <v>171</v>
          </cell>
          <cell r="H53">
            <v>192</v>
          </cell>
          <cell r="K53">
            <v>19</v>
          </cell>
          <cell r="L53">
            <v>22</v>
          </cell>
          <cell r="O53">
            <v>13</v>
          </cell>
          <cell r="P53">
            <v>16</v>
          </cell>
        </row>
        <row r="54">
          <cell r="G54">
            <v>106</v>
          </cell>
          <cell r="H54">
            <v>119</v>
          </cell>
          <cell r="K54">
            <v>10</v>
          </cell>
          <cell r="L54">
            <v>16</v>
          </cell>
          <cell r="O54">
            <v>10</v>
          </cell>
          <cell r="P54">
            <v>10</v>
          </cell>
        </row>
        <row r="55">
          <cell r="G55">
            <v>81</v>
          </cell>
          <cell r="H55">
            <v>97</v>
          </cell>
          <cell r="K55">
            <v>9</v>
          </cell>
          <cell r="L55">
            <v>9</v>
          </cell>
          <cell r="O55">
            <v>10</v>
          </cell>
          <cell r="P55">
            <v>10</v>
          </cell>
        </row>
        <row r="56">
          <cell r="G56">
            <v>25</v>
          </cell>
          <cell r="H56">
            <v>27</v>
          </cell>
          <cell r="K56">
            <v>4</v>
          </cell>
          <cell r="L56">
            <v>5</v>
          </cell>
          <cell r="O56">
            <v>2</v>
          </cell>
          <cell r="P56">
            <v>2</v>
          </cell>
        </row>
        <row r="57">
          <cell r="G57">
            <v>3</v>
          </cell>
          <cell r="H57">
            <v>3</v>
          </cell>
          <cell r="K57">
            <v>3</v>
          </cell>
          <cell r="L57">
            <v>3</v>
          </cell>
        </row>
        <row r="58">
          <cell r="G58">
            <v>3</v>
          </cell>
          <cell r="H58">
            <v>3</v>
          </cell>
        </row>
        <row r="61">
          <cell r="C61">
            <v>7719031</v>
          </cell>
          <cell r="D61">
            <v>14659983</v>
          </cell>
        </row>
        <row r="66">
          <cell r="C66">
            <v>10628201</v>
          </cell>
          <cell r="D66">
            <v>15609937</v>
          </cell>
          <cell r="G66">
            <v>12301607</v>
          </cell>
          <cell r="H66">
            <v>16848353</v>
          </cell>
          <cell r="K66">
            <v>14132352</v>
          </cell>
          <cell r="L66">
            <v>19184875</v>
          </cell>
          <cell r="O66">
            <v>10157763</v>
          </cell>
          <cell r="P66">
            <v>15045487</v>
          </cell>
        </row>
        <row r="67">
          <cell r="C67">
            <v>211219</v>
          </cell>
          <cell r="D67">
            <v>240550</v>
          </cell>
          <cell r="G67">
            <v>305928</v>
          </cell>
          <cell r="H67">
            <v>351129</v>
          </cell>
          <cell r="K67">
            <v>255637</v>
          </cell>
          <cell r="L67">
            <v>278634</v>
          </cell>
          <cell r="O67">
            <v>174951</v>
          </cell>
          <cell r="P67">
            <v>196543</v>
          </cell>
        </row>
        <row r="68">
          <cell r="C68">
            <v>71337</v>
          </cell>
          <cell r="D68">
            <v>85830</v>
          </cell>
          <cell r="G68">
            <v>108616</v>
          </cell>
          <cell r="H68">
            <v>133372</v>
          </cell>
          <cell r="K68">
            <v>185076</v>
          </cell>
          <cell r="L68">
            <v>210514</v>
          </cell>
          <cell r="O68">
            <v>142810</v>
          </cell>
          <cell r="P68">
            <v>163948</v>
          </cell>
        </row>
        <row r="69">
          <cell r="C69">
            <v>14751</v>
          </cell>
          <cell r="D69">
            <v>18043</v>
          </cell>
          <cell r="G69">
            <v>26707</v>
          </cell>
          <cell r="H69">
            <v>33004</v>
          </cell>
          <cell r="K69">
            <v>78419</v>
          </cell>
          <cell r="L69">
            <v>87269</v>
          </cell>
          <cell r="O69">
            <v>63567</v>
          </cell>
          <cell r="P69">
            <v>71511</v>
          </cell>
        </row>
        <row r="70">
          <cell r="C70">
            <v>8580</v>
          </cell>
          <cell r="D70">
            <v>9643</v>
          </cell>
          <cell r="G70">
            <v>13051</v>
          </cell>
          <cell r="H70">
            <v>14342</v>
          </cell>
          <cell r="K70">
            <v>20253</v>
          </cell>
          <cell r="L70">
            <v>22995</v>
          </cell>
          <cell r="O70">
            <v>17195</v>
          </cell>
          <cell r="P70">
            <v>19686</v>
          </cell>
        </row>
        <row r="71">
          <cell r="C71">
            <v>6893</v>
          </cell>
          <cell r="D71">
            <v>11827</v>
          </cell>
          <cell r="G71">
            <v>10572</v>
          </cell>
          <cell r="H71">
            <v>17200</v>
          </cell>
          <cell r="K71">
            <v>20048</v>
          </cell>
          <cell r="L71">
            <v>22008</v>
          </cell>
          <cell r="O71">
            <v>14365</v>
          </cell>
          <cell r="P71">
            <v>16226</v>
          </cell>
        </row>
        <row r="72">
          <cell r="C72">
            <v>2916</v>
          </cell>
          <cell r="D72">
            <v>3185</v>
          </cell>
          <cell r="G72">
            <v>4341</v>
          </cell>
          <cell r="H72">
            <v>4646</v>
          </cell>
          <cell r="K72">
            <v>8775</v>
          </cell>
          <cell r="L72">
            <v>9449</v>
          </cell>
          <cell r="O72">
            <v>6360</v>
          </cell>
          <cell r="P72">
            <v>6949</v>
          </cell>
        </row>
        <row r="73">
          <cell r="C73">
            <v>733</v>
          </cell>
          <cell r="D73">
            <v>831</v>
          </cell>
          <cell r="G73">
            <v>794</v>
          </cell>
          <cell r="H73">
            <v>887</v>
          </cell>
          <cell r="K73">
            <v>6223</v>
          </cell>
          <cell r="L73">
            <v>6896</v>
          </cell>
          <cell r="O73">
            <v>4721</v>
          </cell>
          <cell r="P73">
            <v>5256</v>
          </cell>
        </row>
        <row r="74">
          <cell r="C74">
            <v>246</v>
          </cell>
          <cell r="D74">
            <v>317</v>
          </cell>
          <cell r="G74">
            <v>432</v>
          </cell>
          <cell r="H74">
            <v>499</v>
          </cell>
          <cell r="K74">
            <v>4242</v>
          </cell>
          <cell r="L74">
            <v>4727</v>
          </cell>
          <cell r="O74">
            <v>3529</v>
          </cell>
          <cell r="P74">
            <v>4021</v>
          </cell>
        </row>
        <row r="75">
          <cell r="C75">
            <v>88</v>
          </cell>
          <cell r="D75">
            <v>99</v>
          </cell>
          <cell r="G75">
            <v>169</v>
          </cell>
          <cell r="H75">
            <v>180</v>
          </cell>
          <cell r="K75">
            <v>3513</v>
          </cell>
          <cell r="L75">
            <v>4031</v>
          </cell>
          <cell r="O75">
            <v>2580</v>
          </cell>
          <cell r="P75">
            <v>3045</v>
          </cell>
        </row>
        <row r="76">
          <cell r="C76">
            <v>72</v>
          </cell>
          <cell r="D76">
            <v>78</v>
          </cell>
          <cell r="G76">
            <v>112</v>
          </cell>
          <cell r="H76">
            <v>119</v>
          </cell>
          <cell r="K76">
            <v>1847</v>
          </cell>
          <cell r="L76">
            <v>2079</v>
          </cell>
          <cell r="O76">
            <v>1302</v>
          </cell>
          <cell r="P76">
            <v>1512</v>
          </cell>
        </row>
        <row r="77">
          <cell r="C77">
            <v>72</v>
          </cell>
          <cell r="D77">
            <v>87</v>
          </cell>
          <cell r="G77">
            <v>98</v>
          </cell>
          <cell r="H77">
            <v>121</v>
          </cell>
          <cell r="K77">
            <v>72</v>
          </cell>
          <cell r="L77">
            <v>80</v>
          </cell>
          <cell r="O77">
            <v>58</v>
          </cell>
          <cell r="P77">
            <v>66</v>
          </cell>
        </row>
        <row r="78">
          <cell r="C78">
            <v>4</v>
          </cell>
          <cell r="D78">
            <v>5</v>
          </cell>
          <cell r="G78">
            <v>10</v>
          </cell>
          <cell r="H78">
            <v>12</v>
          </cell>
          <cell r="K78">
            <v>17</v>
          </cell>
          <cell r="L78">
            <v>17</v>
          </cell>
          <cell r="O78">
            <v>26</v>
          </cell>
          <cell r="P78">
            <v>28</v>
          </cell>
        </row>
        <row r="79">
          <cell r="C79">
            <v>1</v>
          </cell>
          <cell r="D79">
            <v>1</v>
          </cell>
          <cell r="G79">
            <v>5</v>
          </cell>
          <cell r="H79">
            <v>5</v>
          </cell>
          <cell r="K79">
            <v>11</v>
          </cell>
          <cell r="L79">
            <v>12</v>
          </cell>
          <cell r="O79">
            <v>3</v>
          </cell>
          <cell r="P79">
            <v>4</v>
          </cell>
        </row>
      </sheetData>
      <sheetData sheetId="2">
        <row r="30">
          <cell r="C30">
            <v>281748</v>
          </cell>
        </row>
        <row r="31">
          <cell r="C31">
            <v>301282</v>
          </cell>
        </row>
        <row r="32">
          <cell r="C32">
            <v>380493</v>
          </cell>
        </row>
        <row r="33">
          <cell r="C33">
            <v>212347</v>
          </cell>
        </row>
        <row r="34">
          <cell r="C34">
            <v>1449828</v>
          </cell>
        </row>
        <row r="35">
          <cell r="C35">
            <v>62985</v>
          </cell>
        </row>
        <row r="37">
          <cell r="C37">
            <v>238041</v>
          </cell>
        </row>
        <row r="38">
          <cell r="C38">
            <v>252083</v>
          </cell>
        </row>
        <row r="39">
          <cell r="C39">
            <v>316693</v>
          </cell>
        </row>
        <row r="40">
          <cell r="C40">
            <v>197283</v>
          </cell>
        </row>
        <row r="41">
          <cell r="C41">
            <v>1121400</v>
          </cell>
        </row>
        <row r="42">
          <cell r="C42">
            <v>60843</v>
          </cell>
        </row>
        <row r="44">
          <cell r="C44">
            <v>88749</v>
          </cell>
        </row>
        <row r="45">
          <cell r="C45">
            <v>106607</v>
          </cell>
        </row>
        <row r="46">
          <cell r="C46">
            <v>309164</v>
          </cell>
        </row>
        <row r="47">
          <cell r="C47">
            <v>91521</v>
          </cell>
        </row>
        <row r="48">
          <cell r="C48">
            <v>1125436</v>
          </cell>
        </row>
        <row r="49">
          <cell r="C49">
            <v>26290</v>
          </cell>
        </row>
        <row r="51">
          <cell r="C51">
            <v>78306</v>
          </cell>
        </row>
        <row r="52">
          <cell r="C52">
            <v>92682</v>
          </cell>
        </row>
        <row r="53">
          <cell r="C53">
            <v>255984</v>
          </cell>
        </row>
        <row r="54">
          <cell r="C54">
            <v>77854</v>
          </cell>
        </row>
        <row r="55">
          <cell r="C55">
            <v>1013943</v>
          </cell>
        </row>
        <row r="56">
          <cell r="C56">
            <v>25329</v>
          </cell>
        </row>
        <row r="64">
          <cell r="C64">
            <v>3305</v>
          </cell>
        </row>
        <row r="65">
          <cell r="C65">
            <v>16782</v>
          </cell>
        </row>
        <row r="66">
          <cell r="C66">
            <v>9686</v>
          </cell>
        </row>
        <row r="67">
          <cell r="C67">
            <v>3773</v>
          </cell>
        </row>
        <row r="68">
          <cell r="C68">
            <v>23428</v>
          </cell>
        </row>
        <row r="69">
          <cell r="C69">
            <v>1828</v>
          </cell>
        </row>
        <row r="71">
          <cell r="C71">
            <v>3083</v>
          </cell>
        </row>
        <row r="72">
          <cell r="C72">
            <v>17223</v>
          </cell>
        </row>
        <row r="73">
          <cell r="C73">
            <v>10102</v>
          </cell>
        </row>
        <row r="74">
          <cell r="C74">
            <v>3554</v>
          </cell>
        </row>
        <row r="75">
          <cell r="C75">
            <v>25097</v>
          </cell>
        </row>
        <row r="76">
          <cell r="C76">
            <v>1755</v>
          </cell>
        </row>
        <row r="78">
          <cell r="C78">
            <v>2865</v>
          </cell>
        </row>
        <row r="79">
          <cell r="C79">
            <v>4065</v>
          </cell>
        </row>
        <row r="80">
          <cell r="C80">
            <v>13935</v>
          </cell>
        </row>
        <row r="81">
          <cell r="C81">
            <v>3242</v>
          </cell>
        </row>
        <row r="82">
          <cell r="C82">
            <v>56594</v>
          </cell>
        </row>
        <row r="83">
          <cell r="C83">
            <v>3329</v>
          </cell>
        </row>
        <row r="85">
          <cell r="C85">
            <v>1476</v>
          </cell>
        </row>
        <row r="86">
          <cell r="C86">
            <v>2431</v>
          </cell>
        </row>
        <row r="87">
          <cell r="C87">
            <v>8789</v>
          </cell>
        </row>
        <row r="88">
          <cell r="C88">
            <v>2082</v>
          </cell>
        </row>
        <row r="89">
          <cell r="C89">
            <v>35265</v>
          </cell>
        </row>
        <row r="90">
          <cell r="C90">
            <v>1886</v>
          </cell>
        </row>
        <row r="92">
          <cell r="C92">
            <v>102730</v>
          </cell>
        </row>
        <row r="93">
          <cell r="C93">
            <v>98217</v>
          </cell>
        </row>
        <row r="94">
          <cell r="C94">
            <v>289110</v>
          </cell>
        </row>
        <row r="95">
          <cell r="C95">
            <v>140642</v>
          </cell>
        </row>
        <row r="96">
          <cell r="C96">
            <v>871536</v>
          </cell>
        </row>
        <row r="97">
          <cell r="C97">
            <v>47973</v>
          </cell>
        </row>
        <row r="99">
          <cell r="C99">
            <v>136606</v>
          </cell>
        </row>
        <row r="100">
          <cell r="C100">
            <v>144409</v>
          </cell>
        </row>
        <row r="101">
          <cell r="C101">
            <v>328993</v>
          </cell>
        </row>
        <row r="102">
          <cell r="C102">
            <v>156477</v>
          </cell>
        </row>
        <row r="103">
          <cell r="C103">
            <v>1030484</v>
          </cell>
        </row>
        <row r="104">
          <cell r="C104">
            <v>50015</v>
          </cell>
        </row>
        <row r="106">
          <cell r="C106">
            <v>24922</v>
          </cell>
        </row>
        <row r="107">
          <cell r="C107">
            <v>25903</v>
          </cell>
        </row>
        <row r="108">
          <cell r="C108">
            <v>220223</v>
          </cell>
        </row>
        <row r="109">
          <cell r="C109">
            <v>51601</v>
          </cell>
        </row>
        <row r="110">
          <cell r="C110">
            <v>1223162</v>
          </cell>
        </row>
        <row r="111">
          <cell r="C111">
            <v>18885</v>
          </cell>
        </row>
        <row r="113">
          <cell r="C113">
            <v>20498</v>
          </cell>
        </row>
        <row r="114">
          <cell r="C114">
            <v>21037</v>
          </cell>
        </row>
        <row r="115">
          <cell r="C115">
            <v>151988</v>
          </cell>
        </row>
        <row r="116">
          <cell r="C116">
            <v>38368</v>
          </cell>
        </row>
        <row r="117">
          <cell r="C117">
            <v>829569</v>
          </cell>
        </row>
        <row r="118">
          <cell r="C118">
            <v>14512</v>
          </cell>
        </row>
      </sheetData>
      <sheetData sheetId="3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表1" displayName="表1" ref="A1:X18" totalsRowShown="0" headerRowDxfId="22">
  <autoFilter ref="A1:X18" xr:uid="{00000000-0009-0000-0100-000001000000}"/>
  <tableColumns count="24">
    <tableColumn id="1" xr3:uid="{00000000-0010-0000-0000-000001000000}" name="LIB_ID" dataDxfId="21"/>
    <tableColumn id="2" xr3:uid="{00000000-0010-0000-0000-000002000000}" name="Sample ID" dataDxfId="20"/>
    <tableColumn id="3" xr3:uid="{00000000-0010-0000-0000-000003000000}" name="Raw bases(Mb)" dataDxfId="19"/>
    <tableColumn id="4" xr3:uid="{00000000-0010-0000-0000-000004000000}" name="Clean bases(Mb)" dataDxfId="18"/>
    <tableColumn id="5" xr3:uid="{00000000-0010-0000-0000-000005000000}" name="virus strain" dataDxfId="17"/>
    <tableColumn id="6" xr3:uid="{00000000-0010-0000-0000-000006000000}" name="sample type" dataDxfId="16"/>
    <tableColumn id="7" xr3:uid="{00000000-0010-0000-0000-000007000000}" name="ligase" dataDxfId="15">
      <calculatedColumnFormula>"+"</calculatedColumnFormula>
    </tableColumn>
    <tableColumn id="8" xr3:uid="{00000000-0010-0000-0000-000008000000}" name="Clean reads" dataDxfId="14"/>
    <tableColumn id="9" xr3:uid="{00000000-0010-0000-0000-000009000000}" name="assembled reads" dataDxfId="13"/>
    <tableColumn id="10" xr3:uid="{00000000-0010-0000-0000-00000A000000}" name="fastp_raw" dataDxfId="12"/>
    <tableColumn id="11" xr3:uid="{00000000-0010-0000-0000-00000B000000}" name="fastp_filtered" dataDxfId="11"/>
    <tableColumn id="12" xr3:uid="{00000000-0010-0000-0000-00000C000000}" name="mapped_dedup" dataDxfId="10"/>
    <tableColumn id="13" xr3:uid="{00000000-0010-0000-0000-00000D000000}" name="mapped" dataDxfId="9"/>
    <tableColumn id="14" xr3:uid="{00000000-0010-0000-0000-00000E000000}" name="mapping rate" dataDxfId="8">
      <calculatedColumnFormula>M2/K2</calculatedColumnFormula>
    </tableColumn>
    <tableColumn id="15" xr3:uid="{00000000-0010-0000-0000-00000F000000}" name="dup_rate" dataDxfId="7">
      <calculatedColumnFormula>1-L2/M2</calculatedColumnFormula>
    </tableColumn>
    <tableColumn id="16" xr3:uid="{00000000-0010-0000-0000-000010000000}" name="mapped_HIV" dataDxfId="6"/>
    <tableColumn id="17" xr3:uid="{00000000-0010-0000-0000-000011000000}" name="HIV%" dataDxfId="5">
      <calculatedColumnFormula>P2/L2</calculatedColumnFormula>
    </tableColumn>
    <tableColumn id="18" xr3:uid="{00000000-0010-0000-0000-000012000000}" name="chimeras" dataDxfId="4"/>
    <tableColumn id="19" xr3:uid="{00000000-0010-0000-0000-000013000000}" name="chimera_noOvelap"/>
    <tableColumn id="20" xr3:uid="{00000000-0010-0000-0000-000014000000}" name="chim_rates" dataDxfId="3">
      <calculatedColumnFormula>R2/(P2+R2)</calculatedColumnFormula>
    </tableColumn>
    <tableColumn id="21" xr3:uid="{00000000-0010-0000-0000-000015000000}" name="chim_rates_rmOverlap" dataDxfId="2">
      <calculatedColumnFormula>S2/(L2+R2)</calculatedColumnFormula>
    </tableColumn>
    <tableColumn id="22" xr3:uid="{00000000-0010-0000-0000-000016000000}" name="dimer"/>
    <tableColumn id="23" xr3:uid="{00000000-0010-0000-0000-000017000000}" name="overall_chimrate" dataDxfId="1">
      <calculatedColumnFormula>([1]!表1[[#This Row],[dimer]]+[1]!表1[[#This Row],[chimera_noOvelap]])/[1]!表1[[#This Row],[mapped_dedup]]</calculatedColumnFormula>
    </tableColumn>
    <tableColumn id="24" xr3:uid="{00000000-0010-0000-0000-000018000000}" name="avverage HIV coverage" dataDxfId="0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DengXian Light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X43"/>
  <sheetViews>
    <sheetView tabSelected="1" zoomScale="55" zoomScaleNormal="55" workbookViewId="0">
      <selection activeCell="O32" sqref="O32"/>
    </sheetView>
  </sheetViews>
  <sheetFormatPr defaultColWidth="11.07421875" defaultRowHeight="15.5"/>
  <cols>
    <col min="2" max="2" width="11" customWidth="1"/>
    <col min="3" max="3" width="0" hidden="1" customWidth="1"/>
    <col min="4" max="4" width="14.84375" hidden="1" customWidth="1"/>
    <col min="5" max="6" width="14.84375" customWidth="1"/>
    <col min="7" max="7" width="8.69140625" customWidth="1"/>
    <col min="8" max="8" width="15.3046875" customWidth="1"/>
    <col min="9" max="11" width="15.3046875" hidden="1" customWidth="1"/>
    <col min="12" max="12" width="15.4609375" customWidth="1"/>
    <col min="13" max="13" width="13" customWidth="1"/>
    <col min="14" max="14" width="13.69140625" customWidth="1"/>
    <col min="16" max="16" width="13.3046875" customWidth="1"/>
    <col min="17" max="17" width="9" customWidth="1"/>
    <col min="18" max="18" width="0" hidden="1" customWidth="1"/>
    <col min="19" max="19" width="18" customWidth="1"/>
    <col min="20" max="20" width="12.3046875" hidden="1" customWidth="1"/>
    <col min="21" max="21" width="21.15234375" customWidth="1"/>
  </cols>
  <sheetData>
    <row r="1" spans="1:24">
      <c r="A1" s="1" t="s">
        <v>0</v>
      </c>
      <c r="B1" s="1" t="s">
        <v>1</v>
      </c>
      <c r="C1" s="1" t="s">
        <v>2</v>
      </c>
      <c r="D1" s="1" t="s">
        <v>3</v>
      </c>
      <c r="E1" s="1" t="s">
        <v>53</v>
      </c>
      <c r="F1" s="1" t="s">
        <v>54</v>
      </c>
      <c r="G1" s="1" t="s">
        <v>55</v>
      </c>
      <c r="H1" s="1" t="s">
        <v>4</v>
      </c>
      <c r="I1" s="1" t="s">
        <v>5</v>
      </c>
      <c r="J1" s="1" t="s">
        <v>47</v>
      </c>
      <c r="K1" s="1" t="s">
        <v>6</v>
      </c>
      <c r="L1" s="1" t="s">
        <v>7</v>
      </c>
      <c r="M1" s="1" t="s">
        <v>8</v>
      </c>
      <c r="N1" s="1" t="s">
        <v>9</v>
      </c>
      <c r="O1" s="1" t="s">
        <v>10</v>
      </c>
      <c r="P1" s="1" t="s">
        <v>11</v>
      </c>
      <c r="Q1" s="1" t="s">
        <v>12</v>
      </c>
      <c r="R1" s="1" t="s">
        <v>13</v>
      </c>
      <c r="S1" s="1" t="s">
        <v>52</v>
      </c>
      <c r="T1" s="1" t="s">
        <v>14</v>
      </c>
      <c r="U1" s="1" t="s">
        <v>60</v>
      </c>
      <c r="V1" s="1" t="s">
        <v>61</v>
      </c>
      <c r="W1" s="1" t="s">
        <v>62</v>
      </c>
      <c r="X1" s="1" t="s">
        <v>63</v>
      </c>
    </row>
    <row r="2" spans="1:24" ht="20">
      <c r="A2" s="6" t="s">
        <v>15</v>
      </c>
      <c r="B2" s="6" t="s">
        <v>31</v>
      </c>
      <c r="C2" s="7"/>
      <c r="D2" s="6"/>
      <c r="E2" s="6" t="s">
        <v>58</v>
      </c>
      <c r="F2" s="6" t="s">
        <v>56</v>
      </c>
      <c r="G2" s="6" t="str">
        <f>"-"</f>
        <v>-</v>
      </c>
      <c r="H2" s="8">
        <v>14515558</v>
      </c>
      <c r="I2" s="8">
        <v>14047824</v>
      </c>
      <c r="J2" s="8">
        <v>14983292</v>
      </c>
      <c r="K2" s="8">
        <v>14945224</v>
      </c>
      <c r="L2" s="8">
        <f>[1]singE_blast!C61</f>
        <v>7719031</v>
      </c>
      <c r="M2" s="9">
        <f>[1]singE_blast!D61</f>
        <v>14659983</v>
      </c>
      <c r="N2" s="10">
        <f t="shared" ref="N2:N17" si="0">M2/K2</f>
        <v>0.98091423721718729</v>
      </c>
      <c r="O2" s="10">
        <f t="shared" ref="O2:O17" si="1">1-L2/M2</f>
        <v>0.47346248627982723</v>
      </c>
      <c r="P2" s="7">
        <v>7519446</v>
      </c>
      <c r="Q2" s="10">
        <f t="shared" ref="Q2:Q17" si="2">P2/L2</f>
        <v>0.9741437753002935</v>
      </c>
      <c r="R2" s="8">
        <v>320486</v>
      </c>
      <c r="S2">
        <f>SUM([1]stat_orientation!C64:C69)</f>
        <v>58802</v>
      </c>
      <c r="T2" s="10">
        <f t="shared" ref="T2:T5" si="3">R2/(P2+R2)</f>
        <v>4.0878670886431157E-2</v>
      </c>
      <c r="U2" s="14">
        <f t="shared" ref="U2:U5" si="4">S2/(L2+R2)</f>
        <v>7.314120985128833E-3</v>
      </c>
      <c r="V2">
        <v>20045</v>
      </c>
      <c r="W2" s="23">
        <f>([1]!表1[[#This Row],[dimer]]+[1]!表1[[#This Row],[chimera_noOvelap]])/[1]!表1[[#This Row],[mapped_dedup]]</f>
        <v>1.0214624089474444E-2</v>
      </c>
      <c r="X2" s="25">
        <v>86320.22</v>
      </c>
    </row>
    <row r="3" spans="1:24" ht="20">
      <c r="A3" s="6" t="s">
        <v>16</v>
      </c>
      <c r="B3" s="6" t="s">
        <v>32</v>
      </c>
      <c r="C3" s="7"/>
      <c r="D3" s="6"/>
      <c r="E3" s="6" t="s">
        <v>58</v>
      </c>
      <c r="F3" s="6" t="s">
        <v>56</v>
      </c>
      <c r="G3" s="6" t="str">
        <f t="shared" ref="G3:G9" si="5">"-"</f>
        <v>-</v>
      </c>
      <c r="H3" s="8">
        <v>13939506</v>
      </c>
      <c r="I3" s="8">
        <v>13555249</v>
      </c>
      <c r="J3" s="8">
        <v>14323763</v>
      </c>
      <c r="K3" s="8">
        <v>14288422</v>
      </c>
      <c r="L3" s="8">
        <f>SUM([1]singE_blast!G45:G58)</f>
        <v>7624463</v>
      </c>
      <c r="M3" s="7">
        <f>SUM([1]singE_blast!H45:H58)</f>
        <v>14154445</v>
      </c>
      <c r="N3" s="10">
        <f t="shared" si="0"/>
        <v>0.99062338724318189</v>
      </c>
      <c r="O3" s="10">
        <f t="shared" si="1"/>
        <v>0.46133790480658199</v>
      </c>
      <c r="P3" s="7">
        <v>7490622</v>
      </c>
      <c r="Q3" s="10">
        <f t="shared" si="2"/>
        <v>0.98244584569431315</v>
      </c>
      <c r="R3" s="8">
        <v>336472</v>
      </c>
      <c r="S3">
        <f>SUM([1]stat_orientation!C71:C76)</f>
        <v>60814</v>
      </c>
      <c r="T3" s="10">
        <f t="shared" si="3"/>
        <v>4.2988112829614671E-2</v>
      </c>
      <c r="U3" s="14">
        <f t="shared" si="4"/>
        <v>7.6390524479850669E-3</v>
      </c>
      <c r="V3">
        <v>21335</v>
      </c>
      <c r="W3" s="23">
        <f>([1]!表1[[#This Row],[dimer]]+[1]!表1[[#This Row],[chimera_noOvelap]])/[1]!表1[[#This Row],[mapped_dedup]]</f>
        <v>1.0774398144498832E-2</v>
      </c>
      <c r="X3" s="25">
        <v>87659.15</v>
      </c>
    </row>
    <row r="4" spans="1:24" ht="20">
      <c r="A4" s="6" t="s">
        <v>17</v>
      </c>
      <c r="B4" s="6" t="s">
        <v>33</v>
      </c>
      <c r="C4" s="7"/>
      <c r="D4" s="6"/>
      <c r="E4" s="6" t="s">
        <v>58</v>
      </c>
      <c r="F4" s="6" t="s">
        <v>57</v>
      </c>
      <c r="G4" s="6" t="str">
        <f t="shared" si="5"/>
        <v>-</v>
      </c>
      <c r="H4" s="8">
        <v>18960566</v>
      </c>
      <c r="I4" s="8">
        <v>18149415</v>
      </c>
      <c r="J4" s="8">
        <v>19771717</v>
      </c>
      <c r="K4" s="8">
        <v>19718808</v>
      </c>
      <c r="L4" s="8">
        <f>SUM([1]singE_blast!K45:K57)</f>
        <v>10562593</v>
      </c>
      <c r="M4" s="7">
        <f>SUM([1]singE_blast!L45:L57)</f>
        <v>19592878</v>
      </c>
      <c r="N4" s="10">
        <f t="shared" si="0"/>
        <v>0.99361371133589815</v>
      </c>
      <c r="O4" s="10">
        <f t="shared" si="1"/>
        <v>0.46089630119679204</v>
      </c>
      <c r="P4" s="7">
        <v>10494726</v>
      </c>
      <c r="Q4" s="10">
        <f t="shared" si="2"/>
        <v>0.99357477846585585</v>
      </c>
      <c r="R4" s="8">
        <v>541515</v>
      </c>
      <c r="S4">
        <f>SUM([1]stat_orientation!C78:C83)</f>
        <v>84030</v>
      </c>
      <c r="T4" s="10">
        <f t="shared" si="3"/>
        <v>4.9066978511977041E-2</v>
      </c>
      <c r="U4" s="14">
        <f t="shared" si="4"/>
        <v>7.5674696247550908E-3</v>
      </c>
      <c r="V4">
        <v>39602</v>
      </c>
      <c r="W4" s="23">
        <f>([1]!表1[[#This Row],[dimer]]+[1]!表1[[#This Row],[chimera_noOvelap]])/[1]!表1[[#This Row],[mapped_dedup]]</f>
        <v>1.1704701676946181E-2</v>
      </c>
      <c r="X4" s="25">
        <v>117793.27</v>
      </c>
    </row>
    <row r="5" spans="1:24" ht="20">
      <c r="A5" s="6" t="s">
        <v>18</v>
      </c>
      <c r="B5" s="6" t="s">
        <v>34</v>
      </c>
      <c r="C5" s="7"/>
      <c r="D5" s="6"/>
      <c r="E5" s="6" t="s">
        <v>58</v>
      </c>
      <c r="F5" s="6" t="s">
        <v>57</v>
      </c>
      <c r="G5" s="6" t="str">
        <f t="shared" si="5"/>
        <v>-</v>
      </c>
      <c r="H5" s="8">
        <v>11899089</v>
      </c>
      <c r="I5" s="8">
        <v>11445106</v>
      </c>
      <c r="J5" s="8">
        <v>12353072</v>
      </c>
      <c r="K5" s="8">
        <v>12318126</v>
      </c>
      <c r="L5" s="8">
        <f>SUM([1]singE_blast!O45:O56)</f>
        <v>7207266</v>
      </c>
      <c r="M5" s="7">
        <f>SUM([1]singE_blast!P45:P56)</f>
        <v>12249585</v>
      </c>
      <c r="N5" s="10">
        <f t="shared" si="0"/>
        <v>0.9944357607642591</v>
      </c>
      <c r="O5" s="10">
        <f t="shared" si="1"/>
        <v>0.41163182262909315</v>
      </c>
      <c r="P5" s="7">
        <v>7164477</v>
      </c>
      <c r="Q5" s="10">
        <f t="shared" si="2"/>
        <v>0.99406307468046828</v>
      </c>
      <c r="R5" s="8">
        <v>362719</v>
      </c>
      <c r="S5">
        <f>SUM([1]stat_orientation!C85:C90)</f>
        <v>51929</v>
      </c>
      <c r="T5" s="10">
        <f t="shared" si="3"/>
        <v>4.8187797952916334E-2</v>
      </c>
      <c r="U5" s="14">
        <f t="shared" si="4"/>
        <v>6.8598550723680428E-3</v>
      </c>
      <c r="V5">
        <v>27782</v>
      </c>
      <c r="W5" s="23">
        <f>([1]!表1[[#This Row],[dimer]]+[1]!表1[[#This Row],[chimera_noOvelap]])/[1]!表1[[#This Row],[mapped_dedup]]</f>
        <v>1.1059811029591526E-2</v>
      </c>
      <c r="X5" s="25">
        <v>82200.09</v>
      </c>
    </row>
    <row r="6" spans="1:24" ht="20">
      <c r="A6" s="11" t="s">
        <v>19</v>
      </c>
      <c r="B6" s="11" t="s">
        <v>35</v>
      </c>
      <c r="C6" s="11"/>
      <c r="D6" s="11"/>
      <c r="E6" s="11" t="s">
        <v>59</v>
      </c>
      <c r="F6" s="11" t="s">
        <v>56</v>
      </c>
      <c r="G6" s="11" t="str">
        <f t="shared" si="5"/>
        <v>-</v>
      </c>
      <c r="H6" s="13">
        <v>17729709</v>
      </c>
      <c r="I6" s="13">
        <v>16805691</v>
      </c>
      <c r="J6" s="13">
        <v>18653727</v>
      </c>
      <c r="K6" s="13">
        <v>18604361</v>
      </c>
      <c r="L6" s="13">
        <f>[1]singE_blast!C16</f>
        <v>10366843</v>
      </c>
      <c r="M6" s="13">
        <f>[1]singE_blast!D16</f>
        <v>18529767</v>
      </c>
      <c r="N6" s="14">
        <f t="shared" si="0"/>
        <v>0.99599050996699112</v>
      </c>
      <c r="O6" s="14">
        <f t="shared" si="1"/>
        <v>0.44053030996018461</v>
      </c>
      <c r="P6" s="13">
        <f>[1]singE_blast!$C$16</f>
        <v>10366843</v>
      </c>
      <c r="Q6" s="14">
        <f t="shared" si="2"/>
        <v>1</v>
      </c>
      <c r="R6" s="13">
        <v>563945</v>
      </c>
      <c r="S6" s="13">
        <v>110483</v>
      </c>
      <c r="T6" s="14">
        <f>R6/(P6+R6)</f>
        <v>5.1592346315745947E-2</v>
      </c>
      <c r="U6" s="14">
        <f>S6/(L6+R6)</f>
        <v>1.0107505515613331E-2</v>
      </c>
      <c r="V6">
        <v>38371</v>
      </c>
      <c r="W6" s="23">
        <f>([1]!表1[[#This Row],[dimer]]+[1]!表1[[#This Row],[chimera_noOvelap]])/[1]!表1[[#This Row],[mapped_dedup]]</f>
        <v>1.4358662516640794E-2</v>
      </c>
      <c r="X6" s="25">
        <v>123061.46</v>
      </c>
    </row>
    <row r="7" spans="1:24" ht="20">
      <c r="A7" s="11" t="s">
        <v>20</v>
      </c>
      <c r="B7" s="11" t="s">
        <v>36</v>
      </c>
      <c r="C7" s="11"/>
      <c r="D7" s="11"/>
      <c r="E7" s="11" t="s">
        <v>59</v>
      </c>
      <c r="F7" s="11" t="s">
        <v>56</v>
      </c>
      <c r="G7" s="11" t="str">
        <f t="shared" si="5"/>
        <v>-</v>
      </c>
      <c r="H7" s="13">
        <v>14559875</v>
      </c>
      <c r="I7" s="13">
        <v>13867278</v>
      </c>
      <c r="J7" s="13">
        <v>15252472</v>
      </c>
      <c r="K7" s="13">
        <v>15211448</v>
      </c>
      <c r="L7" s="13">
        <f>[1]singE_blast!G15</f>
        <v>9056691</v>
      </c>
      <c r="M7" s="13">
        <f>[1]singE_blast!H15</f>
        <v>15176081</v>
      </c>
      <c r="N7" s="14">
        <f t="shared" si="0"/>
        <v>0.99767497479529887</v>
      </c>
      <c r="O7" s="14">
        <f t="shared" si="1"/>
        <v>0.40322597118452386</v>
      </c>
      <c r="P7" s="13">
        <f>[1]singE_blast!$G$15</f>
        <v>9056691</v>
      </c>
      <c r="Q7" s="14">
        <f t="shared" si="2"/>
        <v>1</v>
      </c>
      <c r="R7" s="13">
        <v>536063</v>
      </c>
      <c r="S7" s="13">
        <v>99553</v>
      </c>
      <c r="T7" s="14">
        <f>R7/(P7+R7)</f>
        <v>5.5882075157978613E-2</v>
      </c>
      <c r="U7" s="14">
        <f t="shared" ref="U7:U17" si="6">S7/(L7+R7)</f>
        <v>1.0377937347293593E-2</v>
      </c>
      <c r="V7">
        <v>37382</v>
      </c>
      <c r="W7" s="23">
        <f>([1]!表1[[#This Row],[dimer]]+[1]!表1[[#This Row],[chimera_noOvelap]])/[1]!表1[[#This Row],[mapped_dedup]]</f>
        <v>1.5119760627805453E-2</v>
      </c>
      <c r="X7" s="25">
        <v>109747.03</v>
      </c>
    </row>
    <row r="8" spans="1:24" ht="20">
      <c r="A8" s="11" t="s">
        <v>21</v>
      </c>
      <c r="B8" s="11" t="s">
        <v>37</v>
      </c>
      <c r="C8" s="11"/>
      <c r="D8" s="11"/>
      <c r="E8" s="11" t="s">
        <v>59</v>
      </c>
      <c r="F8" s="11" t="s">
        <v>57</v>
      </c>
      <c r="G8" s="11" t="str">
        <f t="shared" si="5"/>
        <v>-</v>
      </c>
      <c r="H8" s="13">
        <v>12756726</v>
      </c>
      <c r="I8" s="13">
        <v>12269439</v>
      </c>
      <c r="J8" s="13">
        <v>13244013</v>
      </c>
      <c r="K8" s="13">
        <v>13217501</v>
      </c>
      <c r="L8" s="13">
        <v>6800065</v>
      </c>
      <c r="M8" s="13">
        <v>13130758</v>
      </c>
      <c r="N8" s="14">
        <f t="shared" si="0"/>
        <v>0.99343726170325242</v>
      </c>
      <c r="O8" s="14">
        <f t="shared" si="1"/>
        <v>0.48212700287371069</v>
      </c>
      <c r="P8" s="12">
        <v>6568605</v>
      </c>
      <c r="Q8" s="14">
        <f t="shared" si="2"/>
        <v>0.96596209006825673</v>
      </c>
      <c r="R8" s="13">
        <v>283938</v>
      </c>
      <c r="S8" s="13">
        <v>55812</v>
      </c>
      <c r="T8" s="14">
        <f>R8/(P8+R8)</f>
        <v>4.1435420397945698E-2</v>
      </c>
      <c r="U8" s="14">
        <f t="shared" si="6"/>
        <v>7.8785963247051134E-3</v>
      </c>
      <c r="V8">
        <v>20720</v>
      </c>
      <c r="W8" s="23">
        <f>([1]!表1[[#This Row],[dimer]]+[1]!表1[[#This Row],[chimera_noOvelap]])/[1]!表1[[#This Row],[mapped_dedup]]</f>
        <v>1.1254598301633882E-2</v>
      </c>
      <c r="X8" s="25">
        <v>85761.5</v>
      </c>
    </row>
    <row r="9" spans="1:24" ht="20">
      <c r="A9" s="11" t="s">
        <v>22</v>
      </c>
      <c r="B9" s="11" t="s">
        <v>38</v>
      </c>
      <c r="C9" s="11"/>
      <c r="D9" s="11"/>
      <c r="E9" s="11" t="s">
        <v>59</v>
      </c>
      <c r="F9" s="11" t="s">
        <v>57</v>
      </c>
      <c r="G9" s="11" t="str">
        <f t="shared" si="5"/>
        <v>-</v>
      </c>
      <c r="H9" s="13">
        <v>13412454</v>
      </c>
      <c r="I9" s="13">
        <v>12878059</v>
      </c>
      <c r="J9" s="13">
        <v>13946849</v>
      </c>
      <c r="K9" s="13">
        <v>13916994</v>
      </c>
      <c r="L9" s="13">
        <f>[1]singE_blast!O17</f>
        <v>7364108</v>
      </c>
      <c r="M9" s="13">
        <f>[1]singE_blast!P17</f>
        <v>13791307</v>
      </c>
      <c r="N9" s="14">
        <f t="shared" si="0"/>
        <v>0.99096881122460789</v>
      </c>
      <c r="O9" s="14">
        <f t="shared" si="1"/>
        <v>0.46603262475412954</v>
      </c>
      <c r="P9" s="13">
        <f>[1]singE_blast!$O$17</f>
        <v>7364108</v>
      </c>
      <c r="Q9" s="14">
        <f t="shared" si="2"/>
        <v>1</v>
      </c>
      <c r="R9" s="13">
        <v>321032</v>
      </c>
      <c r="S9" s="13">
        <v>61458</v>
      </c>
      <c r="T9" s="14">
        <f>R9/(P9+R9)</f>
        <v>4.1773084159820117E-2</v>
      </c>
      <c r="U9" s="14">
        <f t="shared" si="6"/>
        <v>7.9969915967698698E-3</v>
      </c>
      <c r="V9">
        <v>22989</v>
      </c>
      <c r="W9" s="23">
        <f>([1]!表1[[#This Row],[dimer]]+[1]!表1[[#This Row],[chimera_noOvelap]])/[1]!表1[[#This Row],[mapped_dedup]]</f>
        <v>1.1467376632716414E-2</v>
      </c>
      <c r="X9" s="25">
        <v>91542.69</v>
      </c>
    </row>
    <row r="10" spans="1:24" ht="20">
      <c r="A10" s="2" t="s">
        <v>23</v>
      </c>
      <c r="B10" s="2" t="s">
        <v>39</v>
      </c>
      <c r="C10" s="2"/>
      <c r="D10" s="2"/>
      <c r="E10" s="2" t="s">
        <v>58</v>
      </c>
      <c r="F10" s="2" t="s">
        <v>56</v>
      </c>
      <c r="G10" s="2" t="str">
        <f>"+"</f>
        <v>+</v>
      </c>
      <c r="H10" s="4">
        <v>16880878</v>
      </c>
      <c r="I10" s="4">
        <v>16248794</v>
      </c>
      <c r="J10" s="4">
        <v>17512962</v>
      </c>
      <c r="K10" s="4">
        <v>17338407</v>
      </c>
      <c r="L10" s="3">
        <f>SUM([1]singE_blast!C66:C79)</f>
        <v>10945113</v>
      </c>
      <c r="M10" s="3">
        <f>SUM([1]singE_blast!D66:D79)</f>
        <v>15980433</v>
      </c>
      <c r="N10" s="5">
        <f t="shared" si="0"/>
        <v>0.92167827182739448</v>
      </c>
      <c r="O10" s="5">
        <f t="shared" si="1"/>
        <v>0.31509283884860939</v>
      </c>
      <c r="P10" s="4">
        <v>10628201</v>
      </c>
      <c r="Q10" s="5">
        <f t="shared" si="2"/>
        <v>0.97104534233680362</v>
      </c>
      <c r="R10" s="3">
        <v>5879610</v>
      </c>
      <c r="S10">
        <f>SUM([1]stat_orientation!C92:C97)</f>
        <v>1550208</v>
      </c>
      <c r="T10" s="5">
        <f>R10/(P10+R10)</f>
        <v>0.35617139062229392</v>
      </c>
      <c r="U10" s="14">
        <f t="shared" si="6"/>
        <v>9.2138693754423184E-2</v>
      </c>
      <c r="V10">
        <v>157628</v>
      </c>
      <c r="W10" s="23">
        <f>([1]!表1[[#This Row],[dimer]]+[1]!表1[[#This Row],[chimera_noOvelap]])/[1]!表1[[#This Row],[mapped_dedup]]</f>
        <v>0.15603639724870816</v>
      </c>
      <c r="X10" s="25">
        <v>99547.75</v>
      </c>
    </row>
    <row r="11" spans="1:24" ht="20">
      <c r="A11" s="2" t="s">
        <v>24</v>
      </c>
      <c r="B11" s="2" t="s">
        <v>40</v>
      </c>
      <c r="C11" s="2"/>
      <c r="D11" s="2"/>
      <c r="E11" s="2" t="s">
        <v>58</v>
      </c>
      <c r="F11" s="2" t="s">
        <v>56</v>
      </c>
      <c r="G11" s="2" t="str">
        <f t="shared" ref="G11:G17" si="7">"+"</f>
        <v>+</v>
      </c>
      <c r="H11" s="4">
        <v>18909917</v>
      </c>
      <c r="I11" s="4">
        <v>18066563</v>
      </c>
      <c r="J11" s="4">
        <v>19753271</v>
      </c>
      <c r="K11" s="4">
        <v>19542249</v>
      </c>
      <c r="L11" s="3">
        <f>SUM([1]singE_blast!G66:G79)</f>
        <v>12772442</v>
      </c>
      <c r="M11" s="3">
        <f>SUM([1]singE_blast!H66:H79)</f>
        <v>17403869</v>
      </c>
      <c r="N11" s="5">
        <f t="shared" si="0"/>
        <v>0.89057656567573162</v>
      </c>
      <c r="O11" s="5">
        <f t="shared" si="1"/>
        <v>0.26611479321063614</v>
      </c>
      <c r="P11" s="4">
        <v>12301607</v>
      </c>
      <c r="Q11" s="5">
        <f t="shared" si="2"/>
        <v>0.96313664998439608</v>
      </c>
      <c r="R11" s="3">
        <v>6929094</v>
      </c>
      <c r="S11">
        <f>SUM([1]stat_orientation!C99:C104)</f>
        <v>1846984</v>
      </c>
      <c r="T11" s="5">
        <f t="shared" ref="T11:T13" si="8">R11/(P11+R11)</f>
        <v>0.36031416639466235</v>
      </c>
      <c r="U11" s="14">
        <f t="shared" si="6"/>
        <v>9.3748223488767574E-2</v>
      </c>
      <c r="V11">
        <v>199898</v>
      </c>
      <c r="W11" s="23">
        <f>([1]!表1[[#This Row],[dimer]]+[1]!表1[[#This Row],[chimera_noOvelap]])/[1]!表1[[#This Row],[mapped_dedup]]</f>
        <v>0.16025768603999141</v>
      </c>
      <c r="X11" s="25">
        <v>117732.12</v>
      </c>
    </row>
    <row r="12" spans="1:24" ht="20">
      <c r="A12" s="2" t="s">
        <v>25</v>
      </c>
      <c r="B12" s="2" t="s">
        <v>41</v>
      </c>
      <c r="C12" s="2"/>
      <c r="D12" s="2"/>
      <c r="E12" s="2" t="s">
        <v>58</v>
      </c>
      <c r="F12" s="2" t="s">
        <v>57</v>
      </c>
      <c r="G12" s="2" t="str">
        <f t="shared" si="7"/>
        <v>+</v>
      </c>
      <c r="H12" s="4">
        <v>20590430</v>
      </c>
      <c r="I12" s="4">
        <v>19894338</v>
      </c>
      <c r="J12" s="4">
        <v>21286522</v>
      </c>
      <c r="K12" s="4">
        <v>21087401</v>
      </c>
      <c r="L12" s="3">
        <f>SUM([1]singE_blast!K66:K79)</f>
        <v>14716485</v>
      </c>
      <c r="M12" s="3">
        <f>SUM([1]singE_blast!L66:L79)</f>
        <v>19833586</v>
      </c>
      <c r="N12" s="5">
        <f t="shared" si="0"/>
        <v>0.94054198523563903</v>
      </c>
      <c r="O12" s="5">
        <f t="shared" si="1"/>
        <v>0.25800180562405606</v>
      </c>
      <c r="P12" s="4">
        <v>14132352</v>
      </c>
      <c r="Q12" s="5">
        <f t="shared" si="2"/>
        <v>0.96030757344569717</v>
      </c>
      <c r="R12" s="3">
        <v>7450832</v>
      </c>
      <c r="S12">
        <f>SUM([1]stat_orientation!C106:C111)</f>
        <v>1564696</v>
      </c>
      <c r="T12" s="5">
        <f t="shared" si="8"/>
        <v>0.34521468194868749</v>
      </c>
      <c r="U12" s="14">
        <f t="shared" si="6"/>
        <v>7.0585718605458661E-2</v>
      </c>
      <c r="V12">
        <v>179261</v>
      </c>
      <c r="W12" s="23">
        <f>([1]!表1[[#This Row],[dimer]]+[1]!表1[[#This Row],[chimera_noOvelap]])/[1]!表1[[#This Row],[mapped_dedup]]</f>
        <v>0.11850363724761721</v>
      </c>
      <c r="X12" s="25">
        <v>133925.71</v>
      </c>
    </row>
    <row r="13" spans="1:24" ht="20">
      <c r="A13" s="2" t="s">
        <v>26</v>
      </c>
      <c r="B13" s="2" t="s">
        <v>42</v>
      </c>
      <c r="C13" s="2"/>
      <c r="D13" s="2"/>
      <c r="E13" s="2" t="s">
        <v>58</v>
      </c>
      <c r="F13" s="2" t="s">
        <v>57</v>
      </c>
      <c r="G13" s="2" t="str">
        <f t="shared" si="7"/>
        <v>+</v>
      </c>
      <c r="H13" s="4">
        <v>16031040</v>
      </c>
      <c r="I13" s="4">
        <v>15545517</v>
      </c>
      <c r="J13" s="4">
        <v>16516563</v>
      </c>
      <c r="K13" s="4">
        <v>16365533</v>
      </c>
      <c r="L13" s="3">
        <f>SUM([1]singE_blast!O66:O79)</f>
        <v>10589230</v>
      </c>
      <c r="M13" s="3">
        <f>SUM([1]singE_blast!P66:P79)</f>
        <v>15534282</v>
      </c>
      <c r="N13" s="5">
        <f t="shared" si="0"/>
        <v>0.94920721494374793</v>
      </c>
      <c r="O13" s="5">
        <f t="shared" si="1"/>
        <v>0.31833154567427058</v>
      </c>
      <c r="P13" s="4">
        <v>10157763</v>
      </c>
      <c r="Q13" s="5">
        <f t="shared" si="2"/>
        <v>0.95925416673355857</v>
      </c>
      <c r="R13" s="3">
        <v>5338633</v>
      </c>
      <c r="S13">
        <f>SUM([1]stat_orientation!C113:C118)</f>
        <v>1075972</v>
      </c>
      <c r="T13" s="5">
        <f t="shared" si="8"/>
        <v>0.34450803915955686</v>
      </c>
      <c r="U13" s="14">
        <f t="shared" si="6"/>
        <v>6.755281609340813E-2</v>
      </c>
      <c r="V13">
        <v>121479</v>
      </c>
      <c r="W13" s="23">
        <f>([1]!表1[[#This Row],[dimer]]+[1]!表1[[#This Row],[chimera_noOvelap]])/[1]!表1[[#This Row],[mapped_dedup]]</f>
        <v>0.11308197102150015</v>
      </c>
      <c r="X13" s="25">
        <v>95756.71</v>
      </c>
    </row>
    <row r="14" spans="1:24" ht="20">
      <c r="A14" s="15" t="s">
        <v>27</v>
      </c>
      <c r="B14" s="15" t="s">
        <v>43</v>
      </c>
      <c r="C14" s="15"/>
      <c r="D14" s="15"/>
      <c r="E14" s="15" t="s">
        <v>59</v>
      </c>
      <c r="F14" s="15" t="s">
        <v>56</v>
      </c>
      <c r="G14" s="15" t="str">
        <f t="shared" si="7"/>
        <v>+</v>
      </c>
      <c r="H14" s="17">
        <v>22286897</v>
      </c>
      <c r="I14" s="17">
        <v>21361851</v>
      </c>
      <c r="J14" s="17">
        <v>23211943</v>
      </c>
      <c r="K14" s="17">
        <v>22975862</v>
      </c>
      <c r="L14" s="17">
        <f>[1]singE_blast!C38</f>
        <v>17582509</v>
      </c>
      <c r="M14" s="17">
        <f>[1]singE_blast!D38</f>
        <v>21016769</v>
      </c>
      <c r="N14" s="18">
        <f t="shared" si="0"/>
        <v>0.91473255715063051</v>
      </c>
      <c r="O14" s="18">
        <f t="shared" si="1"/>
        <v>0.16340570712843638</v>
      </c>
      <c r="P14" s="16">
        <f>[1]singE_blast!$C$38</f>
        <v>17582509</v>
      </c>
      <c r="Q14" s="18">
        <f t="shared" si="2"/>
        <v>1</v>
      </c>
      <c r="R14" s="16">
        <v>9669403</v>
      </c>
      <c r="S14">
        <f>SUM([1]stat_orientation!C30:C35)</f>
        <v>2688683</v>
      </c>
      <c r="T14" s="18">
        <f>R14/(P14+R14)</f>
        <v>0.35481558138012481</v>
      </c>
      <c r="U14" s="14">
        <f t="shared" si="6"/>
        <v>9.8660343538464382E-2</v>
      </c>
      <c r="V14">
        <v>232639</v>
      </c>
      <c r="W14" s="23">
        <f>([1]!表1[[#This Row],[dimer]]+[1]!表1[[#This Row],[chimera_noOvelap]])/[1]!表1[[#This Row],[mapped_dedup]]</f>
        <v>0.16614932487735395</v>
      </c>
      <c r="X14" s="25">
        <v>167121.88</v>
      </c>
    </row>
    <row r="15" spans="1:24" ht="20">
      <c r="A15" s="15" t="s">
        <v>28</v>
      </c>
      <c r="B15" s="15" t="s">
        <v>44</v>
      </c>
      <c r="C15" s="15"/>
      <c r="D15" s="15"/>
      <c r="E15" s="15" t="s">
        <v>59</v>
      </c>
      <c r="F15" s="15" t="s">
        <v>56</v>
      </c>
      <c r="G15" s="15" t="str">
        <f t="shared" si="7"/>
        <v>+</v>
      </c>
      <c r="H15" s="17">
        <v>20193086</v>
      </c>
      <c r="I15" s="17">
        <v>19390990</v>
      </c>
      <c r="J15" s="17">
        <v>20995182</v>
      </c>
      <c r="K15" s="17">
        <v>20773906</v>
      </c>
      <c r="L15" s="17">
        <f>[1]singE_blast!G38</f>
        <v>14503683</v>
      </c>
      <c r="M15" s="17">
        <f>[1]singE_blast!H38</f>
        <v>18785724</v>
      </c>
      <c r="N15" s="18">
        <f t="shared" si="0"/>
        <v>0.90429426223455522</v>
      </c>
      <c r="O15" s="18">
        <f t="shared" si="1"/>
        <v>0.22794122813685547</v>
      </c>
      <c r="P15" s="16">
        <v>14027589</v>
      </c>
      <c r="Q15" s="18">
        <f t="shared" si="2"/>
        <v>0.96717426877021517</v>
      </c>
      <c r="R15" s="16">
        <v>8044330</v>
      </c>
      <c r="S15">
        <f>SUM([1]stat_orientation!C37:C42)</f>
        <v>2186343</v>
      </c>
      <c r="T15" s="18">
        <f t="shared" ref="T15:T17" si="9">R15/(P15+R15)</f>
        <v>0.36445992756678747</v>
      </c>
      <c r="U15" s="14">
        <f t="shared" si="6"/>
        <v>9.6963887682697356E-2</v>
      </c>
      <c r="V15">
        <v>243846</v>
      </c>
      <c r="W15" s="23">
        <f>([1]!表1[[#This Row],[dimer]]+[1]!表1[[#This Row],[chimera_noOvelap]])/[1]!表1[[#This Row],[mapped_dedup]]</f>
        <v>0.1675566819820869</v>
      </c>
      <c r="X15" s="25">
        <v>137744.91</v>
      </c>
    </row>
    <row r="16" spans="1:24" ht="20">
      <c r="A16" s="15" t="s">
        <v>29</v>
      </c>
      <c r="B16" s="15" t="s">
        <v>45</v>
      </c>
      <c r="C16" s="15"/>
      <c r="D16" s="15"/>
      <c r="E16" s="15" t="s">
        <v>59</v>
      </c>
      <c r="F16" s="15" t="s">
        <v>57</v>
      </c>
      <c r="G16" s="15" t="str">
        <f t="shared" si="7"/>
        <v>+</v>
      </c>
      <c r="H16" s="17">
        <v>16171226</v>
      </c>
      <c r="I16" s="17">
        <v>15568417</v>
      </c>
      <c r="J16" s="17">
        <v>16774035</v>
      </c>
      <c r="K16" s="17">
        <v>16634912</v>
      </c>
      <c r="L16" s="17">
        <f>[1]singE_blast!K38</f>
        <v>12769493</v>
      </c>
      <c r="M16" s="17">
        <f>[1]singE_blast!L38</f>
        <v>16326146</v>
      </c>
      <c r="N16" s="18">
        <f t="shared" si="0"/>
        <v>0.98143867547961783</v>
      </c>
      <c r="O16" s="18">
        <f t="shared" si="1"/>
        <v>0.21785012825439631</v>
      </c>
      <c r="P16" s="16">
        <v>12395470</v>
      </c>
      <c r="Q16" s="18">
        <f t="shared" si="2"/>
        <v>0.97070964367966683</v>
      </c>
      <c r="R16" s="16">
        <v>6038296</v>
      </c>
      <c r="S16">
        <f>SUM([1]stat_orientation!C44:C49)</f>
        <v>1747767</v>
      </c>
      <c r="T16" s="18">
        <f t="shared" si="9"/>
        <v>0.3275671395633426</v>
      </c>
      <c r="U16" s="14">
        <f t="shared" si="6"/>
        <v>9.2927828996805531E-2</v>
      </c>
      <c r="V16">
        <v>100613</v>
      </c>
      <c r="W16" s="23">
        <f>([1]!表1[[#This Row],[dimer]]+[1]!表1[[#This Row],[chimera_noOvelap]])/[1]!表1[[#This Row],[mapped_dedup]]</f>
        <v>0.14474967800209451</v>
      </c>
      <c r="X16" s="25">
        <v>131785.94</v>
      </c>
    </row>
    <row r="17" spans="1:24" ht="20">
      <c r="A17" s="15" t="s">
        <v>30</v>
      </c>
      <c r="B17" s="15" t="s">
        <v>46</v>
      </c>
      <c r="C17" s="15"/>
      <c r="D17" s="15"/>
      <c r="E17" s="15" t="s">
        <v>59</v>
      </c>
      <c r="F17" s="15" t="s">
        <v>57</v>
      </c>
      <c r="G17" s="15" t="str">
        <f t="shared" si="7"/>
        <v>+</v>
      </c>
      <c r="H17" s="17">
        <v>14943929</v>
      </c>
      <c r="I17" s="17">
        <v>14411896</v>
      </c>
      <c r="J17" s="17">
        <v>15475962</v>
      </c>
      <c r="K17" s="17">
        <v>15349561</v>
      </c>
      <c r="L17" s="17">
        <f>[1]singE_blast!O38</f>
        <v>11434503</v>
      </c>
      <c r="M17" s="17">
        <f>[1]singE_blast!P38</f>
        <v>14887041</v>
      </c>
      <c r="N17" s="18">
        <f t="shared" si="0"/>
        <v>0.96986754214013027</v>
      </c>
      <c r="O17" s="18">
        <f t="shared" si="1"/>
        <v>0.23191566410007203</v>
      </c>
      <c r="P17" s="16">
        <f>[1]singE_blast!$O$24</f>
        <v>11092431</v>
      </c>
      <c r="Q17" s="18">
        <f t="shared" si="2"/>
        <v>0.97008422666031047</v>
      </c>
      <c r="R17" s="16">
        <v>5483479</v>
      </c>
      <c r="S17">
        <f>SUM([1]stat_orientation!C51:C56)</f>
        <v>1544098</v>
      </c>
      <c r="T17" s="18">
        <f t="shared" si="9"/>
        <v>0.33081013350096616</v>
      </c>
      <c r="U17" s="14">
        <f t="shared" si="6"/>
        <v>9.1269632512908455E-2</v>
      </c>
      <c r="V17">
        <v>96607</v>
      </c>
      <c r="W17" s="23">
        <f>([1]!表1[[#This Row],[dimer]]+[1]!表1[[#This Row],[chimera_noOvelap]])/[1]!表1[[#This Row],[mapped_dedup]]</f>
        <v>0.14348721584138813</v>
      </c>
      <c r="X17" s="25">
        <v>117097.82</v>
      </c>
    </row>
    <row r="18" spans="1:24" ht="20" hidden="1">
      <c r="A18" s="15" t="s">
        <v>48</v>
      </c>
      <c r="B18" s="15" t="s">
        <v>50</v>
      </c>
      <c r="C18" s="15"/>
      <c r="D18" s="15"/>
      <c r="E18" s="15"/>
      <c r="F18" s="15"/>
      <c r="G18" s="15" t="str">
        <f t="shared" ref="G18:G20" si="10">"+"</f>
        <v>+</v>
      </c>
      <c r="H18" s="17">
        <v>18575514</v>
      </c>
      <c r="I18" s="17">
        <v>15936657</v>
      </c>
      <c r="J18" s="17">
        <v>21214371</v>
      </c>
      <c r="K18" s="17">
        <v>21154825</v>
      </c>
      <c r="L18" s="17" t="e">
        <f>#REF!</f>
        <v>#REF!</v>
      </c>
      <c r="M18" s="17" t="e">
        <f>#REF!</f>
        <v>#REF!</v>
      </c>
      <c r="N18" s="18" t="e">
        <f t="shared" ref="N18" si="11">M18/K18</f>
        <v>#REF!</v>
      </c>
      <c r="O18" s="18" t="e">
        <f t="shared" ref="O18" si="12">1-L18/M18</f>
        <v>#REF!</v>
      </c>
      <c r="P18" s="16">
        <v>4110999</v>
      </c>
      <c r="Q18" s="18" t="e">
        <f t="shared" ref="Q18:Q19" si="13">P18/L18</f>
        <v>#REF!</v>
      </c>
      <c r="R18" s="16">
        <v>25247</v>
      </c>
      <c r="S18" s="20"/>
      <c r="T18" s="18">
        <f t="shared" ref="T18:T19" si="14">R18/(P18+R18)</f>
        <v>6.1038439203084148E-3</v>
      </c>
      <c r="U18" s="14" t="e">
        <f t="shared" ref="U18:U19" si="15">S18/(L18+R18)</f>
        <v>#REF!</v>
      </c>
      <c r="W18" s="23">
        <f>([1]!表1[[#This Row],[dimer]]+[1]!表1[[#This Row],[chimera_noOvelap]])/[1]!表1[[#This Row],[mapped_dedup]]</f>
        <v>0</v>
      </c>
    </row>
    <row r="19" spans="1:24" ht="20" hidden="1">
      <c r="A19" s="19" t="s">
        <v>49</v>
      </c>
      <c r="B19" s="20" t="s">
        <v>51</v>
      </c>
      <c r="C19" s="20"/>
      <c r="D19" s="20"/>
      <c r="E19" s="20"/>
      <c r="F19" s="20"/>
      <c r="G19" s="6" t="str">
        <f t="shared" si="10"/>
        <v>+</v>
      </c>
      <c r="H19" s="21">
        <v>15558126</v>
      </c>
      <c r="I19" s="21">
        <v>13374056</v>
      </c>
      <c r="J19" s="20">
        <v>17742196</v>
      </c>
      <c r="K19" s="20">
        <v>17696567</v>
      </c>
      <c r="L19" s="20" t="e">
        <f>#REF!</f>
        <v>#REF!</v>
      </c>
      <c r="M19" s="20" t="e">
        <f>#REF!</f>
        <v>#REF!</v>
      </c>
      <c r="N19" s="22" t="e">
        <f t="shared" ref="N19" si="16">M19/K19</f>
        <v>#REF!</v>
      </c>
      <c r="O19" s="22" t="e">
        <f t="shared" ref="O19" si="17">1-L19/M19</f>
        <v>#REF!</v>
      </c>
      <c r="P19" s="20">
        <v>3434761</v>
      </c>
      <c r="Q19" s="22" t="e">
        <f t="shared" si="13"/>
        <v>#REF!</v>
      </c>
      <c r="R19" s="20">
        <v>19131</v>
      </c>
      <c r="S19" s="20"/>
      <c r="T19" s="22">
        <f t="shared" si="14"/>
        <v>5.5389687923073447E-3</v>
      </c>
      <c r="U19" s="14" t="e">
        <f t="shared" si="15"/>
        <v>#REF!</v>
      </c>
    </row>
    <row r="20" spans="1:24" ht="20" hidden="1">
      <c r="G20" s="6" t="str">
        <f t="shared" si="10"/>
        <v>+</v>
      </c>
    </row>
    <row r="28" spans="1:24">
      <c r="Q28" s="24"/>
      <c r="R28" s="25" t="s">
        <v>15</v>
      </c>
    </row>
    <row r="29" spans="1:24">
      <c r="Q29" s="24"/>
      <c r="R29" s="25" t="s">
        <v>16</v>
      </c>
    </row>
    <row r="30" spans="1:24">
      <c r="Q30" s="24"/>
      <c r="R30" s="25" t="s">
        <v>17</v>
      </c>
    </row>
    <row r="31" spans="1:24">
      <c r="Q31" s="24"/>
      <c r="R31" s="25" t="s">
        <v>18</v>
      </c>
    </row>
    <row r="32" spans="1:24">
      <c r="Q32" s="24"/>
      <c r="R32" s="25" t="s">
        <v>19</v>
      </c>
    </row>
    <row r="33" spans="17:18">
      <c r="Q33" s="24"/>
      <c r="R33" s="25" t="s">
        <v>20</v>
      </c>
    </row>
    <row r="34" spans="17:18">
      <c r="Q34" s="24"/>
      <c r="R34" s="25" t="s">
        <v>21</v>
      </c>
    </row>
    <row r="35" spans="17:18">
      <c r="Q35" s="24"/>
      <c r="R35" s="25" t="s">
        <v>22</v>
      </c>
    </row>
    <row r="36" spans="17:18">
      <c r="Q36" s="24"/>
      <c r="R36" s="25" t="s">
        <v>23</v>
      </c>
    </row>
    <row r="37" spans="17:18">
      <c r="Q37" s="24"/>
      <c r="R37" s="25" t="s">
        <v>24</v>
      </c>
    </row>
    <row r="38" spans="17:18">
      <c r="Q38" s="24"/>
      <c r="R38" s="25" t="s">
        <v>25</v>
      </c>
    </row>
    <row r="39" spans="17:18">
      <c r="Q39" s="24"/>
      <c r="R39" s="25" t="s">
        <v>26</v>
      </c>
    </row>
    <row r="40" spans="17:18">
      <c r="Q40" s="24"/>
      <c r="R40" s="25" t="s">
        <v>27</v>
      </c>
    </row>
    <row r="41" spans="17:18">
      <c r="Q41" s="24"/>
      <c r="R41" s="25" t="s">
        <v>28</v>
      </c>
    </row>
    <row r="42" spans="17:18">
      <c r="Q42" s="24"/>
      <c r="R42" s="25" t="s">
        <v>29</v>
      </c>
    </row>
    <row r="43" spans="17:18">
      <c r="Q43" s="24"/>
      <c r="R43" s="25" t="s">
        <v>30</v>
      </c>
    </row>
  </sheetData>
  <phoneticPr fontId="2" type="noConversion"/>
  <conditionalFormatting sqref="H2:H17">
    <cfRule type="dataBar" priority="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{192A61B2-0D72-4152-B0F6-AA7796C47158}</x14:id>
        </ext>
      </extLst>
    </cfRule>
  </conditionalFormatting>
  <conditionalFormatting sqref="H18">
    <cfRule type="dataBar" priority="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{994ED9B9-7C94-B048-8856-F99DE66856A0}</x14:id>
        </ext>
      </extLst>
    </cfRule>
  </conditionalFormatting>
  <conditionalFormatting sqref="J18:J19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{2EC67BBE-ABBA-5143-B4E9-2A4CAABEBCCA}</x14:id>
        </ext>
      </extLst>
    </cfRule>
  </conditionalFormatting>
  <conditionalFormatting sqref="O2:O17">
    <cfRule type="dataBar" priority="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{4E32A1EF-1337-45D4-9A91-8CE0F03E06F1}</x14:id>
        </ext>
      </extLst>
    </cfRule>
  </conditionalFormatting>
  <conditionalFormatting sqref="O18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{239935AB-36C9-FA4F-99E8-07DB13F82A2B}</x14:id>
        </ext>
      </extLst>
    </cfRule>
  </conditionalFormatting>
  <conditionalFormatting sqref="R2:S3 R5:S17">
    <cfRule type="dataBar" priority="5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{E48758F0-6D76-4B1C-B337-FF7FEE23044E}</x14:id>
        </ext>
      </extLst>
    </cfRule>
  </conditionalFormatting>
  <conditionalFormatting sqref="S2:S17">
    <cfRule type="dataBar" priority="1">
      <dataBar>
        <cfvo type="min"/>
        <cfvo type="max"/>
        <color theme="5"/>
      </dataBar>
      <extLst>
        <ext xmlns:x14="http://schemas.microsoft.com/office/spreadsheetml/2009/9/main" uri="{B025F937-C7B1-47D3-B67F-A62EFF666E3E}">
          <x14:id>{3E314180-18FE-4AC3-ACBB-141383556D2A}</x14:id>
        </ext>
      </extLst>
    </cfRule>
  </conditionalFormatting>
  <conditionalFormatting sqref="S18">
    <cfRule type="dataBar" priority="7">
      <dataBar>
        <cfvo type="min"/>
        <cfvo type="max"/>
        <color theme="5"/>
      </dataBar>
      <extLst>
        <ext xmlns:x14="http://schemas.microsoft.com/office/spreadsheetml/2009/9/main" uri="{B025F937-C7B1-47D3-B67F-A62EFF666E3E}">
          <x14:id>{BDD57D08-6D4B-7743-81DC-CE2472F12CD7}</x14:id>
        </ext>
      </extLst>
    </cfRule>
  </conditionalFormatting>
  <conditionalFormatting sqref="T2:T17">
    <cfRule type="dataBar" priority="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{F3C9C62D-A7D5-434A-AF61-069577071F7D}</x14:id>
        </ext>
      </extLst>
    </cfRule>
  </conditionalFormatting>
  <conditionalFormatting sqref="T18:T19">
    <cfRule type="dataBar" priority="16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{9DEE2996-1E1E-4C40-A48B-56F9BCFF59E7}</x14:id>
        </ext>
      </extLst>
    </cfRule>
  </conditionalFormatting>
  <conditionalFormatting sqref="U2:U17">
    <cfRule type="dataBar" priority="3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{059C0691-B769-4048-8E03-58162E9283B8}</x14:id>
        </ext>
      </extLst>
    </cfRule>
  </conditionalFormatting>
  <conditionalFormatting sqref="U18:U19">
    <cfRule type="dataBar" priority="9">
      <dataBar>
        <cfvo type="min"/>
        <cfvo type="max"/>
        <color rgb="FFFF555A"/>
      </dataBar>
      <extLst>
        <ext xmlns:x14="http://schemas.microsoft.com/office/spreadsheetml/2009/9/main" uri="{B025F937-C7B1-47D3-B67F-A62EFF666E3E}">
          <x14:id>{E1FCEBA1-4007-4B41-9AB7-F1214DF157DB}</x14:id>
        </ext>
      </extLst>
    </cfRule>
  </conditionalFormatting>
  <pageMargins left="0.25" right="0.25" top="0.75" bottom="0.75" header="0.3" footer="0.3"/>
  <pageSetup paperSize="9" orientation="landscape" horizontalDpi="0" verticalDpi="0"/>
  <tableParts count="1">
    <tablePart r:id="rId1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192A61B2-0D72-4152-B0F6-AA7796C4715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H2:H17</xm:sqref>
        </x14:conditionalFormatting>
        <x14:conditionalFormatting xmlns:xm="http://schemas.microsoft.com/office/excel/2006/main">
          <x14:cfRule type="dataBar" id="{994ED9B9-7C94-B048-8856-F99DE66856A0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H18</xm:sqref>
        </x14:conditionalFormatting>
        <x14:conditionalFormatting xmlns:xm="http://schemas.microsoft.com/office/excel/2006/main">
          <x14:cfRule type="dataBar" id="{2EC67BBE-ABBA-5143-B4E9-2A4CAABEBCC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J18:J19</xm:sqref>
        </x14:conditionalFormatting>
        <x14:conditionalFormatting xmlns:xm="http://schemas.microsoft.com/office/excel/2006/main">
          <x14:cfRule type="dataBar" id="{4E32A1EF-1337-45D4-9A91-8CE0F03E06F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O2:O17</xm:sqref>
        </x14:conditionalFormatting>
        <x14:conditionalFormatting xmlns:xm="http://schemas.microsoft.com/office/excel/2006/main">
          <x14:cfRule type="dataBar" id="{239935AB-36C9-FA4F-99E8-07DB13F82A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O18</xm:sqref>
        </x14:conditionalFormatting>
        <x14:conditionalFormatting xmlns:xm="http://schemas.microsoft.com/office/excel/2006/main">
          <x14:cfRule type="dataBar" id="{E48758F0-6D76-4B1C-B337-FF7FEE23044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R2:S3 R5:S17</xm:sqref>
        </x14:conditionalFormatting>
        <x14:conditionalFormatting xmlns:xm="http://schemas.microsoft.com/office/excel/2006/main">
          <x14:cfRule type="dataBar" id="{3E314180-18FE-4AC3-ACBB-141383556D2A}">
            <x14:dataBar minLength="0" maxLength="100" gradient="0">
              <x14:cfvo type="autoMin"/>
              <x14:cfvo type="autoMax"/>
              <x14:negativeFillColor theme="0"/>
              <x14:axisColor rgb="FF000000"/>
            </x14:dataBar>
          </x14:cfRule>
          <xm:sqref>S2:S17</xm:sqref>
        </x14:conditionalFormatting>
        <x14:conditionalFormatting xmlns:xm="http://schemas.microsoft.com/office/excel/2006/main">
          <x14:cfRule type="dataBar" id="{BDD57D08-6D4B-7743-81DC-CE2472F12CD7}">
            <x14:dataBar minLength="0" maxLength="100" gradient="0">
              <x14:cfvo type="autoMin"/>
              <x14:cfvo type="autoMax"/>
              <x14:negativeFillColor theme="0"/>
              <x14:axisColor rgb="FF000000"/>
            </x14:dataBar>
          </x14:cfRule>
          <xm:sqref>S18</xm:sqref>
        </x14:conditionalFormatting>
        <x14:conditionalFormatting xmlns:xm="http://schemas.microsoft.com/office/excel/2006/main">
          <x14:cfRule type="dataBar" id="{F3C9C62D-A7D5-434A-AF61-069577071F7D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T2:T17</xm:sqref>
        </x14:conditionalFormatting>
        <x14:conditionalFormatting xmlns:xm="http://schemas.microsoft.com/office/excel/2006/main">
          <x14:cfRule type="dataBar" id="{9DEE2996-1E1E-4C40-A48B-56F9BCFF59E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T18:T19</xm:sqref>
        </x14:conditionalFormatting>
        <x14:conditionalFormatting xmlns:xm="http://schemas.microsoft.com/office/excel/2006/main">
          <x14:cfRule type="dataBar" id="{059C0691-B769-4048-8E03-58162E9283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U2:U17</xm:sqref>
        </x14:conditionalFormatting>
        <x14:conditionalFormatting xmlns:xm="http://schemas.microsoft.com/office/excel/2006/main">
          <x14:cfRule type="dataBar" id="{E1FCEBA1-4007-4B41-9AB7-F1214DF157D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U18:U19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工作表1</vt:lpstr>
      <vt:lpstr>工作表1!Print_Area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用户</dc:creator>
  <cp:lastModifiedBy>Zhang Yan</cp:lastModifiedBy>
  <cp:lastPrinted>2022-03-15T09:16:58Z</cp:lastPrinted>
  <dcterms:created xsi:type="dcterms:W3CDTF">2022-03-14T08:36:40Z</dcterms:created>
  <dcterms:modified xsi:type="dcterms:W3CDTF">2024-05-08T01:27:34Z</dcterms:modified>
</cp:coreProperties>
</file>