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E:\DOC\paper\3Deye paper\review\to upload\VOR\"/>
    </mc:Choice>
  </mc:AlternateContent>
  <xr:revisionPtr revIDLastSave="0" documentId="13_ncr:1_{5CA2A793-624F-453D-BCEF-E3DCAAA8D3AF}" xr6:coauthVersionLast="47" xr6:coauthVersionMax="47" xr10:uidLastSave="{00000000-0000-0000-0000-000000000000}"/>
  <bookViews>
    <workbookView xWindow="-108" yWindow="-108" windowWidth="30936" windowHeight="16776" tabRatio="551" xr2:uid="{00000000-000D-0000-FFFF-FFFF00000000}"/>
  </bookViews>
  <sheets>
    <sheet name="Supplementary file 1a" sheetId="22" r:id="rId1"/>
    <sheet name="Supplementary file 1b" sheetId="18" r:id="rId2"/>
    <sheet name="Supplementary file 1c" sheetId="32" r:id="rId3"/>
    <sheet name="Supplementary file 1d" sheetId="34" r:id="rId4"/>
    <sheet name="Supplementary file 1e" sheetId="35" r:id="rId5"/>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44" i="32" l="1"/>
  <c r="AS44" i="32"/>
  <c r="AQ44" i="32"/>
  <c r="AR43" i="32"/>
  <c r="AS43" i="32"/>
  <c r="CR49" i="18" l="1"/>
  <c r="CR45" i="18"/>
  <c r="BT48" i="18"/>
  <c r="BS48" i="18"/>
  <c r="BS49" i="18"/>
  <c r="CU48" i="18"/>
  <c r="BY46" i="18"/>
  <c r="BZ46" i="18"/>
  <c r="CA46" i="18"/>
  <c r="CB46" i="18"/>
  <c r="CC46" i="18"/>
  <c r="CD46" i="18"/>
  <c r="CE46" i="18"/>
  <c r="CF46" i="18"/>
  <c r="BX46" i="18"/>
  <c r="BY45" i="18"/>
  <c r="BZ45" i="18"/>
  <c r="CA45" i="18"/>
  <c r="CB45" i="18"/>
  <c r="CC45" i="18"/>
  <c r="CD45" i="18"/>
  <c r="CE45" i="18"/>
  <c r="CF45" i="18"/>
  <c r="BX45" i="18"/>
  <c r="CQ46" i="18"/>
  <c r="CP46" i="18"/>
  <c r="CQ45" i="18"/>
  <c r="CP45" i="18"/>
  <c r="CT46" i="18"/>
  <c r="CT45" i="18"/>
  <c r="CR46" i="18"/>
  <c r="AT7" i="18"/>
  <c r="AT8" i="18"/>
  <c r="AT9" i="18"/>
  <c r="AT10" i="18"/>
  <c r="AT11" i="18"/>
  <c r="AT13" i="18"/>
  <c r="AT14" i="18"/>
  <c r="AT15" i="18"/>
  <c r="AT16" i="18"/>
  <c r="AT17" i="18"/>
  <c r="AT19" i="18"/>
  <c r="AT20" i="18"/>
  <c r="AT21" i="18"/>
  <c r="AT22" i="18"/>
  <c r="AT23" i="18"/>
  <c r="AT24" i="18"/>
  <c r="AT25" i="18"/>
  <c r="AT26" i="18"/>
  <c r="AT27" i="18"/>
  <c r="AT28" i="18"/>
  <c r="AT29" i="18"/>
  <c r="AT30" i="18"/>
  <c r="AT31" i="18"/>
  <c r="AT32" i="18"/>
  <c r="AT33" i="18"/>
  <c r="AT34" i="18"/>
  <c r="AT6" i="18"/>
  <c r="AQ7" i="18"/>
  <c r="AQ8" i="18"/>
  <c r="AQ9" i="18"/>
  <c r="AQ10" i="18"/>
  <c r="AQ11" i="18"/>
  <c r="AQ13" i="18"/>
  <c r="AQ14" i="18"/>
  <c r="AQ15" i="18"/>
  <c r="AQ16" i="18"/>
  <c r="AQ17" i="18"/>
  <c r="AQ19" i="18"/>
  <c r="AQ20" i="18"/>
  <c r="AQ21" i="18"/>
  <c r="AQ22" i="18"/>
  <c r="AQ23" i="18"/>
  <c r="AQ24" i="18"/>
  <c r="AQ25" i="18"/>
  <c r="AQ26" i="18"/>
  <c r="AQ27" i="18"/>
  <c r="AQ28" i="18"/>
  <c r="AQ29" i="18"/>
  <c r="AQ30" i="18"/>
  <c r="AQ31" i="18"/>
  <c r="AQ32" i="18"/>
  <c r="AQ33" i="18"/>
  <c r="AQ34" i="18"/>
  <c r="AQ6" i="18"/>
  <c r="C45" i="34" l="1"/>
  <c r="D45" i="34"/>
  <c r="E45" i="34"/>
  <c r="F45" i="34"/>
  <c r="G45" i="34"/>
  <c r="C43" i="34"/>
  <c r="D43" i="34"/>
  <c r="E43" i="34"/>
  <c r="F43" i="34"/>
  <c r="G43" i="34"/>
  <c r="C41" i="34"/>
  <c r="D41" i="34"/>
  <c r="E41" i="34"/>
  <c r="F41" i="34"/>
  <c r="G41" i="34"/>
  <c r="C39" i="34"/>
  <c r="D39" i="34"/>
  <c r="E39" i="34"/>
  <c r="F39" i="34"/>
  <c r="G39" i="34"/>
  <c r="C37" i="34"/>
  <c r="D37" i="34"/>
  <c r="E37" i="34"/>
  <c r="F37" i="34"/>
  <c r="G37" i="34"/>
  <c r="B45" i="34"/>
  <c r="B43" i="34"/>
  <c r="B41" i="34"/>
  <c r="B39" i="34"/>
  <c r="B37" i="34"/>
  <c r="C44" i="34"/>
  <c r="D44" i="34"/>
  <c r="E44" i="34"/>
  <c r="F44" i="34"/>
  <c r="G44" i="34"/>
  <c r="C42" i="34"/>
  <c r="D42" i="34"/>
  <c r="E42" i="34"/>
  <c r="F42" i="34"/>
  <c r="G42" i="34"/>
  <c r="C40" i="34"/>
  <c r="D40" i="34"/>
  <c r="E40" i="34"/>
  <c r="F40" i="34"/>
  <c r="G40" i="34"/>
  <c r="C38" i="34"/>
  <c r="D38" i="34"/>
  <c r="E38" i="34"/>
  <c r="F38" i="34"/>
  <c r="G38" i="34"/>
  <c r="C36" i="34"/>
  <c r="D36" i="34"/>
  <c r="E36" i="34"/>
  <c r="F36" i="34"/>
  <c r="G36" i="34"/>
  <c r="B44" i="34"/>
  <c r="B42" i="34"/>
  <c r="B40" i="34"/>
  <c r="B38" i="34"/>
  <c r="B36" i="34"/>
  <c r="Q35" i="34"/>
  <c r="O35" i="34"/>
  <c r="I35" i="34"/>
  <c r="H35" i="34"/>
  <c r="Q33" i="34"/>
  <c r="O33" i="34"/>
  <c r="I33" i="34"/>
  <c r="H33" i="34"/>
  <c r="Q30" i="34"/>
  <c r="O30" i="34"/>
  <c r="I30" i="34"/>
  <c r="H30" i="34"/>
  <c r="Q26" i="34"/>
  <c r="O26" i="34"/>
  <c r="I26" i="34"/>
  <c r="H26" i="34"/>
  <c r="Q22" i="34"/>
  <c r="O22" i="34"/>
  <c r="I22" i="34"/>
  <c r="H22" i="34"/>
  <c r="H40" i="34" s="1"/>
  <c r="Q17" i="34"/>
  <c r="O17" i="34"/>
  <c r="I17" i="34"/>
  <c r="H17" i="34"/>
  <c r="Q34" i="34"/>
  <c r="O34" i="34"/>
  <c r="I34" i="34"/>
  <c r="H34" i="34"/>
  <c r="Q32" i="34"/>
  <c r="O32" i="34"/>
  <c r="I32" i="34"/>
  <c r="H32" i="34"/>
  <c r="Q29" i="34"/>
  <c r="O29" i="34"/>
  <c r="I29" i="34"/>
  <c r="H29" i="34"/>
  <c r="Q25" i="34"/>
  <c r="O25" i="34"/>
  <c r="I25" i="34"/>
  <c r="H25" i="34"/>
  <c r="Q21" i="34"/>
  <c r="O21" i="34"/>
  <c r="I21" i="34"/>
  <c r="H21" i="34"/>
  <c r="Q16" i="34"/>
  <c r="O16" i="34"/>
  <c r="I16" i="34"/>
  <c r="H16" i="34"/>
  <c r="Q12" i="34"/>
  <c r="O12" i="34"/>
  <c r="I12" i="34"/>
  <c r="H12" i="34"/>
  <c r="Q31" i="34"/>
  <c r="O31" i="34"/>
  <c r="I31" i="34"/>
  <c r="H31" i="34"/>
  <c r="Q28" i="34"/>
  <c r="O28" i="34"/>
  <c r="I28" i="34"/>
  <c r="H28" i="34"/>
  <c r="Q24" i="34"/>
  <c r="O24" i="34"/>
  <c r="I24" i="34"/>
  <c r="H24" i="34"/>
  <c r="Q20" i="34"/>
  <c r="O20" i="34"/>
  <c r="I20" i="34"/>
  <c r="H20" i="34"/>
  <c r="Q15" i="34"/>
  <c r="O15" i="34"/>
  <c r="I15" i="34"/>
  <c r="H15" i="34"/>
  <c r="Q11" i="34"/>
  <c r="O11" i="34"/>
  <c r="I11" i="34"/>
  <c r="H11" i="34"/>
  <c r="Q27" i="34"/>
  <c r="O27" i="34"/>
  <c r="I27" i="34"/>
  <c r="H27" i="34"/>
  <c r="Q23" i="34"/>
  <c r="O23" i="34"/>
  <c r="I23" i="34"/>
  <c r="H23" i="34"/>
  <c r="Q19" i="34"/>
  <c r="O19" i="34"/>
  <c r="I19" i="34"/>
  <c r="H19" i="34"/>
  <c r="Q14" i="34"/>
  <c r="O14" i="34"/>
  <c r="I14" i="34"/>
  <c r="H14" i="34"/>
  <c r="Q10" i="34"/>
  <c r="O10" i="34"/>
  <c r="I10" i="34"/>
  <c r="H10" i="34"/>
  <c r="Q8" i="34"/>
  <c r="O8" i="34"/>
  <c r="I8" i="34"/>
  <c r="H8" i="34"/>
  <c r="Q18" i="34"/>
  <c r="O18" i="34"/>
  <c r="I18" i="34"/>
  <c r="H18" i="34"/>
  <c r="Q13" i="34"/>
  <c r="O13" i="34"/>
  <c r="I13" i="34"/>
  <c r="H13" i="34"/>
  <c r="Q9" i="34"/>
  <c r="O9" i="34"/>
  <c r="I9" i="34"/>
  <c r="H9" i="34"/>
  <c r="Q7" i="34"/>
  <c r="O7" i="34"/>
  <c r="I7" i="34"/>
  <c r="H7" i="34"/>
  <c r="H45" i="34" l="1"/>
  <c r="O43" i="34"/>
  <c r="Q41" i="34"/>
  <c r="O41" i="34"/>
  <c r="I42" i="34"/>
  <c r="I44" i="34"/>
  <c r="O45" i="34"/>
  <c r="I40" i="34"/>
  <c r="H43" i="34"/>
  <c r="H36" i="34"/>
  <c r="Q44" i="34"/>
  <c r="Q42" i="34"/>
  <c r="Q40" i="34"/>
  <c r="H41" i="34"/>
  <c r="O44" i="34"/>
  <c r="H44" i="34"/>
  <c r="O42" i="34"/>
  <c r="O40" i="34"/>
  <c r="H42" i="34"/>
  <c r="O38" i="34"/>
  <c r="O36" i="34"/>
  <c r="H38" i="34"/>
  <c r="Q37" i="34"/>
  <c r="I37" i="34"/>
  <c r="Q39" i="34"/>
  <c r="I39" i="34"/>
  <c r="I41" i="34"/>
  <c r="Q43" i="34"/>
  <c r="I43" i="34"/>
  <c r="Q45" i="34"/>
  <c r="I45" i="34"/>
  <c r="H37" i="34"/>
  <c r="H39" i="34"/>
  <c r="O37" i="34"/>
  <c r="O39" i="34"/>
  <c r="Q36" i="34"/>
  <c r="I36" i="34"/>
  <c r="Q38" i="34"/>
  <c r="I38" i="34"/>
  <c r="J7" i="34"/>
  <c r="J9" i="34"/>
  <c r="J13" i="34"/>
  <c r="J18" i="34"/>
  <c r="K18" i="34" s="1"/>
  <c r="J8" i="34"/>
  <c r="K8" i="34" s="1"/>
  <c r="J10" i="34"/>
  <c r="K10" i="34" s="1"/>
  <c r="J14" i="34"/>
  <c r="K14" i="34" s="1"/>
  <c r="J19" i="34"/>
  <c r="K19" i="34" s="1"/>
  <c r="J23" i="34"/>
  <c r="K23" i="34" s="1"/>
  <c r="J27" i="34"/>
  <c r="K27" i="34" s="1"/>
  <c r="J11" i="34"/>
  <c r="K11" i="34" s="1"/>
  <c r="J15" i="34"/>
  <c r="K15" i="34" s="1"/>
  <c r="J20" i="34"/>
  <c r="K20" i="34" s="1"/>
  <c r="J24" i="34"/>
  <c r="K24" i="34" s="1"/>
  <c r="J28" i="34"/>
  <c r="K28" i="34" s="1"/>
  <c r="J31" i="34"/>
  <c r="K31" i="34" s="1"/>
  <c r="J12" i="34"/>
  <c r="K12" i="34" s="1"/>
  <c r="J16" i="34"/>
  <c r="K16" i="34" s="1"/>
  <c r="J21" i="34"/>
  <c r="K21" i="34" s="1"/>
  <c r="J25" i="34"/>
  <c r="K25" i="34" s="1"/>
  <c r="J29" i="34"/>
  <c r="K29" i="34" s="1"/>
  <c r="J32" i="34"/>
  <c r="K32" i="34" s="1"/>
  <c r="J34" i="34"/>
  <c r="K34" i="34" s="1"/>
  <c r="J17" i="34"/>
  <c r="K17" i="34" s="1"/>
  <c r="J22" i="34"/>
  <c r="K22" i="34" s="1"/>
  <c r="J26" i="34"/>
  <c r="K26" i="34" s="1"/>
  <c r="J30" i="34"/>
  <c r="K30" i="34" s="1"/>
  <c r="J33" i="34"/>
  <c r="K33" i="34" s="1"/>
  <c r="J35" i="34"/>
  <c r="K35" i="34" s="1"/>
  <c r="K7" i="34" l="1"/>
  <c r="L7" i="34" s="1"/>
  <c r="J44" i="34"/>
  <c r="J38" i="34"/>
  <c r="J36" i="34"/>
  <c r="J45" i="34"/>
  <c r="J39" i="34"/>
  <c r="J37" i="34"/>
  <c r="K13" i="34"/>
  <c r="J42" i="34"/>
  <c r="J43" i="34"/>
  <c r="K9" i="34"/>
  <c r="J40" i="34"/>
  <c r="J41" i="34"/>
  <c r="L25" i="34"/>
  <c r="L27" i="34"/>
  <c r="L12" i="34"/>
  <c r="L33" i="34"/>
  <c r="L17" i="34"/>
  <c r="L31" i="34"/>
  <c r="L19" i="34"/>
  <c r="L18" i="34"/>
  <c r="L34" i="34"/>
  <c r="L32" i="34"/>
  <c r="L24" i="34"/>
  <c r="L10" i="34"/>
  <c r="L29" i="34"/>
  <c r="L20" i="34"/>
  <c r="L8" i="34"/>
  <c r="L30" i="34"/>
  <c r="L9" i="34"/>
  <c r="L35" i="34"/>
  <c r="L21" i="34"/>
  <c r="L26" i="34"/>
  <c r="L23" i="34"/>
  <c r="L14" i="34"/>
  <c r="L22" i="34"/>
  <c r="L28" i="34"/>
  <c r="L15" i="34"/>
  <c r="L11" i="34"/>
  <c r="L16" i="34"/>
  <c r="L39" i="34" l="1"/>
  <c r="L37" i="34"/>
  <c r="L38" i="34"/>
  <c r="L36" i="34"/>
  <c r="K43" i="34"/>
  <c r="K42" i="34"/>
  <c r="L40" i="34"/>
  <c r="L41" i="34"/>
  <c r="K41" i="34"/>
  <c r="K40" i="34"/>
  <c r="L13" i="34"/>
  <c r="L45" i="34" s="1"/>
  <c r="K45" i="34"/>
  <c r="K39" i="34"/>
  <c r="K37" i="34"/>
  <c r="K44" i="34"/>
  <c r="K38" i="34"/>
  <c r="K36" i="34"/>
  <c r="N7" i="34"/>
  <c r="P24" i="34"/>
  <c r="R24" i="34" s="1"/>
  <c r="N24" i="34"/>
  <c r="M24" i="34"/>
  <c r="P20" i="34"/>
  <c r="R20" i="34" s="1"/>
  <c r="N20" i="34"/>
  <c r="M20" i="34"/>
  <c r="N32" i="34"/>
  <c r="M32" i="34"/>
  <c r="P32" i="34"/>
  <c r="R32" i="34" s="1"/>
  <c r="N19" i="34"/>
  <c r="P19" i="34"/>
  <c r="R19" i="34" s="1"/>
  <c r="M19" i="34"/>
  <c r="P12" i="34"/>
  <c r="R12" i="34" s="1"/>
  <c r="N12" i="34"/>
  <c r="M12" i="34"/>
  <c r="P28" i="34"/>
  <c r="R28" i="34" s="1"/>
  <c r="N28" i="34"/>
  <c r="M28" i="34"/>
  <c r="P34" i="34"/>
  <c r="R34" i="34" s="1"/>
  <c r="N34" i="34"/>
  <c r="M34" i="34"/>
  <c r="P27" i="34"/>
  <c r="R27" i="34" s="1"/>
  <c r="N27" i="34"/>
  <c r="M27" i="34"/>
  <c r="N11" i="34"/>
  <c r="P11" i="34"/>
  <c r="R11" i="34" s="1"/>
  <c r="M11" i="34"/>
  <c r="N21" i="34"/>
  <c r="M21" i="34"/>
  <c r="P21" i="34"/>
  <c r="R21" i="34" s="1"/>
  <c r="P14" i="34"/>
  <c r="R14" i="34" s="1"/>
  <c r="N14" i="34"/>
  <c r="M14" i="34"/>
  <c r="P18" i="34"/>
  <c r="R18" i="34" s="1"/>
  <c r="N18" i="34"/>
  <c r="M18" i="34"/>
  <c r="P15" i="34"/>
  <c r="R15" i="34" s="1"/>
  <c r="N15" i="34"/>
  <c r="M15" i="34"/>
  <c r="P29" i="34"/>
  <c r="R29" i="34" s="1"/>
  <c r="N29" i="34"/>
  <c r="M29" i="34"/>
  <c r="N33" i="34"/>
  <c r="P33" i="34"/>
  <c r="R33" i="34" s="1"/>
  <c r="M33" i="34"/>
  <c r="P23" i="34"/>
  <c r="R23" i="34" s="1"/>
  <c r="N23" i="34"/>
  <c r="M23" i="34"/>
  <c r="P31" i="34"/>
  <c r="R31" i="34" s="1"/>
  <c r="N31" i="34"/>
  <c r="M31" i="34"/>
  <c r="N26" i="34"/>
  <c r="M26" i="34"/>
  <c r="P26" i="34"/>
  <c r="R26" i="34" s="1"/>
  <c r="P16" i="34"/>
  <c r="R16" i="34" s="1"/>
  <c r="N16" i="34"/>
  <c r="M16" i="34"/>
  <c r="P22" i="34"/>
  <c r="R22" i="34" s="1"/>
  <c r="N22" i="34"/>
  <c r="M22" i="34"/>
  <c r="P30" i="34"/>
  <c r="R30" i="34" s="1"/>
  <c r="N30" i="34"/>
  <c r="M30" i="34"/>
  <c r="N8" i="34"/>
  <c r="P8" i="34"/>
  <c r="R8" i="34" s="1"/>
  <c r="M8" i="34"/>
  <c r="P35" i="34"/>
  <c r="R35" i="34" s="1"/>
  <c r="N35" i="34"/>
  <c r="M35" i="34"/>
  <c r="N9" i="34"/>
  <c r="P9" i="34"/>
  <c r="M9" i="34"/>
  <c r="P7" i="34"/>
  <c r="M7" i="34"/>
  <c r="N10" i="34"/>
  <c r="P10" i="34"/>
  <c r="R10" i="34" s="1"/>
  <c r="M10" i="34"/>
  <c r="N13" i="34"/>
  <c r="N17" i="34"/>
  <c r="P17" i="34"/>
  <c r="R17" i="34" s="1"/>
  <c r="M17" i="34"/>
  <c r="P25" i="34"/>
  <c r="R25" i="34" s="1"/>
  <c r="N25" i="34"/>
  <c r="M25" i="34"/>
  <c r="M13" i="34" l="1"/>
  <c r="M37" i="34"/>
  <c r="M39" i="34"/>
  <c r="M45" i="34"/>
  <c r="M44" i="34"/>
  <c r="M38" i="34"/>
  <c r="M36" i="34"/>
  <c r="R7" i="34"/>
  <c r="P39" i="34"/>
  <c r="P37" i="34"/>
  <c r="P36" i="34"/>
  <c r="P38" i="34"/>
  <c r="L43" i="34"/>
  <c r="L42" i="34"/>
  <c r="M43" i="34"/>
  <c r="M42" i="34"/>
  <c r="M41" i="34"/>
  <c r="M40" i="34"/>
  <c r="N44" i="34"/>
  <c r="N45" i="34"/>
  <c r="N39" i="34"/>
  <c r="N37" i="34"/>
  <c r="N36" i="34"/>
  <c r="N38" i="34"/>
  <c r="P13" i="34"/>
  <c r="P44" i="34" s="1"/>
  <c r="R9" i="34"/>
  <c r="P41" i="34"/>
  <c r="P40" i="34"/>
  <c r="L44" i="34"/>
  <c r="N42" i="34"/>
  <c r="N43" i="34"/>
  <c r="N40" i="34"/>
  <c r="N41" i="34"/>
  <c r="P45" i="34" l="1"/>
  <c r="R38" i="34"/>
  <c r="R36" i="34"/>
  <c r="R39" i="34"/>
  <c r="R37" i="34"/>
  <c r="R40" i="34"/>
  <c r="R41" i="34"/>
  <c r="R13" i="34"/>
  <c r="R45" i="34" s="1"/>
  <c r="P43" i="34"/>
  <c r="P42" i="34"/>
  <c r="R42" i="34" l="1"/>
  <c r="R43" i="34"/>
  <c r="R44" i="34"/>
  <c r="CU46" i="18" l="1"/>
  <c r="CU45" i="18"/>
  <c r="R44" i="32" l="1"/>
  <c r="AT42" i="32"/>
  <c r="AT41" i="32"/>
  <c r="C44" i="32"/>
  <c r="D44" i="32"/>
  <c r="E44" i="32"/>
  <c r="F44" i="32"/>
  <c r="G44" i="32"/>
  <c r="H44" i="32"/>
  <c r="I44" i="32"/>
  <c r="J44" i="32"/>
  <c r="K44" i="32"/>
  <c r="L44" i="32"/>
  <c r="M44" i="32"/>
  <c r="N44" i="32"/>
  <c r="O44" i="32"/>
  <c r="P44" i="32"/>
  <c r="Q44" i="32"/>
  <c r="S44" i="32"/>
  <c r="T44" i="32"/>
  <c r="U44" i="32"/>
  <c r="V44" i="32"/>
  <c r="W44" i="32"/>
  <c r="X44" i="32"/>
  <c r="Y44" i="32"/>
  <c r="Z44" i="32"/>
  <c r="AA44" i="32"/>
  <c r="AB44" i="32"/>
  <c r="AC44" i="32"/>
  <c r="AD44" i="32"/>
  <c r="AE44" i="32"/>
  <c r="AF44" i="32"/>
  <c r="AG44" i="32"/>
  <c r="AH44" i="32"/>
  <c r="AI44" i="32"/>
  <c r="AJ44" i="32"/>
  <c r="AK44" i="32"/>
  <c r="AL44" i="32"/>
  <c r="AM44" i="32"/>
  <c r="AN44" i="32"/>
  <c r="AO44" i="32"/>
  <c r="AP44" i="32"/>
  <c r="AT44" i="32"/>
  <c r="C43" i="32"/>
  <c r="D43" i="32"/>
  <c r="E43" i="32"/>
  <c r="F43" i="32"/>
  <c r="G43" i="32"/>
  <c r="H43" i="32"/>
  <c r="I43" i="32"/>
  <c r="J43" i="32"/>
  <c r="K43" i="32"/>
  <c r="L43" i="32"/>
  <c r="M43" i="32"/>
  <c r="N43" i="32"/>
  <c r="O43" i="32"/>
  <c r="P43" i="32"/>
  <c r="Q43" i="32"/>
  <c r="R43" i="32"/>
  <c r="S43" i="32"/>
  <c r="T43" i="32"/>
  <c r="U43" i="32"/>
  <c r="V43" i="32"/>
  <c r="W43" i="32"/>
  <c r="X43" i="32"/>
  <c r="Y43" i="32"/>
  <c r="Z43" i="32"/>
  <c r="AA43" i="32"/>
  <c r="AB43" i="32"/>
  <c r="AC43" i="32"/>
  <c r="AD43" i="32"/>
  <c r="AE43" i="32"/>
  <c r="AF43" i="32"/>
  <c r="AG43" i="32"/>
  <c r="AH43" i="32"/>
  <c r="AI43" i="32"/>
  <c r="AJ43" i="32"/>
  <c r="AK43" i="32"/>
  <c r="AL43" i="32"/>
  <c r="AM43" i="32"/>
  <c r="AN43" i="32"/>
  <c r="AO43" i="32"/>
  <c r="AP43" i="32"/>
  <c r="AQ43" i="32"/>
  <c r="AT43" i="32"/>
  <c r="B44" i="32"/>
  <c r="B43" i="32"/>
  <c r="C45" i="22"/>
  <c r="D45" i="22"/>
  <c r="E45" i="22"/>
  <c r="F45" i="22"/>
  <c r="G45" i="22"/>
  <c r="H45" i="22"/>
  <c r="I45" i="22"/>
  <c r="J45" i="22"/>
  <c r="L45" i="22"/>
  <c r="M45" i="22"/>
  <c r="C44" i="22"/>
  <c r="D44" i="22"/>
  <c r="E44" i="22"/>
  <c r="F44" i="22"/>
  <c r="G44" i="22"/>
  <c r="H44" i="22"/>
  <c r="I44" i="22"/>
  <c r="J44" i="22"/>
  <c r="L44" i="22"/>
  <c r="M44" i="22"/>
  <c r="B44" i="22"/>
  <c r="BQ46" i="18"/>
  <c r="BR46" i="18"/>
  <c r="BS46" i="18"/>
  <c r="BT46" i="18"/>
  <c r="BU46" i="18"/>
  <c r="BV46" i="18"/>
  <c r="BQ45" i="18"/>
  <c r="BR45" i="18"/>
  <c r="BS45" i="18"/>
  <c r="BT45" i="18"/>
  <c r="BU45" i="18"/>
  <c r="BV45" i="18"/>
  <c r="CH46" i="18"/>
  <c r="CI46" i="18"/>
  <c r="CJ46" i="18"/>
  <c r="CK46" i="18"/>
  <c r="CL46" i="18"/>
  <c r="CM46" i="18"/>
  <c r="CN46" i="18"/>
  <c r="CO46" i="18"/>
  <c r="CG46" i="18"/>
  <c r="CH45" i="18"/>
  <c r="CI45" i="18"/>
  <c r="CJ45" i="18"/>
  <c r="CK45" i="18"/>
  <c r="CL45" i="18"/>
  <c r="CM45" i="18"/>
  <c r="CN45" i="18"/>
  <c r="CO45" i="18"/>
  <c r="CG45" i="18"/>
  <c r="AY46" i="18"/>
  <c r="AZ46" i="18"/>
  <c r="BA46" i="18"/>
  <c r="BB46" i="18"/>
  <c r="BC46" i="18"/>
  <c r="BD46" i="18"/>
  <c r="BE46" i="18"/>
  <c r="BF46" i="18"/>
  <c r="BG46" i="18"/>
  <c r="AY45" i="18"/>
  <c r="AZ45" i="18"/>
  <c r="BA45" i="18"/>
  <c r="BB45" i="18"/>
  <c r="BC45" i="18"/>
  <c r="BD45" i="18"/>
  <c r="BE45" i="18"/>
  <c r="BF45" i="18"/>
  <c r="BG45" i="18"/>
  <c r="AZ44" i="18"/>
  <c r="BA44" i="18"/>
  <c r="BB44" i="18"/>
  <c r="BC44" i="18"/>
  <c r="BD44" i="18"/>
  <c r="BE44" i="18"/>
  <c r="BF44" i="18"/>
  <c r="BG44" i="18"/>
  <c r="BH44" i="18"/>
  <c r="BI44" i="18"/>
  <c r="BJ44" i="18"/>
  <c r="BK44" i="18"/>
  <c r="BL44" i="18"/>
  <c r="BM44" i="18"/>
  <c r="BN44" i="18"/>
  <c r="BO44" i="18"/>
  <c r="BP44" i="18"/>
  <c r="AY44" i="18"/>
  <c r="AZ43" i="18"/>
  <c r="BA43" i="18"/>
  <c r="BB43" i="18"/>
  <c r="BC43" i="18"/>
  <c r="BD43" i="18"/>
  <c r="BE43" i="18"/>
  <c r="BF43" i="18"/>
  <c r="BG43" i="18"/>
  <c r="BH43" i="18"/>
  <c r="BI43" i="18"/>
  <c r="BJ43" i="18"/>
  <c r="BK43" i="18"/>
  <c r="BL43" i="18"/>
  <c r="BM43" i="18"/>
  <c r="BN43" i="18"/>
  <c r="BO43" i="18"/>
  <c r="BP43" i="18"/>
  <c r="AY43" i="18"/>
  <c r="BH45" i="18"/>
  <c r="BI45" i="18"/>
  <c r="BJ45" i="18"/>
  <c r="BK45" i="18"/>
  <c r="BL45" i="18"/>
  <c r="BM45" i="18"/>
  <c r="BN45" i="18"/>
  <c r="BO45" i="18"/>
  <c r="BP45" i="18"/>
  <c r="BI46" i="18"/>
  <c r="BJ46" i="18"/>
  <c r="BK46" i="18"/>
  <c r="BL46" i="18"/>
  <c r="BM46" i="18"/>
  <c r="BN46" i="18"/>
  <c r="BO46" i="18"/>
  <c r="BP46" i="18"/>
  <c r="BH46" i="18"/>
  <c r="AU38" i="18"/>
  <c r="AU42" i="18"/>
  <c r="AT46" i="18"/>
  <c r="AT44" i="18"/>
  <c r="AT42" i="18"/>
  <c r="AT40" i="18"/>
  <c r="AT38" i="18"/>
  <c r="AT45" i="18"/>
  <c r="AT43" i="18"/>
  <c r="AT41" i="18"/>
  <c r="AT39" i="18"/>
  <c r="AT37" i="18"/>
  <c r="AQ46" i="18"/>
  <c r="AQ44" i="18"/>
  <c r="AQ42" i="18"/>
  <c r="AQ40" i="18"/>
  <c r="AQ45" i="18"/>
  <c r="AQ43" i="18"/>
  <c r="AQ41" i="18"/>
  <c r="AQ39" i="18"/>
  <c r="AQ38" i="18"/>
  <c r="AQ37" i="18"/>
  <c r="AI46" i="18"/>
  <c r="AI44" i="18"/>
  <c r="AI42" i="18"/>
  <c r="AI40" i="18"/>
  <c r="AI38" i="18"/>
  <c r="AI45" i="18"/>
  <c r="AI43" i="18"/>
  <c r="AI41" i="18"/>
  <c r="AI39" i="18"/>
  <c r="AI37" i="18"/>
  <c r="AN7" i="18" l="1"/>
  <c r="AN8" i="18"/>
  <c r="AN9" i="18"/>
  <c r="AN10" i="18"/>
  <c r="AN11" i="18"/>
  <c r="AN12" i="18"/>
  <c r="AN13" i="18"/>
  <c r="AN14" i="18"/>
  <c r="AN15" i="18"/>
  <c r="AN16" i="18"/>
  <c r="AN17" i="18"/>
  <c r="AN18" i="18"/>
  <c r="AN19" i="18"/>
  <c r="AN20" i="18"/>
  <c r="AN21" i="18"/>
  <c r="AN22" i="18"/>
  <c r="AN23" i="18"/>
  <c r="AN24" i="18"/>
  <c r="AN25" i="18"/>
  <c r="AN26" i="18"/>
  <c r="AN27" i="18"/>
  <c r="AN28" i="18"/>
  <c r="AN29" i="18"/>
  <c r="AN30" i="18"/>
  <c r="AN31" i="18"/>
  <c r="AN32" i="18"/>
  <c r="AN33" i="18"/>
  <c r="AN34" i="18"/>
  <c r="AC34" i="18"/>
  <c r="AN6" i="18"/>
  <c r="C42" i="18"/>
  <c r="D42" i="18"/>
  <c r="E42" i="18"/>
  <c r="F42" i="18"/>
  <c r="G42" i="18"/>
  <c r="H42" i="18"/>
  <c r="I42" i="18"/>
  <c r="J42" i="18"/>
  <c r="K42" i="18"/>
  <c r="L42" i="18"/>
  <c r="M42" i="18"/>
  <c r="N42" i="18"/>
  <c r="O42" i="18"/>
  <c r="P42" i="18"/>
  <c r="Q42" i="18"/>
  <c r="R42" i="18"/>
  <c r="S42" i="18"/>
  <c r="T42" i="18"/>
  <c r="U42" i="18"/>
  <c r="V42" i="18"/>
  <c r="W42" i="18"/>
  <c r="X42" i="18"/>
  <c r="Y42" i="18"/>
  <c r="Z42" i="18"/>
  <c r="AA42" i="18"/>
  <c r="AB42" i="18"/>
  <c r="AE42" i="18"/>
  <c r="AF42" i="18"/>
  <c r="AG42" i="18"/>
  <c r="AH42" i="18"/>
  <c r="AJ42" i="18"/>
  <c r="AK42" i="18"/>
  <c r="AL42" i="18"/>
  <c r="AM42" i="18"/>
  <c r="AO42" i="18"/>
  <c r="AP42" i="18"/>
  <c r="AR42" i="18"/>
  <c r="AS42" i="18"/>
  <c r="AV42" i="18"/>
  <c r="AW42" i="18"/>
  <c r="B42" i="18"/>
  <c r="AE41" i="18"/>
  <c r="AF41" i="18"/>
  <c r="AG41" i="18"/>
  <c r="AH41" i="18"/>
  <c r="AJ41" i="18"/>
  <c r="AK41" i="18"/>
  <c r="AL41" i="18"/>
  <c r="AM41" i="18"/>
  <c r="AO41" i="18"/>
  <c r="AP41" i="18"/>
  <c r="AR41" i="18"/>
  <c r="AS41" i="18"/>
  <c r="AU41" i="18"/>
  <c r="AV41" i="18"/>
  <c r="AW41" i="18"/>
  <c r="K41" i="18"/>
  <c r="L41" i="18"/>
  <c r="M41" i="18"/>
  <c r="N41" i="18"/>
  <c r="O41" i="18"/>
  <c r="P41" i="18"/>
  <c r="Q41" i="18"/>
  <c r="R41" i="18"/>
  <c r="S41" i="18"/>
  <c r="T41" i="18"/>
  <c r="U41" i="18"/>
  <c r="V41" i="18"/>
  <c r="W41" i="18"/>
  <c r="X41" i="18"/>
  <c r="Y41" i="18"/>
  <c r="Z41" i="18"/>
  <c r="AA41" i="18"/>
  <c r="AB41" i="18"/>
  <c r="C41" i="18"/>
  <c r="D41" i="18"/>
  <c r="E41" i="18"/>
  <c r="F41" i="18"/>
  <c r="G41" i="18"/>
  <c r="H41" i="18"/>
  <c r="I41" i="18"/>
  <c r="J41" i="18"/>
  <c r="B41" i="18"/>
  <c r="AN40" i="18" l="1"/>
  <c r="AN38" i="18"/>
  <c r="AN45" i="18"/>
  <c r="AN46" i="18"/>
  <c r="AN39" i="18"/>
  <c r="AN37" i="18"/>
  <c r="AN43" i="18"/>
  <c r="AN44" i="18"/>
  <c r="AN41" i="18"/>
  <c r="AN42" i="18"/>
  <c r="AI7" i="18"/>
  <c r="AI8" i="18"/>
  <c r="AI9" i="18"/>
  <c r="AI10" i="18"/>
  <c r="AI11" i="18"/>
  <c r="AI12" i="18"/>
  <c r="AI13" i="18"/>
  <c r="AI14" i="18"/>
  <c r="AI15" i="18"/>
  <c r="AI16" i="18"/>
  <c r="AI17" i="18"/>
  <c r="AI18" i="18"/>
  <c r="AI19" i="18"/>
  <c r="AI20" i="18"/>
  <c r="AI21" i="18"/>
  <c r="AI22" i="18"/>
  <c r="AI23" i="18"/>
  <c r="AI24" i="18"/>
  <c r="AI25" i="18"/>
  <c r="AI26" i="18"/>
  <c r="AI27" i="18"/>
  <c r="AI28" i="18"/>
  <c r="AI29" i="18"/>
  <c r="AI30" i="18"/>
  <c r="AI31" i="18"/>
  <c r="AI32" i="18"/>
  <c r="AI33" i="18"/>
  <c r="AI34" i="18"/>
  <c r="AI6" i="18"/>
  <c r="C41" i="22" l="1"/>
  <c r="D41" i="22"/>
  <c r="E41" i="22"/>
  <c r="F41" i="22"/>
  <c r="G41" i="22"/>
  <c r="H41" i="22"/>
  <c r="I41" i="22"/>
  <c r="J41" i="22"/>
  <c r="L41" i="22"/>
  <c r="M41" i="22"/>
  <c r="B41" i="22"/>
  <c r="C40" i="22"/>
  <c r="D40" i="22"/>
  <c r="E40" i="22"/>
  <c r="F40" i="22"/>
  <c r="G40" i="22"/>
  <c r="H40" i="22"/>
  <c r="I40" i="22"/>
  <c r="J40" i="22"/>
  <c r="L40" i="22"/>
  <c r="M40" i="22"/>
  <c r="B40" i="22"/>
  <c r="C40" i="18"/>
  <c r="D40" i="18"/>
  <c r="E40" i="18"/>
  <c r="F40" i="18"/>
  <c r="G40" i="18"/>
  <c r="H40" i="18"/>
  <c r="I40" i="18"/>
  <c r="J40" i="18"/>
  <c r="C39" i="18"/>
  <c r="D39" i="18"/>
  <c r="E39" i="18"/>
  <c r="F39" i="18"/>
  <c r="G39" i="18"/>
  <c r="H39" i="18"/>
  <c r="I39" i="18"/>
  <c r="J39" i="18"/>
  <c r="U40" i="18"/>
  <c r="V40" i="18"/>
  <c r="W40" i="18"/>
  <c r="X40" i="18"/>
  <c r="Y40" i="18"/>
  <c r="Z40" i="18"/>
  <c r="AA40" i="18"/>
  <c r="AB40" i="18"/>
  <c r="U39" i="18"/>
  <c r="V39" i="18"/>
  <c r="W39" i="18"/>
  <c r="X39" i="18"/>
  <c r="Y39" i="18"/>
  <c r="Z39" i="18"/>
  <c r="AA39" i="18"/>
  <c r="AB39" i="18"/>
  <c r="U38" i="18"/>
  <c r="V38" i="18"/>
  <c r="W38" i="18"/>
  <c r="X38" i="18"/>
  <c r="Y38" i="18"/>
  <c r="Z38" i="18"/>
  <c r="AA38" i="18"/>
  <c r="AB38" i="18"/>
  <c r="U37" i="18"/>
  <c r="V37" i="18"/>
  <c r="W37" i="18"/>
  <c r="X37" i="18"/>
  <c r="Y37" i="18"/>
  <c r="Z37" i="18"/>
  <c r="AA37" i="18"/>
  <c r="AB37" i="18"/>
  <c r="U44" i="18"/>
  <c r="V44" i="18"/>
  <c r="W44" i="18"/>
  <c r="X44" i="18"/>
  <c r="Y44" i="18"/>
  <c r="Z44" i="18"/>
  <c r="AA44" i="18"/>
  <c r="AB44" i="18"/>
  <c r="U43" i="18"/>
  <c r="V43" i="18"/>
  <c r="W43" i="18"/>
  <c r="X43" i="18"/>
  <c r="Y43" i="18"/>
  <c r="Z43" i="18"/>
  <c r="AA43" i="18"/>
  <c r="AB43" i="18"/>
  <c r="I43" i="22"/>
  <c r="J43" i="22"/>
  <c r="I42" i="22"/>
  <c r="J42" i="22"/>
  <c r="I37" i="22"/>
  <c r="J37" i="22"/>
  <c r="I36" i="22"/>
  <c r="J36" i="22"/>
  <c r="I39" i="22"/>
  <c r="J39" i="22"/>
  <c r="I38" i="22"/>
  <c r="J38" i="22"/>
  <c r="K8" i="22"/>
  <c r="K9" i="22"/>
  <c r="K10" i="22"/>
  <c r="K11" i="22"/>
  <c r="K12" i="22"/>
  <c r="K13" i="22"/>
  <c r="K14" i="22"/>
  <c r="K15" i="22"/>
  <c r="K16" i="22"/>
  <c r="K17" i="22"/>
  <c r="K18" i="22"/>
  <c r="K19" i="22"/>
  <c r="K20" i="22"/>
  <c r="K21" i="22"/>
  <c r="K22" i="22"/>
  <c r="K23" i="22"/>
  <c r="K24" i="22"/>
  <c r="K25" i="22"/>
  <c r="K26" i="22"/>
  <c r="K27" i="22"/>
  <c r="K28" i="22"/>
  <c r="K29" i="22"/>
  <c r="K30" i="22"/>
  <c r="K31" i="22"/>
  <c r="K32" i="22"/>
  <c r="K33" i="22"/>
  <c r="K34" i="22"/>
  <c r="K35" i="22"/>
  <c r="K7" i="22"/>
  <c r="C44" i="18"/>
  <c r="D44" i="18"/>
  <c r="E44" i="18"/>
  <c r="F44" i="18"/>
  <c r="G44" i="18"/>
  <c r="H44" i="18"/>
  <c r="I44" i="18"/>
  <c r="J44" i="18"/>
  <c r="K44" i="18"/>
  <c r="L44" i="18"/>
  <c r="M44" i="18"/>
  <c r="N44" i="18"/>
  <c r="O44" i="18"/>
  <c r="P44" i="18"/>
  <c r="Q44" i="18"/>
  <c r="R44" i="18"/>
  <c r="S44" i="18"/>
  <c r="T44" i="18"/>
  <c r="AE44" i="18"/>
  <c r="AF44" i="18"/>
  <c r="AG44" i="18"/>
  <c r="AH44" i="18"/>
  <c r="AJ44" i="18"/>
  <c r="AK44" i="18"/>
  <c r="AL44" i="18"/>
  <c r="AM44" i="18"/>
  <c r="AO44" i="18"/>
  <c r="AP44" i="18"/>
  <c r="AR44" i="18"/>
  <c r="AS44" i="18"/>
  <c r="AU44" i="18"/>
  <c r="AV44" i="18"/>
  <c r="AW44" i="18"/>
  <c r="C43" i="18"/>
  <c r="D43" i="18"/>
  <c r="E43" i="18"/>
  <c r="F43" i="18"/>
  <c r="G43" i="18"/>
  <c r="H43" i="18"/>
  <c r="I43" i="18"/>
  <c r="J43" i="18"/>
  <c r="K43" i="18"/>
  <c r="L43" i="18"/>
  <c r="M43" i="18"/>
  <c r="N43" i="18"/>
  <c r="O43" i="18"/>
  <c r="P43" i="18"/>
  <c r="Q43" i="18"/>
  <c r="R43" i="18"/>
  <c r="S43" i="18"/>
  <c r="T43" i="18"/>
  <c r="AE43" i="18"/>
  <c r="AF43" i="18"/>
  <c r="AG43" i="18"/>
  <c r="AH43" i="18"/>
  <c r="AJ43" i="18"/>
  <c r="AK43" i="18"/>
  <c r="AL43" i="18"/>
  <c r="AM43" i="18"/>
  <c r="AO43" i="18"/>
  <c r="AP43" i="18"/>
  <c r="AR43" i="18"/>
  <c r="AS43" i="18"/>
  <c r="AU43" i="18"/>
  <c r="AV43" i="18"/>
  <c r="AW43" i="18"/>
  <c r="B44" i="18"/>
  <c r="B43" i="18"/>
  <c r="AC7" i="18"/>
  <c r="AC8" i="18"/>
  <c r="AC9" i="18"/>
  <c r="AC10" i="18"/>
  <c r="AC11" i="18"/>
  <c r="AC12" i="18"/>
  <c r="AC13" i="18"/>
  <c r="AC14" i="18"/>
  <c r="AC15" i="18"/>
  <c r="AC16" i="18"/>
  <c r="AC17" i="18"/>
  <c r="AC18" i="18"/>
  <c r="AC19" i="18"/>
  <c r="AC20" i="18"/>
  <c r="AC21" i="18"/>
  <c r="AC22" i="18"/>
  <c r="AC23" i="18"/>
  <c r="AC24" i="18"/>
  <c r="AC25" i="18"/>
  <c r="AC26" i="18"/>
  <c r="AC27" i="18"/>
  <c r="AC28" i="18"/>
  <c r="AC29" i="18"/>
  <c r="AC30" i="18"/>
  <c r="AC31" i="18"/>
  <c r="AC32" i="18"/>
  <c r="AC33" i="18"/>
  <c r="AC6" i="18"/>
  <c r="M43" i="22"/>
  <c r="M42" i="22"/>
  <c r="M37" i="22"/>
  <c r="M36" i="22"/>
  <c r="M39" i="22"/>
  <c r="M38" i="22"/>
  <c r="C46" i="18"/>
  <c r="D46" i="18"/>
  <c r="E46" i="18"/>
  <c r="F46" i="18"/>
  <c r="G46" i="18"/>
  <c r="H46" i="18"/>
  <c r="I46" i="18"/>
  <c r="J46" i="18"/>
  <c r="K46" i="18"/>
  <c r="L46" i="18"/>
  <c r="M46" i="18"/>
  <c r="N46" i="18"/>
  <c r="O46" i="18"/>
  <c r="P46" i="18"/>
  <c r="Q46" i="18"/>
  <c r="R46" i="18"/>
  <c r="S46" i="18"/>
  <c r="T46" i="18"/>
  <c r="U46" i="18"/>
  <c r="V46" i="18"/>
  <c r="W46" i="18"/>
  <c r="X46" i="18"/>
  <c r="Y46" i="18"/>
  <c r="Z46" i="18"/>
  <c r="AA46" i="18"/>
  <c r="AB46" i="18"/>
  <c r="AE46" i="18"/>
  <c r="AF46" i="18"/>
  <c r="AG46" i="18"/>
  <c r="AH46" i="18"/>
  <c r="AJ46" i="18"/>
  <c r="AK46" i="18"/>
  <c r="AL46" i="18"/>
  <c r="AM46" i="18"/>
  <c r="AO46" i="18"/>
  <c r="AP46" i="18"/>
  <c r="AR46" i="18"/>
  <c r="AS46" i="18"/>
  <c r="AU46" i="18"/>
  <c r="AV46" i="18"/>
  <c r="AW46" i="18"/>
  <c r="C45" i="18"/>
  <c r="D45" i="18"/>
  <c r="E45" i="18"/>
  <c r="F45" i="18"/>
  <c r="G45" i="18"/>
  <c r="H45" i="18"/>
  <c r="I45" i="18"/>
  <c r="J45" i="18"/>
  <c r="K45" i="18"/>
  <c r="L45" i="18"/>
  <c r="M45" i="18"/>
  <c r="N45" i="18"/>
  <c r="O45" i="18"/>
  <c r="P45" i="18"/>
  <c r="Q45" i="18"/>
  <c r="R45" i="18"/>
  <c r="S45" i="18"/>
  <c r="T45" i="18"/>
  <c r="U45" i="18"/>
  <c r="V45" i="18"/>
  <c r="W45" i="18"/>
  <c r="X45" i="18"/>
  <c r="Y45" i="18"/>
  <c r="Z45" i="18"/>
  <c r="AA45" i="18"/>
  <c r="AB45" i="18"/>
  <c r="AE45" i="18"/>
  <c r="AF45" i="18"/>
  <c r="AG45" i="18"/>
  <c r="AH45" i="18"/>
  <c r="AJ45" i="18"/>
  <c r="AK45" i="18"/>
  <c r="AL45" i="18"/>
  <c r="AM45" i="18"/>
  <c r="AO45" i="18"/>
  <c r="AP45" i="18"/>
  <c r="AR45" i="18"/>
  <c r="AS45" i="18"/>
  <c r="AU45" i="18"/>
  <c r="AV45" i="18"/>
  <c r="AW45" i="18"/>
  <c r="B46" i="18"/>
  <c r="B45" i="18"/>
  <c r="K45" i="22" l="1"/>
  <c r="K44" i="22"/>
  <c r="K41" i="22"/>
  <c r="AC41" i="18"/>
  <c r="AC37" i="18"/>
  <c r="AC46" i="18"/>
  <c r="AC38" i="18"/>
  <c r="AC40" i="18"/>
  <c r="AC45" i="18"/>
  <c r="AC39" i="18"/>
  <c r="AC42" i="18"/>
  <c r="K40" i="22"/>
  <c r="K42" i="22"/>
  <c r="K39" i="22"/>
  <c r="K43" i="22"/>
  <c r="K37" i="22"/>
  <c r="K38" i="22"/>
  <c r="K36" i="22"/>
  <c r="AC44" i="18"/>
  <c r="AC43" i="18"/>
  <c r="AW38" i="18"/>
  <c r="AW37" i="18"/>
  <c r="AW40" i="18"/>
  <c r="AW39" i="18"/>
  <c r="B45" i="22"/>
  <c r="L43" i="22"/>
  <c r="H43" i="22"/>
  <c r="G43" i="22"/>
  <c r="F43" i="22"/>
  <c r="E43" i="22"/>
  <c r="D43" i="22"/>
  <c r="C43" i="22"/>
  <c r="B43" i="22"/>
  <c r="L42" i="22"/>
  <c r="H42" i="22"/>
  <c r="G42" i="22"/>
  <c r="F42" i="22"/>
  <c r="E42" i="22"/>
  <c r="D42" i="22"/>
  <c r="C42" i="22"/>
  <c r="B42" i="22"/>
  <c r="L37" i="22"/>
  <c r="H37" i="22"/>
  <c r="G37" i="22"/>
  <c r="F37" i="22"/>
  <c r="E37" i="22"/>
  <c r="D37" i="22"/>
  <c r="C37" i="22"/>
  <c r="B37" i="22"/>
  <c r="L36" i="22"/>
  <c r="H36" i="22"/>
  <c r="G36" i="22"/>
  <c r="F36" i="22"/>
  <c r="E36" i="22"/>
  <c r="D36" i="22"/>
  <c r="C36" i="22"/>
  <c r="B36" i="22"/>
  <c r="L39" i="22"/>
  <c r="H39" i="22"/>
  <c r="G39" i="22"/>
  <c r="F39" i="22"/>
  <c r="E39" i="22"/>
  <c r="D39" i="22"/>
  <c r="C39" i="22"/>
  <c r="B39" i="22"/>
  <c r="L38" i="22"/>
  <c r="H38" i="22"/>
  <c r="G38" i="22"/>
  <c r="F38" i="22"/>
  <c r="E38" i="22"/>
  <c r="D38" i="22"/>
  <c r="C38" i="22"/>
  <c r="B38" i="22"/>
  <c r="C38" i="18"/>
  <c r="D38" i="18"/>
  <c r="E38" i="18"/>
  <c r="F38" i="18"/>
  <c r="G38" i="18"/>
  <c r="H38" i="18"/>
  <c r="I38" i="18"/>
  <c r="J38" i="18"/>
  <c r="K38" i="18"/>
  <c r="L38" i="18"/>
  <c r="M38" i="18"/>
  <c r="N38" i="18"/>
  <c r="O38" i="18"/>
  <c r="P38" i="18"/>
  <c r="Q38" i="18"/>
  <c r="R38" i="18"/>
  <c r="S38" i="18"/>
  <c r="T38" i="18"/>
  <c r="AE38" i="18"/>
  <c r="AF38" i="18"/>
  <c r="AG38" i="18"/>
  <c r="AH38" i="18"/>
  <c r="AJ38" i="18"/>
  <c r="AK38" i="18"/>
  <c r="AL38" i="18"/>
  <c r="AM38" i="18"/>
  <c r="AO38" i="18"/>
  <c r="AP38" i="18"/>
  <c r="AR38" i="18"/>
  <c r="AS38" i="18"/>
  <c r="AV38" i="18"/>
  <c r="B38" i="18"/>
  <c r="C37" i="18"/>
  <c r="D37" i="18"/>
  <c r="E37" i="18"/>
  <c r="F37" i="18"/>
  <c r="G37" i="18"/>
  <c r="H37" i="18"/>
  <c r="I37" i="18"/>
  <c r="J37" i="18"/>
  <c r="K37" i="18"/>
  <c r="L37" i="18"/>
  <c r="M37" i="18"/>
  <c r="N37" i="18"/>
  <c r="O37" i="18"/>
  <c r="P37" i="18"/>
  <c r="Q37" i="18"/>
  <c r="R37" i="18"/>
  <c r="S37" i="18"/>
  <c r="T37" i="18"/>
  <c r="AE37" i="18"/>
  <c r="AF37" i="18"/>
  <c r="AG37" i="18"/>
  <c r="AH37" i="18"/>
  <c r="AJ37" i="18"/>
  <c r="AK37" i="18"/>
  <c r="AL37" i="18"/>
  <c r="AM37" i="18"/>
  <c r="AO37" i="18"/>
  <c r="AP37" i="18"/>
  <c r="AR37" i="18"/>
  <c r="AS37" i="18"/>
  <c r="AU37" i="18"/>
  <c r="AV37" i="18"/>
  <c r="B37" i="18"/>
  <c r="K40" i="18"/>
  <c r="L40" i="18"/>
  <c r="M40" i="18"/>
  <c r="N40" i="18"/>
  <c r="O40" i="18"/>
  <c r="P40" i="18"/>
  <c r="Q40" i="18"/>
  <c r="R40" i="18"/>
  <c r="S40" i="18"/>
  <c r="T40" i="18"/>
  <c r="AE40" i="18"/>
  <c r="AF40" i="18"/>
  <c r="AG40" i="18"/>
  <c r="AH40" i="18"/>
  <c r="AJ40" i="18"/>
  <c r="AK40" i="18"/>
  <c r="AL40" i="18"/>
  <c r="AM40" i="18"/>
  <c r="AO40" i="18"/>
  <c r="AP40" i="18"/>
  <c r="AR40" i="18"/>
  <c r="AS40" i="18"/>
  <c r="AU40" i="18"/>
  <c r="AV40" i="18"/>
  <c r="B40" i="18"/>
  <c r="K39" i="18"/>
  <c r="L39" i="18"/>
  <c r="M39" i="18"/>
  <c r="N39" i="18"/>
  <c r="O39" i="18"/>
  <c r="P39" i="18"/>
  <c r="Q39" i="18"/>
  <c r="R39" i="18"/>
  <c r="S39" i="18"/>
  <c r="T39" i="18"/>
  <c r="AE39" i="18"/>
  <c r="AF39" i="18"/>
  <c r="AG39" i="18"/>
  <c r="AH39" i="18"/>
  <c r="AJ39" i="18"/>
  <c r="AK39" i="18"/>
  <c r="AL39" i="18"/>
  <c r="AM39" i="18"/>
  <c r="AO39" i="18"/>
  <c r="AP39" i="18"/>
  <c r="AR39" i="18"/>
  <c r="AS39" i="18"/>
  <c r="AU39" i="18"/>
  <c r="AV39" i="18"/>
  <c r="B39" i="18"/>
</calcChain>
</file>

<file path=xl/sharedStrings.xml><?xml version="1.0" encoding="utf-8"?>
<sst xmlns="http://schemas.openxmlformats.org/spreadsheetml/2006/main" count="2606" uniqueCount="199">
  <si>
    <t>C4</t>
  </si>
  <si>
    <t>A0</t>
  </si>
  <si>
    <t>A3</t>
  </si>
  <si>
    <t>E4</t>
  </si>
  <si>
    <t>D7</t>
  </si>
  <si>
    <t>E7</t>
  </si>
  <si>
    <t>B0</t>
  </si>
  <si>
    <t>D2</t>
  </si>
  <si>
    <t>A2</t>
  </si>
  <si>
    <t>C3</t>
  </si>
  <si>
    <t>B6</t>
  </si>
  <si>
    <t>D4</t>
  </si>
  <si>
    <t>R1</t>
  </si>
  <si>
    <t>R2</t>
  </si>
  <si>
    <t>R3</t>
  </si>
  <si>
    <t>R7'</t>
  </si>
  <si>
    <t>R4</t>
  </si>
  <si>
    <t>R5</t>
  </si>
  <si>
    <t>R6</t>
  </si>
  <si>
    <t>R7</t>
  </si>
  <si>
    <t>R8</t>
  </si>
  <si>
    <t>DRA</t>
  </si>
  <si>
    <t>sd</t>
  </si>
  <si>
    <t>C6</t>
  </si>
  <si>
    <t>B4</t>
  </si>
  <si>
    <t>D6</t>
  </si>
  <si>
    <t>D3</t>
  </si>
  <si>
    <t>B3</t>
  </si>
  <si>
    <t>B2</t>
  </si>
  <si>
    <t>E6</t>
  </si>
  <si>
    <t>D5</t>
  </si>
  <si>
    <t>C5</t>
  </si>
  <si>
    <t>B5</t>
  </si>
  <si>
    <t>A5</t>
  </si>
  <si>
    <t>E5</t>
  </si>
  <si>
    <t>A4</t>
  </si>
  <si>
    <t>C2</t>
  </si>
  <si>
    <t>C1</t>
  </si>
  <si>
    <t>B1</t>
  </si>
  <si>
    <t>A1</t>
  </si>
  <si>
    <t>PPC</t>
  </si>
  <si>
    <t>SPC</t>
  </si>
  <si>
    <t>DRA+</t>
  </si>
  <si>
    <t>-</t>
  </si>
  <si>
    <t>ALL</t>
  </si>
  <si>
    <t>DRAm</t>
  </si>
  <si>
    <t xml:space="preserve">DRAm </t>
  </si>
  <si>
    <t>as</t>
  </si>
  <si>
    <t>Rhabdomere</t>
  </si>
  <si>
    <t>Soma</t>
  </si>
  <si>
    <t xml:space="preserve"># </t>
  </si>
  <si>
    <t>Reg</t>
  </si>
  <si>
    <t>nuclei</t>
  </si>
  <si>
    <t xml:space="preserve">PCC </t>
  </si>
  <si>
    <t>n/a</t>
  </si>
  <si>
    <t>Nuclei</t>
  </si>
  <si>
    <t>Cone</t>
  </si>
  <si>
    <t>Cone nuclei</t>
  </si>
  <si>
    <t>Cone soma</t>
  </si>
  <si>
    <t>Lense</t>
  </si>
  <si>
    <t>Mean</t>
  </si>
  <si>
    <t>#</t>
  </si>
  <si>
    <t>Rhabdome</t>
  </si>
  <si>
    <t>Cone cell soma</t>
  </si>
  <si>
    <t xml:space="preserve">Cone </t>
  </si>
  <si>
    <t>Mitochondria</t>
  </si>
  <si>
    <t>Pigment granules</t>
  </si>
  <si>
    <t>Mitochondria number per cell</t>
  </si>
  <si>
    <t>Pigment granules number per cell</t>
  </si>
  <si>
    <t>n/m</t>
  </si>
  <si>
    <t>Rhabdom</t>
  </si>
  <si>
    <t>Diameter</t>
  </si>
  <si>
    <t>Thickness</t>
  </si>
  <si>
    <t>Curvature</t>
  </si>
  <si>
    <t xml:space="preserve"> inner</t>
  </si>
  <si>
    <t xml:space="preserve"> out</t>
  </si>
  <si>
    <t>Length</t>
  </si>
  <si>
    <t>Weigth</t>
  </si>
  <si>
    <t>Diameter (distal)</t>
  </si>
  <si>
    <t>Diameter Mean</t>
  </si>
  <si>
    <r>
      <t>Diameter</t>
    </r>
    <r>
      <rPr>
        <vertAlign val="superscript"/>
        <sz val="11"/>
        <rFont val="Calibri"/>
        <family val="2"/>
        <charset val="204"/>
        <scheme val="minor"/>
      </rPr>
      <t>1</t>
    </r>
  </si>
  <si>
    <r>
      <t>Diameter</t>
    </r>
    <r>
      <rPr>
        <vertAlign val="superscript"/>
        <sz val="11"/>
        <rFont val="Calibri"/>
        <family val="2"/>
        <charset val="204"/>
        <scheme val="minor"/>
      </rPr>
      <t>2</t>
    </r>
  </si>
  <si>
    <t>All</t>
  </si>
  <si>
    <t>Ommatidia length</t>
  </si>
  <si>
    <t>Retinal cell nuclei</t>
  </si>
  <si>
    <t>Cytosol</t>
  </si>
  <si>
    <t>Lense power</t>
  </si>
  <si>
    <t>F-number</t>
  </si>
  <si>
    <t>t</t>
  </si>
  <si>
    <t>A</t>
  </si>
  <si>
    <t>l</t>
  </si>
  <si>
    <t>P1</t>
  </si>
  <si>
    <t>P2</t>
  </si>
  <si>
    <t>P3</t>
  </si>
  <si>
    <t>Pl</t>
  </si>
  <si>
    <t>f</t>
  </si>
  <si>
    <t>Sw</t>
  </si>
  <si>
    <t>Lense thickness</t>
  </si>
  <si>
    <t>outer</t>
  </si>
  <si>
    <t xml:space="preserve">inner </t>
  </si>
  <si>
    <t>Lense curvature</t>
  </si>
  <si>
    <t xml:space="preserve">Facet diameter </t>
  </si>
  <si>
    <t>distal</t>
  </si>
  <si>
    <t>Focal length</t>
  </si>
  <si>
    <t xml:space="preserve">Acceptance angle of the rhabdom </t>
  </si>
  <si>
    <t xml:space="preserve">Sensitivity of the ommatidia </t>
  </si>
  <si>
    <t xml:space="preserve"> Length</t>
  </si>
  <si>
    <t xml:space="preserve"> Diameter</t>
  </si>
  <si>
    <t>Calculations as in Makarova et al., 2015</t>
  </si>
  <si>
    <t>Δρrh</t>
  </si>
  <si>
    <t>d</t>
  </si>
  <si>
    <t>Type</t>
  </si>
  <si>
    <t>Ommatidia</t>
  </si>
  <si>
    <t>Organelle type</t>
  </si>
  <si>
    <t>Megaphragma viggianii</t>
  </si>
  <si>
    <t xml:space="preserve">PG </t>
  </si>
  <si>
    <t>Mt</t>
  </si>
  <si>
    <t>2.92 ± 0.48</t>
  </si>
  <si>
    <t>3.79 ± 0.05</t>
  </si>
  <si>
    <t>2.35 ± 0.40</t>
  </si>
  <si>
    <t>7.69 ± 1.92</t>
  </si>
  <si>
    <t>2.56 ± 0.39</t>
  </si>
  <si>
    <t>2.78 ± 1.01</t>
  </si>
  <si>
    <t>2.33 ± 0.39</t>
  </si>
  <si>
    <t>6.83 ± 1.95</t>
  </si>
  <si>
    <t>2.13 ± 0.46</t>
  </si>
  <si>
    <t>7.9 ± 3.0</t>
  </si>
  <si>
    <t>1.46 ± 0.16</t>
  </si>
  <si>
    <t>2.22 ± 0.34</t>
  </si>
  <si>
    <t>1.26 ± 0.13</t>
  </si>
  <si>
    <t>3.56 ± 0.73</t>
  </si>
  <si>
    <t>1.53 ± 0.06</t>
  </si>
  <si>
    <t>2.20 ± 0.37</t>
  </si>
  <si>
    <t>1.31 ± 0.34</t>
  </si>
  <si>
    <t>2.42 ± 0.31</t>
  </si>
  <si>
    <t>2.16 ± 0.44</t>
  </si>
  <si>
    <t>0.53 ± 0.35</t>
  </si>
  <si>
    <t>0.31 ± 0.070</t>
  </si>
  <si>
    <t>B6, D7,C4, A3, A0</t>
  </si>
  <si>
    <t>2.51 ± 0.71</t>
  </si>
  <si>
    <t>3.19 ± 0.86</t>
  </si>
  <si>
    <t>2.15 ± 0.51</t>
  </si>
  <si>
    <t>6.55 ± 2.12</t>
  </si>
  <si>
    <t>2.45 ± 0.31</t>
  </si>
  <si>
    <t>2.68 ± 0.76</t>
  </si>
  <si>
    <t>2.16 ± 0.36</t>
  </si>
  <si>
    <t>5.46 ± 2.34</t>
  </si>
  <si>
    <t>2.02 ± 1.02</t>
  </si>
  <si>
    <t>6.9 ± 3.3</t>
  </si>
  <si>
    <t>1.18 ± 0.40</t>
  </si>
  <si>
    <t>1.85 ± 0.56</t>
  </si>
  <si>
    <t>1.05 ± 0.32</t>
  </si>
  <si>
    <t>2.83 ± 0.12</t>
  </si>
  <si>
    <t>1.25 ± 0.39</t>
  </si>
  <si>
    <t>1.85 ± 0.54</t>
  </si>
  <si>
    <t>1.05 ± 0.42</t>
  </si>
  <si>
    <t>2.02 ± 0.59</t>
  </si>
  <si>
    <t>1.49 ± 0.96</t>
  </si>
  <si>
    <t>0.44  ± 0.34</t>
  </si>
  <si>
    <t>0.24 ± 0.15</t>
  </si>
  <si>
    <r>
      <rPr>
        <i/>
        <sz val="11"/>
        <color theme="1"/>
        <rFont val="Calibri"/>
        <family val="2"/>
        <charset val="204"/>
        <scheme val="minor"/>
      </rPr>
      <t xml:space="preserve">Trichogramma evanescens          </t>
    </r>
    <r>
      <rPr>
        <sz val="11"/>
        <color theme="1"/>
        <rFont val="Calibri"/>
        <family val="2"/>
        <charset val="204"/>
        <scheme val="minor"/>
      </rPr>
      <t>(Fischer et al., 2019)</t>
    </r>
  </si>
  <si>
    <t xml:space="preserve">Three central ommatidia </t>
  </si>
  <si>
    <t>2.08 ± 0.12</t>
  </si>
  <si>
    <t>2.19 ± 0.16</t>
  </si>
  <si>
    <t>1.96 ± 0.07</t>
  </si>
  <si>
    <t>2.58 ± 0.19</t>
  </si>
  <si>
    <t>2.06 ± 0.14</t>
  </si>
  <si>
    <t>2.13 ± 0.07</t>
  </si>
  <si>
    <t>1.98 ± 0.15</t>
  </si>
  <si>
    <t>3.08 ± 0.23</t>
  </si>
  <si>
    <t>0.66 ± 0.12</t>
  </si>
  <si>
    <t>8.51 ± 1.40</t>
  </si>
  <si>
    <t>4.00 ± 0.53</t>
  </si>
  <si>
    <t>1.80 ± 0.08</t>
  </si>
  <si>
    <t>2.87 ± 0.19</t>
  </si>
  <si>
    <t>1.93 ± 0.05</t>
  </si>
  <si>
    <t>1.48 ± 0.23</t>
  </si>
  <si>
    <t>2.11 ± 0.08</t>
  </si>
  <si>
    <t>2.84 ± 0.14</t>
  </si>
  <si>
    <t>1.94 ± 0.14</t>
  </si>
  <si>
    <t>1.84 ± 0.29</t>
  </si>
  <si>
    <t>0.59 ± 0.05</t>
  </si>
  <si>
    <t>0.46 ± 0.14</t>
  </si>
  <si>
    <t>0.32 ± 0.09</t>
  </si>
  <si>
    <t xml:space="preserve">non-DRA         </t>
  </si>
  <si>
    <t>26.98 ± 4.85</t>
  </si>
  <si>
    <t>20.63 ± 10.52</t>
  </si>
  <si>
    <t>Non-DRA</t>
  </si>
  <si>
    <t xml:space="preserve">Non-DRA </t>
  </si>
  <si>
    <r>
      <t xml:space="preserve">Linear measurements of ommatidia in </t>
    </r>
    <r>
      <rPr>
        <i/>
        <sz val="14"/>
        <color theme="1"/>
        <rFont val="Calibri"/>
        <family val="2"/>
        <charset val="204"/>
        <scheme val="minor"/>
      </rPr>
      <t>M. viggianii</t>
    </r>
    <r>
      <rPr>
        <sz val="14"/>
        <color theme="1"/>
        <rFont val="Calibri"/>
        <family val="2"/>
        <charset val="204"/>
        <scheme val="minor"/>
      </rPr>
      <t>. Diameter1,2 – diameter of rhabdom measured in orthogonal planes, according to its shape, which is not exactly round. Hereinafter mean ± s.d. The measurements marked red were made on the same ommatidia in the left eye due to damaged areas of the right eye. DRA – dorsal rim ommatidia in general (DRAm and DRA+); DRAm – dorsal rim area ommatidia (morphological specialization); DRA+ – transitional zone ommatidia; non-DRA – regular (non-DRA) ommatidia.
Measurements marked red were made on the same ommatidia in the left eye due to damaged areas of the right eye. Ommatidia are named as in Chua et al. (2023).</t>
    </r>
  </si>
  <si>
    <t>The volumes were obtained from 3D models. DRA – dorsal rim ommatidia in general (DRAm and DRA+); DRAm – dorsal rim area ommatidia (morphological specialization); DRA+ – transitional zone ommatidia; non-DRA – regular (non-DRA) ommatidia; R1–R8 – retinal cells; PPC – primary pigment cells; SPC – secondary pigment cells. The measurements marked red were made on the same ommatidia in the left eye due to damaged areas of the right eye (marked as ‘d’ in tables) of the right eye. n/m – parameters not measured. Ommatidia are named as in Chua et al. (2023).</t>
  </si>
  <si>
    <t>DRA – dorsal rim ommatidia in general (DRAm and DRA+); DRAm – dorsal rim area ommatidia (morphological specialization); DRA+ – transitional zone ommatidia; non-DRA – regular (non-DRA) ommatidia; R1–R8 – retinal cells; PPC – primary pigment cells; SPC – secondary pigment cells. Ommatidia are named as in Chua et al. (2023).</t>
  </si>
  <si>
    <r>
      <t xml:space="preserve">The measurements marked red were made on the same ommatidia in the left eye due to damaged areas of the right eye. Ommatidia are named as in Chua et al. (2023). For detailed descriptions and formulas, see Makarova et al. (2015). The indices </t>
    </r>
    <r>
      <rPr>
        <i/>
        <sz val="14"/>
        <color theme="1"/>
        <rFont val="Calibri"/>
        <family val="2"/>
        <charset val="204"/>
        <scheme val="minor"/>
      </rPr>
      <t>n</t>
    </r>
    <r>
      <rPr>
        <sz val="14"/>
        <color theme="1"/>
        <rFont val="Calibri"/>
        <family val="2"/>
        <charset val="204"/>
        <scheme val="minor"/>
      </rPr>
      <t xml:space="preserve">, </t>
    </r>
    <r>
      <rPr>
        <i/>
        <sz val="14"/>
        <color theme="1"/>
        <rFont val="Calibri"/>
        <family val="2"/>
        <charset val="204"/>
        <scheme val="minor"/>
      </rPr>
      <t>n</t>
    </r>
    <r>
      <rPr>
        <i/>
        <vertAlign val="subscript"/>
        <sz val="14"/>
        <color theme="1"/>
        <rFont val="Calibri"/>
        <family val="2"/>
        <charset val="204"/>
        <scheme val="minor"/>
      </rPr>
      <t>l</t>
    </r>
    <r>
      <rPr>
        <sz val="14"/>
        <color theme="1"/>
        <rFont val="Calibri"/>
        <family val="2"/>
        <charset val="204"/>
        <scheme val="minor"/>
      </rPr>
      <t xml:space="preserve"> and </t>
    </r>
    <r>
      <rPr>
        <i/>
        <sz val="14"/>
        <color theme="1"/>
        <rFont val="Calibri"/>
        <family val="2"/>
        <charset val="204"/>
        <scheme val="minor"/>
      </rPr>
      <t xml:space="preserve">n’ </t>
    </r>
    <r>
      <rPr>
        <sz val="14"/>
        <color theme="1"/>
        <rFont val="Calibri"/>
        <family val="2"/>
        <charset val="204"/>
        <scheme val="minor"/>
      </rPr>
      <t xml:space="preserve">describe the refractive indices of the air (n = 1), lens and image space; </t>
    </r>
    <r>
      <rPr>
        <i/>
        <sz val="14"/>
        <color theme="1"/>
        <rFont val="Calibri"/>
        <family val="2"/>
        <charset val="204"/>
        <scheme val="minor"/>
      </rPr>
      <t>t</t>
    </r>
    <r>
      <rPr>
        <sz val="14"/>
        <color theme="1"/>
        <rFont val="Calibri"/>
        <family val="2"/>
        <charset val="204"/>
        <scheme val="minor"/>
      </rPr>
      <t xml:space="preserve"> is the thickness of the lens. The properties of the crystalline cones (due to the impossibility of investigating them in </t>
    </r>
    <r>
      <rPr>
        <i/>
        <sz val="14"/>
        <color theme="1"/>
        <rFont val="Calibri"/>
        <family val="2"/>
        <charset val="204"/>
        <scheme val="minor"/>
      </rPr>
      <t>Megaphragma</t>
    </r>
    <r>
      <rPr>
        <sz val="14"/>
        <color theme="1"/>
        <rFont val="Calibri"/>
        <family val="2"/>
        <charset val="204"/>
        <scheme val="minor"/>
      </rPr>
      <t xml:space="preserve"> and the uncertainties of interference microscopy on such small structures) were taken from measurements of the compound eye of </t>
    </r>
    <r>
      <rPr>
        <i/>
        <sz val="14"/>
        <color theme="1"/>
        <rFont val="Calibri"/>
        <family val="2"/>
        <charset val="204"/>
        <scheme val="minor"/>
      </rPr>
      <t>Apis mellifera</t>
    </r>
    <r>
      <rPr>
        <sz val="14"/>
        <color theme="1"/>
        <rFont val="Calibri"/>
        <family val="2"/>
        <charset val="204"/>
        <scheme val="minor"/>
      </rPr>
      <t xml:space="preserve"> (Varela, Wiitanen, 1970) for the lens (</t>
    </r>
    <r>
      <rPr>
        <i/>
        <sz val="14"/>
        <color theme="1"/>
        <rFont val="Calibri"/>
        <family val="2"/>
        <charset val="204"/>
        <scheme val="minor"/>
      </rPr>
      <t>n</t>
    </r>
    <r>
      <rPr>
        <i/>
        <vertAlign val="subscript"/>
        <sz val="14"/>
        <color theme="1"/>
        <rFont val="Calibri"/>
        <family val="2"/>
        <charset val="204"/>
        <scheme val="minor"/>
      </rPr>
      <t>l</t>
    </r>
    <r>
      <rPr>
        <sz val="14"/>
        <color theme="1"/>
        <rFont val="Calibri"/>
        <family val="2"/>
        <charset val="204"/>
        <scheme val="minor"/>
      </rPr>
      <t xml:space="preserve"> = 1.452) and for the cone (</t>
    </r>
    <r>
      <rPr>
        <i/>
        <sz val="14"/>
        <color theme="1"/>
        <rFont val="Calibri"/>
        <family val="2"/>
        <charset val="204"/>
        <scheme val="minor"/>
      </rPr>
      <t xml:space="preserve">n’ </t>
    </r>
    <r>
      <rPr>
        <sz val="14"/>
        <color theme="1"/>
        <rFont val="Calibri"/>
        <family val="2"/>
        <charset val="204"/>
        <scheme val="minor"/>
      </rPr>
      <t>= 1.348). A wavelength of 0.5 µm (green light) was used in the calculations (λ).</t>
    </r>
  </si>
  <si>
    <r>
      <t xml:space="preserve">The data for </t>
    </r>
    <r>
      <rPr>
        <i/>
        <sz val="14"/>
        <color theme="1"/>
        <rFont val="Calibri"/>
        <family val="2"/>
        <charset val="204"/>
        <scheme val="minor"/>
      </rPr>
      <t>T. evanescens</t>
    </r>
    <r>
      <rPr>
        <sz val="14"/>
        <color theme="1"/>
        <rFont val="Calibri"/>
        <family val="2"/>
        <charset val="204"/>
        <scheme val="minor"/>
      </rPr>
      <t xml:space="preserve"> are from Fischer et al. (2019). R1–R8 – retinal cells; mt – mitochondria; pg – pigment granules; PPC – primary pigment cells; SPC – secondary pigment cells. B6, C4, A3, A0 – ommatidia from which cells pigment granules and mitochondria were reconstructed. </t>
    </r>
  </si>
  <si>
    <r>
      <t xml:space="preserve">Table 1a. Linear measurements of ommatidia in </t>
    </r>
    <r>
      <rPr>
        <b/>
        <i/>
        <sz val="14"/>
        <color theme="1"/>
        <rFont val="Calibri"/>
        <family val="2"/>
        <charset val="204"/>
        <scheme val="minor"/>
      </rPr>
      <t>M. viggianii</t>
    </r>
  </si>
  <si>
    <r>
      <t xml:space="preserve">Table 1b. Volumetric measurements for cellular and subcellular elements of all 29 ommatidia in </t>
    </r>
    <r>
      <rPr>
        <b/>
        <i/>
        <sz val="14"/>
        <color theme="1"/>
        <rFont val="Calibri"/>
        <family val="2"/>
        <charset val="204"/>
        <scheme val="minor"/>
      </rPr>
      <t>M. viggianii.</t>
    </r>
  </si>
  <si>
    <t>Table 1c. The percentage of cell volume occupied by organelles.</t>
  </si>
  <si>
    <r>
      <t xml:space="preserve">Table 1d. Optical properties of the compound eye of </t>
    </r>
    <r>
      <rPr>
        <b/>
        <i/>
        <sz val="14"/>
        <color theme="1"/>
        <rFont val="Calibri"/>
        <family val="2"/>
        <charset val="204"/>
        <scheme val="minor"/>
      </rPr>
      <t>M. viggianii</t>
    </r>
    <r>
      <rPr>
        <b/>
        <sz val="14"/>
        <color theme="1"/>
        <rFont val="Calibri"/>
        <family val="2"/>
        <charset val="204"/>
        <scheme val="minor"/>
      </rPr>
      <t xml:space="preserve">. </t>
    </r>
  </si>
  <si>
    <r>
      <t>Table 1e. Volumes (µm</t>
    </r>
    <r>
      <rPr>
        <b/>
        <vertAlign val="superscript"/>
        <sz val="14"/>
        <color theme="1"/>
        <rFont val="Calibri"/>
        <family val="2"/>
        <charset val="204"/>
        <scheme val="minor"/>
      </rPr>
      <t>3</t>
    </r>
    <r>
      <rPr>
        <b/>
        <sz val="14"/>
        <color theme="1"/>
        <rFont val="Calibri"/>
        <family val="2"/>
        <charset val="204"/>
        <scheme val="minor"/>
      </rPr>
      <t xml:space="preserve">) of pigment granules and mitochondria in ommatidia of </t>
    </r>
    <r>
      <rPr>
        <b/>
        <i/>
        <sz val="14"/>
        <color theme="1"/>
        <rFont val="Calibri"/>
        <family val="2"/>
        <charset val="204"/>
        <scheme val="minor"/>
      </rPr>
      <t>M. viggianii</t>
    </r>
    <r>
      <rPr>
        <b/>
        <sz val="14"/>
        <color theme="1"/>
        <rFont val="Calibri"/>
        <family val="2"/>
        <charset val="204"/>
        <scheme val="minor"/>
      </rPr>
      <t xml:space="preserve"> and </t>
    </r>
    <r>
      <rPr>
        <b/>
        <i/>
        <sz val="14"/>
        <color theme="1"/>
        <rFont val="Calibri"/>
        <family val="2"/>
        <charset val="204"/>
        <scheme val="minor"/>
      </rPr>
      <t>Trichogramma evanescens</t>
    </r>
    <r>
      <rPr>
        <b/>
        <sz val="14"/>
        <color theme="1"/>
        <rFont val="Calibri"/>
        <family val="2"/>
        <charset val="204"/>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</si>
</sst>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00"/>
    <numFmt numFmtId="167" formatCode="0.0"/>
    <numFmt numFmtId="168" formatCode="0.00000"/>
  </numFmts>
  <fonts count="24" x14ac:knownFonts="1">
    <font>
      <sz val="11"/>
      <color theme="1"/>
      <name val="Calibri"/>
      <family val="2"/>
      <charset val="204"/>
      <scheme val="minor"/>
    </font>
    <font>
      <sz val="11"/>
      <color rgb="FFFF0000"/>
      <name val="Calibri"/>
      <family val="2"/>
      <charset val="204"/>
      <scheme val="minor"/>
    </font>
    <font>
      <b/>
      <sz val="11"/>
      <color theme="1"/>
      <name val="Calibri"/>
      <family val="2"/>
      <charset val="204"/>
      <scheme val="minor"/>
    </font>
    <font>
      <sz val="11"/>
      <name val="Calibri"/>
      <family val="2"/>
      <charset val="204"/>
      <scheme val="minor"/>
    </font>
    <font>
      <sz val="11"/>
      <color theme="1"/>
      <name val="Calibri"/>
      <family val="2"/>
      <charset val="204"/>
      <scheme val="minor"/>
    </font>
    <font>
      <b/>
      <sz val="16"/>
      <color theme="1"/>
      <name val="Calibri"/>
      <family val="2"/>
      <charset val="204"/>
      <scheme val="minor"/>
    </font>
    <font>
      <b/>
      <sz val="16"/>
      <name val="Calibri"/>
      <family val="2"/>
      <charset val="204"/>
      <scheme val="minor"/>
    </font>
    <font>
      <sz val="12"/>
      <color theme="1"/>
      <name val="Calibri"/>
      <family val="2"/>
      <charset val="204"/>
      <scheme val="minor"/>
    </font>
    <font>
      <b/>
      <sz val="12"/>
      <color theme="1"/>
      <name val="Calibri"/>
      <family val="2"/>
      <charset val="204"/>
      <scheme val="minor"/>
    </font>
    <font>
      <sz val="12"/>
      <name val="Calibri"/>
      <family val="2"/>
      <charset val="204"/>
      <scheme val="minor"/>
    </font>
    <font>
      <sz val="12"/>
      <color rgb="FFFF0000"/>
      <name val="Calibri"/>
      <family val="2"/>
      <charset val="204"/>
      <scheme val="minor"/>
    </font>
    <font>
      <sz val="12"/>
      <color rgb="FFCC0000"/>
      <name val="Calibri"/>
      <family val="2"/>
      <charset val="204"/>
      <scheme val="minor"/>
    </font>
    <font>
      <b/>
      <sz val="14"/>
      <color theme="1"/>
      <name val="Calibri"/>
      <family val="2"/>
      <charset val="204"/>
      <scheme val="minor"/>
    </font>
    <font>
      <vertAlign val="superscript"/>
      <sz val="11"/>
      <name val="Calibri"/>
      <family val="2"/>
      <charset val="204"/>
      <scheme val="minor"/>
    </font>
    <font>
      <sz val="12"/>
      <color rgb="FFC00000"/>
      <name val="Calibri"/>
      <family val="2"/>
      <charset val="204"/>
      <scheme val="minor"/>
    </font>
    <font>
      <b/>
      <i/>
      <sz val="12"/>
      <name val="Calibri"/>
      <family val="2"/>
      <charset val="204"/>
      <scheme val="minor"/>
    </font>
    <font>
      <b/>
      <i/>
      <sz val="12"/>
      <color theme="1"/>
      <name val="Calibri"/>
      <family val="2"/>
      <charset val="204"/>
      <scheme val="minor"/>
    </font>
    <font>
      <i/>
      <sz val="12"/>
      <name val="Calibri"/>
      <family val="2"/>
      <charset val="204"/>
      <scheme val="minor"/>
    </font>
    <font>
      <i/>
      <sz val="11"/>
      <color theme="1"/>
      <name val="Calibri"/>
      <family val="2"/>
      <charset val="204"/>
      <scheme val="minor"/>
    </font>
    <font>
      <b/>
      <i/>
      <sz val="14"/>
      <color theme="1"/>
      <name val="Calibri"/>
      <family val="2"/>
      <charset val="204"/>
      <scheme val="minor"/>
    </font>
    <font>
      <sz val="14"/>
      <color theme="1"/>
      <name val="Calibri"/>
      <family val="2"/>
      <charset val="204"/>
      <scheme val="minor"/>
    </font>
    <font>
      <i/>
      <sz val="14"/>
      <color theme="1"/>
      <name val="Calibri"/>
      <family val="2"/>
      <charset val="204"/>
      <scheme val="minor"/>
    </font>
    <font>
      <i/>
      <vertAlign val="subscript"/>
      <sz val="14"/>
      <color theme="1"/>
      <name val="Calibri"/>
      <family val="2"/>
      <charset val="204"/>
      <scheme val="minor"/>
    </font>
    <font>
      <b/>
      <vertAlign val="superscript"/>
      <sz val="14"/>
      <color theme="1"/>
      <name val="Calibri"/>
      <family val="2"/>
      <charset val="204"/>
      <scheme val="minor"/>
    </font>
  </fonts>
  <fills count="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59999389629810485"/>
        <bgColor indexed="64"/>
      </patternFill>
    </fill>
    <fill>
      <patternFill patternType="solid">
        <fgColor theme="7"/>
        <bgColor indexed="64"/>
      </patternFill>
    </fill>
    <fill>
      <patternFill patternType="solid">
        <fgColor rgb="FF92D050"/>
        <bgColor indexed="64"/>
      </patternFill>
    </fill>
    <fill>
      <patternFill patternType="solid">
        <fgColor rgb="FF92D050"/>
        <bgColor indexed="0"/>
      </patternFill>
    </fill>
  </fills>
  <borders count="66">
    <border>
      <left/>
      <right/>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652">
    <xf numFmtId="0" fontId="0" fillId="0" borderId="0" xfId="0"/>
    <xf numFmtId="0" fontId="3" fillId="0" borderId="0" xfId="0" applyFont="1"/>
    <xf numFmtId="0" fontId="7" fillId="5" borderId="1" xfId="0" applyFont="1" applyFill="1" applyBorder="1"/>
    <xf numFmtId="0" fontId="7" fillId="5" borderId="8" xfId="0" applyFont="1" applyFill="1" applyBorder="1"/>
    <xf numFmtId="0" fontId="0" fillId="4" borderId="8" xfId="0" applyFill="1" applyBorder="1"/>
    <xf numFmtId="0" fontId="0" fillId="2" borderId="8" xfId="0" applyFill="1" applyBorder="1"/>
    <xf numFmtId="0" fontId="0" fillId="5" borderId="8" xfId="0" applyFill="1" applyBorder="1"/>
    <xf numFmtId="0" fontId="0" fillId="7" borderId="8" xfId="0" applyFill="1" applyBorder="1"/>
    <xf numFmtId="0" fontId="0" fillId="3" borderId="8" xfId="0" applyFill="1" applyBorder="1"/>
    <xf numFmtId="0" fontId="12" fillId="4" borderId="8" xfId="0" applyFont="1" applyFill="1" applyBorder="1"/>
    <xf numFmtId="0" fontId="12" fillId="2" borderId="8" xfId="0" applyFont="1" applyFill="1" applyBorder="1"/>
    <xf numFmtId="0" fontId="12" fillId="5" borderId="8" xfId="0" applyFont="1" applyFill="1" applyBorder="1"/>
    <xf numFmtId="0" fontId="12" fillId="7" borderId="8" xfId="0" applyFont="1" applyFill="1" applyBorder="1"/>
    <xf numFmtId="0" fontId="5" fillId="2" borderId="1" xfId="0" applyFont="1" applyFill="1" applyBorder="1" applyAlignment="1">
      <alignment horizontal="center"/>
    </xf>
    <xf numFmtId="0" fontId="5" fillId="5" borderId="1" xfId="0" applyFont="1" applyFill="1" applyBorder="1" applyAlignment="1">
      <alignment horizontal="center"/>
    </xf>
    <xf numFmtId="0" fontId="6" fillId="2" borderId="1" xfId="0" applyFont="1" applyFill="1" applyBorder="1" applyAlignment="1">
      <alignment horizontal="center"/>
    </xf>
    <xf numFmtId="0" fontId="5" fillId="7" borderId="1" xfId="0" applyFont="1" applyFill="1" applyBorder="1" applyAlignment="1">
      <alignment horizontal="center"/>
    </xf>
    <xf numFmtId="0" fontId="5" fillId="2" borderId="7" xfId="0" applyFont="1" applyFill="1" applyBorder="1" applyAlignment="1">
      <alignment horizontal="center"/>
    </xf>
    <xf numFmtId="0" fontId="2" fillId="0" borderId="0" xfId="0" applyFont="1"/>
    <xf numFmtId="0" fontId="1" fillId="0" borderId="0" xfId="0" applyFont="1"/>
    <xf numFmtId="0" fontId="5" fillId="2" borderId="1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 xfId="0" applyFont="1" applyFill="1" applyBorder="1" applyAlignment="1">
      <alignment horizontal="center" vertical="center"/>
    </xf>
    <xf numFmtId="0" fontId="5" fillId="7" borderId="8" xfId="0" applyFont="1" applyFill="1" applyBorder="1" applyAlignment="1">
      <alignment horizontal="center" vertical="center"/>
    </xf>
    <xf numFmtId="0" fontId="5" fillId="7" borderId="1" xfId="0" applyFont="1" applyFill="1" applyBorder="1" applyAlignment="1">
      <alignment horizontal="center" vertical="center"/>
    </xf>
    <xf numFmtId="0" fontId="0" fillId="0" borderId="19" xfId="0" applyBorder="1"/>
    <xf numFmtId="0" fontId="0" fillId="0" borderId="23" xfId="0" applyBorder="1" applyAlignment="1">
      <alignment horizontal="center" vertical="center" wrapText="1"/>
    </xf>
    <xf numFmtId="0" fontId="12" fillId="4" borderId="25" xfId="0" applyFont="1" applyFill="1" applyBorder="1"/>
    <xf numFmtId="0" fontId="0" fillId="4" borderId="25" xfId="0" applyFill="1" applyBorder="1"/>
    <xf numFmtId="0" fontId="12" fillId="2" borderId="24" xfId="0" applyFont="1" applyFill="1" applyBorder="1"/>
    <xf numFmtId="0" fontId="0" fillId="2" borderId="27" xfId="0" applyFill="1" applyBorder="1"/>
    <xf numFmtId="0" fontId="12" fillId="5" borderId="29" xfId="0" applyFont="1" applyFill="1" applyBorder="1"/>
    <xf numFmtId="0" fontId="0" fillId="5" borderId="27" xfId="0" applyFill="1" applyBorder="1"/>
    <xf numFmtId="0" fontId="12" fillId="7" borderId="29" xfId="0" applyFont="1" applyFill="1" applyBorder="1"/>
    <xf numFmtId="0" fontId="0" fillId="7" borderId="27" xfId="0" applyFill="1" applyBorder="1"/>
    <xf numFmtId="0" fontId="12" fillId="3" borderId="25" xfId="0" applyFont="1" applyFill="1" applyBorder="1"/>
    <xf numFmtId="0" fontId="0" fillId="3" borderId="26" xfId="0" applyFill="1" applyBorder="1"/>
    <xf numFmtId="0" fontId="7" fillId="0" borderId="11" xfId="0" applyFont="1" applyBorder="1" applyAlignment="1">
      <alignment horizontal="center" vertical="center"/>
    </xf>
    <xf numFmtId="0" fontId="7" fillId="2" borderId="0" xfId="0" applyFont="1" applyFill="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0" xfId="0" applyFont="1" applyFill="1" applyBorder="1" applyAlignment="1">
      <alignment horizontal="center" vertical="center"/>
    </xf>
    <xf numFmtId="0" fontId="7" fillId="5" borderId="0" xfId="0" applyFont="1" applyFill="1" applyAlignment="1">
      <alignment horizontal="center"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7" fillId="7" borderId="0" xfId="0" applyFont="1" applyFill="1" applyAlignment="1">
      <alignment horizontal="center" vertical="center"/>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7" fillId="0" borderId="10" xfId="0" applyFont="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8" xfId="0" applyFont="1" applyFill="1" applyBorder="1" applyAlignment="1">
      <alignment horizontal="center" vertical="center"/>
    </xf>
    <xf numFmtId="0" fontId="9" fillId="2" borderId="8" xfId="0" applyFont="1" applyFill="1" applyBorder="1" applyAlignment="1">
      <alignment horizontal="center" vertical="center"/>
    </xf>
    <xf numFmtId="0" fontId="7" fillId="5" borderId="8" xfId="0" applyFont="1" applyFill="1" applyBorder="1" applyAlignment="1">
      <alignment horizontal="center" vertical="center"/>
    </xf>
    <xf numFmtId="0" fontId="7" fillId="7" borderId="8" xfId="0" applyFont="1" applyFill="1" applyBorder="1" applyAlignment="1">
      <alignment horizontal="center" vertical="center"/>
    </xf>
    <xf numFmtId="0" fontId="7" fillId="0" borderId="11" xfId="0" applyFont="1" applyBorder="1" applyAlignment="1">
      <alignment horizontal="center" vertical="center" wrapText="1"/>
    </xf>
    <xf numFmtId="0" fontId="7" fillId="0" borderId="1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4" borderId="1" xfId="0" applyFont="1" applyFill="1" applyBorder="1"/>
    <xf numFmtId="0" fontId="7" fillId="4" borderId="8" xfId="0" applyFont="1" applyFill="1" applyBorder="1"/>
    <xf numFmtId="0" fontId="7" fillId="2" borderId="1" xfId="0" applyFont="1" applyFill="1" applyBorder="1"/>
    <xf numFmtId="0" fontId="7" fillId="2" borderId="8" xfId="0" applyFont="1" applyFill="1" applyBorder="1"/>
    <xf numFmtId="0" fontId="7" fillId="7" borderId="1" xfId="0" applyFont="1" applyFill="1" applyBorder="1"/>
    <xf numFmtId="0" fontId="7" fillId="7" borderId="8" xfId="0" applyFont="1" applyFill="1" applyBorder="1"/>
    <xf numFmtId="0" fontId="7" fillId="3" borderId="8" xfId="0" applyFont="1" applyFill="1" applyBorder="1"/>
    <xf numFmtId="0" fontId="7" fillId="4" borderId="7" xfId="0" applyFont="1" applyFill="1" applyBorder="1"/>
    <xf numFmtId="0" fontId="7" fillId="4" borderId="10" xfId="0" applyFont="1" applyFill="1" applyBorder="1"/>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5" borderId="25" xfId="0" applyFont="1" applyFill="1" applyBorder="1" applyAlignment="1">
      <alignment horizontal="center" vertical="center"/>
    </xf>
    <xf numFmtId="0" fontId="6" fillId="2" borderId="25"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26" xfId="0" applyFont="1" applyFill="1" applyBorder="1" applyAlignment="1">
      <alignment horizontal="center" vertical="center"/>
    </xf>
    <xf numFmtId="2" fontId="9" fillId="2" borderId="0" xfId="0" applyNumberFormat="1" applyFont="1" applyFill="1" applyAlignment="1">
      <alignment horizontal="center" vertical="center"/>
    </xf>
    <xf numFmtId="2" fontId="7" fillId="2" borderId="0" xfId="0" applyNumberFormat="1" applyFont="1" applyFill="1" applyAlignment="1">
      <alignment horizontal="center" vertical="center"/>
    </xf>
    <xf numFmtId="0" fontId="14" fillId="2" borderId="20" xfId="0" applyFont="1" applyFill="1" applyBorder="1" applyAlignment="1">
      <alignment horizontal="center" vertical="center"/>
    </xf>
    <xf numFmtId="0" fontId="7" fillId="5" borderId="20" xfId="0" applyFont="1" applyFill="1" applyBorder="1" applyAlignment="1">
      <alignment horizontal="center" vertical="center"/>
    </xf>
    <xf numFmtId="0" fontId="7" fillId="2" borderId="20" xfId="0" applyFont="1" applyFill="1" applyBorder="1" applyAlignment="1">
      <alignment horizontal="center" vertical="center"/>
    </xf>
    <xf numFmtId="0" fontId="14" fillId="7" borderId="20" xfId="0" applyFont="1" applyFill="1" applyBorder="1" applyAlignment="1">
      <alignment horizontal="center" vertical="center"/>
    </xf>
    <xf numFmtId="2" fontId="7" fillId="7" borderId="0" xfId="0" applyNumberFormat="1" applyFont="1" applyFill="1" applyAlignment="1">
      <alignment horizontal="center" vertical="center"/>
    </xf>
    <xf numFmtId="0" fontId="7" fillId="7" borderId="20" xfId="0" applyFont="1" applyFill="1" applyBorder="1" applyAlignment="1">
      <alignment horizontal="center" vertical="center"/>
    </xf>
    <xf numFmtId="0" fontId="7" fillId="7" borderId="23" xfId="0" applyFont="1" applyFill="1" applyBorder="1" applyAlignment="1">
      <alignment horizontal="center" vertical="center"/>
    </xf>
    <xf numFmtId="2" fontId="7" fillId="4" borderId="0" xfId="0" applyNumberFormat="1" applyFont="1" applyFill="1" applyAlignment="1">
      <alignment horizontal="center" vertical="center"/>
    </xf>
    <xf numFmtId="2" fontId="7" fillId="4" borderId="20" xfId="0" applyNumberFormat="1" applyFont="1" applyFill="1" applyBorder="1" applyAlignment="1">
      <alignment horizontal="center" vertical="center"/>
    </xf>
    <xf numFmtId="2" fontId="7" fillId="4" borderId="19" xfId="0" applyNumberFormat="1" applyFont="1" applyFill="1" applyBorder="1" applyAlignment="1">
      <alignment horizontal="center" vertical="center"/>
    </xf>
    <xf numFmtId="0" fontId="0" fillId="0" borderId="36" xfId="0" applyBorder="1" applyAlignment="1">
      <alignment horizontal="center" vertical="center" wrapText="1"/>
    </xf>
    <xf numFmtId="0" fontId="3" fillId="0" borderId="37" xfId="0" applyFont="1" applyBorder="1" applyAlignment="1">
      <alignment horizontal="center" vertical="center" wrapText="1"/>
    </xf>
    <xf numFmtId="0" fontId="0" fillId="0" borderId="37" xfId="0" applyBorder="1" applyAlignment="1">
      <alignment horizontal="center" vertical="center" wrapText="1"/>
    </xf>
    <xf numFmtId="0" fontId="0" fillId="0" borderId="16" xfId="0" applyBorder="1"/>
    <xf numFmtId="0" fontId="7" fillId="0" borderId="23" xfId="0" applyFont="1" applyBorder="1" applyAlignment="1">
      <alignment horizontal="center" vertical="center"/>
    </xf>
    <xf numFmtId="9" fontId="8" fillId="6" borderId="24" xfId="1" applyFont="1" applyFill="1" applyBorder="1"/>
    <xf numFmtId="9" fontId="7" fillId="6" borderId="25" xfId="1" applyFont="1" applyFill="1" applyBorder="1"/>
    <xf numFmtId="9" fontId="8" fillId="2" borderId="25" xfId="1" applyFont="1" applyFill="1" applyBorder="1"/>
    <xf numFmtId="9" fontId="7" fillId="2" borderId="25" xfId="1" applyFont="1" applyFill="1" applyBorder="1"/>
    <xf numFmtId="9" fontId="8" fillId="5" borderId="25" xfId="1" applyFont="1" applyFill="1" applyBorder="1"/>
    <xf numFmtId="9" fontId="7" fillId="5" borderId="25" xfId="1" applyFont="1" applyFill="1" applyBorder="1"/>
    <xf numFmtId="9" fontId="8" fillId="7" borderId="25" xfId="1" applyFont="1" applyFill="1" applyBorder="1"/>
    <xf numFmtId="9" fontId="7" fillId="7" borderId="25" xfId="1" applyFont="1" applyFill="1" applyBorder="1"/>
    <xf numFmtId="0" fontId="0" fillId="3" borderId="25" xfId="0" applyFill="1" applyBorder="1"/>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9" fontId="5" fillId="2" borderId="29" xfId="1" applyFont="1" applyFill="1" applyBorder="1" applyAlignment="1">
      <alignment horizontal="center" vertical="center"/>
    </xf>
    <xf numFmtId="9" fontId="5" fillId="2" borderId="19" xfId="1" applyFont="1" applyFill="1" applyBorder="1" applyAlignment="1">
      <alignment horizontal="center" vertical="center"/>
    </xf>
    <xf numFmtId="9" fontId="5" fillId="5" borderId="19" xfId="1" applyFont="1" applyFill="1" applyBorder="1" applyAlignment="1">
      <alignment horizontal="center" vertical="center"/>
    </xf>
    <xf numFmtId="9" fontId="5" fillId="7" borderId="19" xfId="1" applyFont="1" applyFill="1" applyBorder="1" applyAlignment="1">
      <alignment horizontal="center" vertical="center"/>
    </xf>
    <xf numFmtId="10" fontId="7" fillId="2" borderId="19" xfId="1" applyNumberFormat="1" applyFont="1" applyFill="1" applyBorder="1" applyAlignment="1">
      <alignment horizontal="center" vertical="center"/>
    </xf>
    <xf numFmtId="10" fontId="7" fillId="2" borderId="0" xfId="1" applyNumberFormat="1" applyFont="1" applyFill="1" applyBorder="1" applyAlignment="1">
      <alignment horizontal="center" vertical="center"/>
    </xf>
    <xf numFmtId="10" fontId="7" fillId="2" borderId="20" xfId="1" applyNumberFormat="1" applyFont="1" applyFill="1" applyBorder="1" applyAlignment="1">
      <alignment horizontal="center" vertical="center"/>
    </xf>
    <xf numFmtId="10" fontId="0" fillId="2" borderId="20" xfId="0" applyNumberFormat="1" applyFill="1" applyBorder="1"/>
    <xf numFmtId="10" fontId="7" fillId="5" borderId="19" xfId="1" applyNumberFormat="1" applyFont="1" applyFill="1" applyBorder="1" applyAlignment="1">
      <alignment horizontal="center" vertical="center"/>
    </xf>
    <xf numFmtId="10" fontId="7" fillId="5" borderId="0" xfId="1" applyNumberFormat="1" applyFont="1" applyFill="1" applyBorder="1" applyAlignment="1">
      <alignment horizontal="center" vertical="center"/>
    </xf>
    <xf numFmtId="10" fontId="7" fillId="5" borderId="20" xfId="1" applyNumberFormat="1" applyFont="1" applyFill="1" applyBorder="1" applyAlignment="1">
      <alignment horizontal="center" vertical="center"/>
    </xf>
    <xf numFmtId="10" fontId="0" fillId="5" borderId="20" xfId="0" applyNumberFormat="1" applyFill="1" applyBorder="1"/>
    <xf numFmtId="10" fontId="7" fillId="7" borderId="19" xfId="1" applyNumberFormat="1" applyFont="1" applyFill="1" applyBorder="1" applyAlignment="1">
      <alignment horizontal="center" vertical="center"/>
    </xf>
    <xf numFmtId="10" fontId="7" fillId="7" borderId="0" xfId="1" applyNumberFormat="1" applyFont="1" applyFill="1" applyBorder="1" applyAlignment="1">
      <alignment horizontal="center" vertical="center"/>
    </xf>
    <xf numFmtId="10" fontId="7" fillId="7" borderId="20" xfId="1" applyNumberFormat="1" applyFont="1" applyFill="1" applyBorder="1" applyAlignment="1">
      <alignment horizontal="center" vertical="center"/>
    </xf>
    <xf numFmtId="10" fontId="0" fillId="7" borderId="20" xfId="0" applyNumberFormat="1" applyFill="1" applyBorder="1"/>
    <xf numFmtId="10" fontId="7" fillId="6" borderId="17" xfId="1" applyNumberFormat="1" applyFont="1" applyFill="1" applyBorder="1" applyAlignment="1">
      <alignment horizontal="center" vertical="center"/>
    </xf>
    <xf numFmtId="10" fontId="7" fillId="6" borderId="18" xfId="1" applyNumberFormat="1" applyFont="1" applyFill="1" applyBorder="1" applyAlignment="1">
      <alignment horizontal="center" vertical="center"/>
    </xf>
    <xf numFmtId="10" fontId="7" fillId="6" borderId="0" xfId="1" applyNumberFormat="1" applyFont="1" applyFill="1" applyBorder="1" applyAlignment="1">
      <alignment horizontal="center" vertical="center"/>
    </xf>
    <xf numFmtId="10" fontId="7" fillId="6" borderId="20" xfId="1" applyNumberFormat="1" applyFont="1" applyFill="1" applyBorder="1" applyAlignment="1">
      <alignment horizontal="center" vertical="center"/>
    </xf>
    <xf numFmtId="10" fontId="0" fillId="6" borderId="20" xfId="0" applyNumberFormat="1" applyFill="1" applyBorder="1"/>
    <xf numFmtId="10" fontId="0" fillId="3" borderId="20" xfId="0" applyNumberFormat="1" applyFill="1" applyBorder="1" applyAlignment="1">
      <alignment horizontal="center" vertical="center"/>
    </xf>
    <xf numFmtId="10" fontId="0" fillId="3" borderId="22" xfId="1" applyNumberFormat="1" applyFont="1" applyFill="1" applyBorder="1" applyAlignment="1">
      <alignment horizontal="center" vertical="center"/>
    </xf>
    <xf numFmtId="10" fontId="0" fillId="3" borderId="23" xfId="1" applyNumberFormat="1" applyFont="1" applyFill="1" applyBorder="1" applyAlignment="1">
      <alignment horizontal="center" vertical="center"/>
    </xf>
    <xf numFmtId="10" fontId="0" fillId="0" borderId="0" xfId="0" applyNumberFormat="1"/>
    <xf numFmtId="164" fontId="0" fillId="0" borderId="0" xfId="1" applyNumberFormat="1" applyFont="1"/>
    <xf numFmtId="2" fontId="7" fillId="2" borderId="1" xfId="0" applyNumberFormat="1" applyFont="1" applyFill="1" applyBorder="1" applyAlignment="1">
      <alignment horizontal="center" vertical="center"/>
    </xf>
    <xf numFmtId="2" fontId="7" fillId="2" borderId="8" xfId="0" applyNumberFormat="1" applyFont="1" applyFill="1" applyBorder="1" applyAlignment="1">
      <alignment horizontal="center" vertical="center"/>
    </xf>
    <xf numFmtId="2" fontId="9" fillId="2" borderId="8" xfId="0" applyNumberFormat="1" applyFont="1" applyFill="1" applyBorder="1" applyAlignment="1">
      <alignment horizontal="center" vertical="center"/>
    </xf>
    <xf numFmtId="2" fontId="7" fillId="5" borderId="1" xfId="0" applyNumberFormat="1" applyFont="1" applyFill="1" applyBorder="1" applyAlignment="1">
      <alignment horizontal="center" vertical="center"/>
    </xf>
    <xf numFmtId="2" fontId="9" fillId="2" borderId="1" xfId="0" applyNumberFormat="1" applyFont="1" applyFill="1" applyBorder="1" applyAlignment="1">
      <alignment horizontal="center" vertical="center"/>
    </xf>
    <xf numFmtId="2" fontId="7" fillId="7" borderId="1" xfId="0" applyNumberFormat="1" applyFont="1" applyFill="1" applyBorder="1" applyAlignment="1">
      <alignment horizontal="center" vertical="center"/>
    </xf>
    <xf numFmtId="2" fontId="7" fillId="7" borderId="8" xfId="0" applyNumberFormat="1" applyFont="1" applyFill="1" applyBorder="1" applyAlignment="1">
      <alignment horizontal="center" vertical="center"/>
    </xf>
    <xf numFmtId="2" fontId="0" fillId="0" borderId="3" xfId="0" applyNumberFormat="1" applyBorder="1"/>
    <xf numFmtId="2" fontId="7" fillId="0" borderId="14" xfId="0" applyNumberFormat="1" applyFont="1" applyBorder="1"/>
    <xf numFmtId="2" fontId="7" fillId="0" borderId="15" xfId="0" applyNumberFormat="1" applyFont="1" applyBorder="1" applyAlignment="1">
      <alignment horizontal="center" vertical="center"/>
    </xf>
    <xf numFmtId="2" fontId="7" fillId="0" borderId="12" xfId="0" applyNumberFormat="1" applyFont="1" applyBorder="1" applyAlignment="1">
      <alignment horizontal="center" vertical="center"/>
    </xf>
    <xf numFmtId="2" fontId="7" fillId="0" borderId="13" xfId="0" applyNumberFormat="1" applyFont="1" applyBorder="1" applyAlignment="1">
      <alignment horizontal="center" vertical="center"/>
    </xf>
    <xf numFmtId="2" fontId="7" fillId="0" borderId="11" xfId="0" applyNumberFormat="1" applyFont="1" applyBorder="1" applyAlignment="1">
      <alignment horizontal="center" vertical="center"/>
    </xf>
    <xf numFmtId="2" fontId="7" fillId="4" borderId="1" xfId="0" applyNumberFormat="1" applyFont="1" applyFill="1" applyBorder="1"/>
    <xf numFmtId="2" fontId="7" fillId="4" borderId="8" xfId="0" applyNumberFormat="1" applyFont="1" applyFill="1" applyBorder="1"/>
    <xf numFmtId="2" fontId="7" fillId="2" borderId="1" xfId="0" applyNumberFormat="1" applyFont="1" applyFill="1" applyBorder="1"/>
    <xf numFmtId="2" fontId="7" fillId="2" borderId="8" xfId="0" applyNumberFormat="1" applyFont="1" applyFill="1" applyBorder="1"/>
    <xf numFmtId="2" fontId="7" fillId="5" borderId="1" xfId="0" applyNumberFormat="1" applyFont="1" applyFill="1" applyBorder="1"/>
    <xf numFmtId="2" fontId="7" fillId="5" borderId="8" xfId="0" applyNumberFormat="1" applyFont="1" applyFill="1" applyBorder="1"/>
    <xf numFmtId="2" fontId="7" fillId="7" borderId="1" xfId="0" applyNumberFormat="1" applyFont="1" applyFill="1" applyBorder="1"/>
    <xf numFmtId="2" fontId="7" fillId="7" borderId="8" xfId="0" applyNumberFormat="1" applyFont="1" applyFill="1" applyBorder="1"/>
    <xf numFmtId="2" fontId="7" fillId="3" borderId="1" xfId="0" applyNumberFormat="1" applyFont="1" applyFill="1" applyBorder="1"/>
    <xf numFmtId="2" fontId="7" fillId="2" borderId="31" xfId="0" applyNumberFormat="1" applyFont="1" applyFill="1" applyBorder="1" applyAlignment="1">
      <alignment horizontal="center" vertical="center"/>
    </xf>
    <xf numFmtId="2" fontId="7" fillId="2" borderId="4" xfId="0" applyNumberFormat="1" applyFont="1" applyFill="1" applyBorder="1" applyAlignment="1">
      <alignment horizontal="center" vertical="center"/>
    </xf>
    <xf numFmtId="2" fontId="7" fillId="2" borderId="28" xfId="0" applyNumberFormat="1" applyFont="1" applyFill="1" applyBorder="1" applyAlignment="1">
      <alignment horizontal="center" vertical="center"/>
    </xf>
    <xf numFmtId="2" fontId="7" fillId="5" borderId="31" xfId="0" applyNumberFormat="1" applyFont="1" applyFill="1" applyBorder="1" applyAlignment="1">
      <alignment horizontal="center" vertical="center"/>
    </xf>
    <xf numFmtId="2" fontId="7" fillId="5" borderId="4" xfId="0" applyNumberFormat="1" applyFont="1" applyFill="1" applyBorder="1" applyAlignment="1">
      <alignment horizontal="center" vertical="center"/>
    </xf>
    <xf numFmtId="2" fontId="7" fillId="5" borderId="28" xfId="0" applyNumberFormat="1" applyFont="1" applyFill="1" applyBorder="1" applyAlignment="1">
      <alignment horizontal="center" vertical="center"/>
    </xf>
    <xf numFmtId="2" fontId="7" fillId="7" borderId="31" xfId="0" applyNumberFormat="1" applyFont="1" applyFill="1" applyBorder="1" applyAlignment="1">
      <alignment horizontal="center" vertical="center"/>
    </xf>
    <xf numFmtId="2" fontId="7" fillId="7" borderId="4" xfId="0" applyNumberFormat="1" applyFont="1" applyFill="1" applyBorder="1" applyAlignment="1">
      <alignment horizontal="center" vertical="center"/>
    </xf>
    <xf numFmtId="2" fontId="7" fillId="7" borderId="28" xfId="0" applyNumberFormat="1" applyFont="1" applyFill="1" applyBorder="1" applyAlignment="1">
      <alignment horizontal="center" vertical="center"/>
    </xf>
    <xf numFmtId="2" fontId="7" fillId="3" borderId="21" xfId="0" applyNumberFormat="1" applyFont="1" applyFill="1" applyBorder="1" applyAlignment="1">
      <alignment horizontal="center" vertical="center"/>
    </xf>
    <xf numFmtId="2" fontId="7" fillId="3" borderId="22" xfId="0" applyNumberFormat="1" applyFont="1" applyFill="1" applyBorder="1" applyAlignment="1">
      <alignment horizontal="center" vertical="center"/>
    </xf>
    <xf numFmtId="2" fontId="7" fillId="3" borderId="23" xfId="0" applyNumberFormat="1" applyFont="1" applyFill="1" applyBorder="1" applyAlignment="1">
      <alignment horizontal="center" vertical="center"/>
    </xf>
    <xf numFmtId="2" fontId="0" fillId="0" borderId="0" xfId="0" applyNumberFormat="1"/>
    <xf numFmtId="2" fontId="0" fillId="2" borderId="0" xfId="0" applyNumberFormat="1" applyFill="1"/>
    <xf numFmtId="0" fontId="0" fillId="0" borderId="0" xfId="0" applyAlignment="1">
      <alignment wrapText="1"/>
    </xf>
    <xf numFmtId="2" fontId="0" fillId="5" borderId="0" xfId="0" applyNumberFormat="1" applyFill="1"/>
    <xf numFmtId="2" fontId="0" fillId="7" borderId="0" xfId="0" applyNumberFormat="1" applyFill="1"/>
    <xf numFmtId="2" fontId="0" fillId="2" borderId="20" xfId="0" applyNumberFormat="1" applyFill="1" applyBorder="1"/>
    <xf numFmtId="2" fontId="0" fillId="5" borderId="20" xfId="0" applyNumberFormat="1" applyFill="1" applyBorder="1"/>
    <xf numFmtId="2" fontId="0" fillId="7" borderId="20" xfId="0" applyNumberFormat="1" applyFill="1" applyBorder="1"/>
    <xf numFmtId="2" fontId="0" fillId="7" borderId="22" xfId="0" applyNumberFormat="1" applyFill="1" applyBorder="1"/>
    <xf numFmtId="2" fontId="0" fillId="7" borderId="23" xfId="0" applyNumberFormat="1" applyFill="1" applyBorder="1"/>
    <xf numFmtId="0" fontId="0" fillId="0" borderId="21" xfId="0" applyBorder="1"/>
    <xf numFmtId="9" fontId="5" fillId="2" borderId="24" xfId="1" applyFont="1" applyFill="1" applyBorder="1" applyAlignment="1">
      <alignment horizontal="center" vertical="center"/>
    </xf>
    <xf numFmtId="9" fontId="5" fillId="2" borderId="25" xfId="1" applyFont="1" applyFill="1" applyBorder="1" applyAlignment="1">
      <alignment horizontal="center" vertical="center"/>
    </xf>
    <xf numFmtId="9" fontId="5" fillId="5" borderId="25" xfId="1" applyFont="1" applyFill="1" applyBorder="1" applyAlignment="1">
      <alignment horizontal="center" vertical="center"/>
    </xf>
    <xf numFmtId="9" fontId="5" fillId="7" borderId="25" xfId="1" applyFont="1" applyFill="1" applyBorder="1" applyAlignment="1">
      <alignment horizontal="center" vertical="center"/>
    </xf>
    <xf numFmtId="9" fontId="5" fillId="7" borderId="26" xfId="1" applyFont="1" applyFill="1" applyBorder="1" applyAlignment="1">
      <alignment horizontal="center" vertical="center"/>
    </xf>
    <xf numFmtId="2" fontId="0" fillId="0" borderId="45" xfId="0" applyNumberFormat="1" applyBorder="1" applyAlignment="1">
      <alignment horizontal="center"/>
    </xf>
    <xf numFmtId="0" fontId="0" fillId="0" borderId="26" xfId="0" applyBorder="1" applyAlignment="1">
      <alignment horizontal="center" vertical="center"/>
    </xf>
    <xf numFmtId="0" fontId="0" fillId="0" borderId="45" xfId="0" applyBorder="1" applyAlignment="1">
      <alignment horizontal="center" vertical="center"/>
    </xf>
    <xf numFmtId="2" fontId="0" fillId="5" borderId="8" xfId="0" applyNumberFormat="1" applyFill="1" applyBorder="1"/>
    <xf numFmtId="2" fontId="0" fillId="2" borderId="8" xfId="0" applyNumberFormat="1" applyFill="1" applyBorder="1"/>
    <xf numFmtId="2" fontId="0" fillId="7" borderId="8" xfId="0" applyNumberFormat="1" applyFill="1" applyBorder="1"/>
    <xf numFmtId="2" fontId="0" fillId="7" borderId="47" xfId="0" applyNumberFormat="1" applyFill="1" applyBorder="1"/>
    <xf numFmtId="2" fontId="0" fillId="2" borderId="53" xfId="0" applyNumberFormat="1" applyFill="1" applyBorder="1"/>
    <xf numFmtId="2" fontId="0" fillId="2" borderId="17" xfId="0" applyNumberFormat="1" applyFill="1" applyBorder="1"/>
    <xf numFmtId="2" fontId="0" fillId="0" borderId="50" xfId="0" applyNumberFormat="1" applyBorder="1" applyAlignment="1">
      <alignment horizontal="center" vertical="center" wrapText="1"/>
    </xf>
    <xf numFmtId="0" fontId="0" fillId="0" borderId="50" xfId="0" applyBorder="1" applyAlignment="1">
      <alignment horizontal="center" vertical="center" wrapText="1"/>
    </xf>
    <xf numFmtId="0" fontId="0" fillId="0" borderId="40" xfId="0" applyBorder="1" applyAlignment="1">
      <alignment horizontal="center" vertical="center" wrapText="1"/>
    </xf>
    <xf numFmtId="0" fontId="0" fillId="0" borderId="49" xfId="0" applyBorder="1" applyAlignment="1">
      <alignment horizontal="center" vertical="center"/>
    </xf>
    <xf numFmtId="0" fontId="0" fillId="0" borderId="57" xfId="0" applyBorder="1" applyAlignment="1">
      <alignment horizontal="center" vertical="center" wrapText="1"/>
    </xf>
    <xf numFmtId="0" fontId="0" fillId="0" borderId="42" xfId="0" applyBorder="1" applyAlignment="1">
      <alignment horizontal="center" vertical="center"/>
    </xf>
    <xf numFmtId="0" fontId="7" fillId="0" borderId="60" xfId="0" applyFont="1" applyBorder="1" applyAlignment="1">
      <alignment horizontal="center" vertical="center" wrapText="1"/>
    </xf>
    <xf numFmtId="0" fontId="5" fillId="2" borderId="48" xfId="0" applyFont="1" applyFill="1" applyBorder="1" applyAlignment="1">
      <alignment horizontal="center"/>
    </xf>
    <xf numFmtId="0" fontId="7" fillId="2" borderId="61" xfId="0" applyFont="1" applyFill="1" applyBorder="1" applyAlignment="1">
      <alignment horizontal="center" vertical="center"/>
    </xf>
    <xf numFmtId="0" fontId="5" fillId="2" borderId="46" xfId="0" applyFont="1" applyFill="1" applyBorder="1" applyAlignment="1">
      <alignment horizontal="center"/>
    </xf>
    <xf numFmtId="0" fontId="7" fillId="2" borderId="62" xfId="0" applyFont="1" applyFill="1" applyBorder="1" applyAlignment="1">
      <alignment horizontal="center" vertical="center"/>
    </xf>
    <xf numFmtId="0" fontId="5" fillId="5" borderId="46" xfId="0" applyFont="1" applyFill="1" applyBorder="1" applyAlignment="1">
      <alignment horizontal="center"/>
    </xf>
    <xf numFmtId="0" fontId="7" fillId="5" borderId="62" xfId="0" applyFont="1" applyFill="1" applyBorder="1" applyAlignment="1">
      <alignment horizontal="center" vertical="center"/>
    </xf>
    <xf numFmtId="0" fontId="6" fillId="2" borderId="46" xfId="0" applyFont="1" applyFill="1" applyBorder="1" applyAlignment="1">
      <alignment horizontal="center"/>
    </xf>
    <xf numFmtId="0" fontId="9" fillId="2" borderId="0" xfId="0" applyFont="1" applyFill="1" applyAlignment="1">
      <alignment horizontal="center" vertical="center"/>
    </xf>
    <xf numFmtId="0" fontId="9" fillId="2" borderId="62" xfId="0" applyFont="1" applyFill="1" applyBorder="1" applyAlignment="1">
      <alignment horizontal="center" vertical="center"/>
    </xf>
    <xf numFmtId="0" fontId="5" fillId="7" borderId="46" xfId="0" applyFont="1" applyFill="1" applyBorder="1" applyAlignment="1">
      <alignment horizontal="center"/>
    </xf>
    <xf numFmtId="0" fontId="7" fillId="7" borderId="62" xfId="0" applyFont="1" applyFill="1" applyBorder="1" applyAlignment="1">
      <alignment horizontal="center" vertical="center"/>
    </xf>
    <xf numFmtId="0" fontId="0" fillId="0" borderId="46" xfId="0" applyBorder="1"/>
    <xf numFmtId="0" fontId="0" fillId="0" borderId="63" xfId="0" applyBorder="1"/>
    <xf numFmtId="0" fontId="12" fillId="4" borderId="46" xfId="0" applyFont="1" applyFill="1" applyBorder="1"/>
    <xf numFmtId="2" fontId="7" fillId="4" borderId="0" xfId="0" applyNumberFormat="1" applyFont="1" applyFill="1"/>
    <xf numFmtId="0" fontId="7" fillId="4" borderId="0" xfId="0" applyFont="1" applyFill="1"/>
    <xf numFmtId="0" fontId="7" fillId="4" borderId="61" xfId="0" applyFont="1" applyFill="1" applyBorder="1"/>
    <xf numFmtId="0" fontId="7" fillId="4" borderId="46" xfId="0" applyFont="1" applyFill="1" applyBorder="1"/>
    <xf numFmtId="0" fontId="7" fillId="4" borderId="62" xfId="0" applyFont="1" applyFill="1" applyBorder="1"/>
    <xf numFmtId="0" fontId="12" fillId="2" borderId="46" xfId="0" applyFont="1" applyFill="1" applyBorder="1"/>
    <xf numFmtId="2" fontId="7" fillId="2" borderId="0" xfId="0" applyNumberFormat="1" applyFont="1" applyFill="1"/>
    <xf numFmtId="0" fontId="7" fillId="2" borderId="0" xfId="0" applyFont="1" applyFill="1"/>
    <xf numFmtId="0" fontId="7" fillId="2" borderId="62" xfId="0" applyFont="1" applyFill="1" applyBorder="1"/>
    <xf numFmtId="0" fontId="7" fillId="2" borderId="46" xfId="0" applyFont="1" applyFill="1" applyBorder="1"/>
    <xf numFmtId="0" fontId="12" fillId="5" borderId="46" xfId="0" applyFont="1" applyFill="1" applyBorder="1"/>
    <xf numFmtId="2" fontId="7" fillId="5" borderId="0" xfId="0" applyNumberFormat="1" applyFont="1" applyFill="1"/>
    <xf numFmtId="0" fontId="7" fillId="5" borderId="0" xfId="0" applyFont="1" applyFill="1"/>
    <xf numFmtId="0" fontId="7" fillId="5" borderId="62" xfId="0" applyFont="1" applyFill="1" applyBorder="1"/>
    <xf numFmtId="0" fontId="7" fillId="5" borderId="46" xfId="0" applyFont="1" applyFill="1" applyBorder="1"/>
    <xf numFmtId="0" fontId="12" fillId="7" borderId="46" xfId="0" applyFont="1" applyFill="1" applyBorder="1"/>
    <xf numFmtId="2" fontId="7" fillId="7" borderId="0" xfId="0" applyNumberFormat="1" applyFont="1" applyFill="1"/>
    <xf numFmtId="0" fontId="7" fillId="7" borderId="0" xfId="0" applyFont="1" applyFill="1"/>
    <xf numFmtId="0" fontId="7" fillId="7" borderId="62" xfId="0" applyFont="1" applyFill="1" applyBorder="1"/>
    <xf numFmtId="0" fontId="7" fillId="7" borderId="46" xfId="0" applyFont="1" applyFill="1" applyBorder="1"/>
    <xf numFmtId="0" fontId="7" fillId="3" borderId="46" xfId="0" applyFont="1" applyFill="1" applyBorder="1"/>
    <xf numFmtId="2" fontId="7" fillId="3" borderId="0" xfId="0" applyNumberFormat="1" applyFont="1" applyFill="1"/>
    <xf numFmtId="0" fontId="7" fillId="3" borderId="41" xfId="0" applyFont="1" applyFill="1" applyBorder="1"/>
    <xf numFmtId="2" fontId="7" fillId="3" borderId="22" xfId="0" applyNumberFormat="1" applyFont="1" applyFill="1" applyBorder="1"/>
    <xf numFmtId="2" fontId="7" fillId="3" borderId="51" xfId="0" applyNumberFormat="1" applyFont="1" applyFill="1" applyBorder="1"/>
    <xf numFmtId="2" fontId="7" fillId="3" borderId="47" xfId="0" applyNumberFormat="1" applyFont="1" applyFill="1" applyBorder="1"/>
    <xf numFmtId="0" fontId="0" fillId="3" borderId="47" xfId="0" applyFill="1" applyBorder="1"/>
    <xf numFmtId="0" fontId="7" fillId="3" borderId="47" xfId="0" applyFont="1" applyFill="1" applyBorder="1"/>
    <xf numFmtId="0" fontId="12" fillId="4" borderId="24" xfId="0" applyFont="1" applyFill="1" applyBorder="1"/>
    <xf numFmtId="0" fontId="0" fillId="4" borderId="27" xfId="0" applyFill="1" applyBorder="1"/>
    <xf numFmtId="0" fontId="12" fillId="2" borderId="29" xfId="0" applyFont="1" applyFill="1" applyBorder="1"/>
    <xf numFmtId="2" fontId="0" fillId="4" borderId="17" xfId="0" applyNumberFormat="1" applyFill="1" applyBorder="1"/>
    <xf numFmtId="2" fontId="0" fillId="4" borderId="18" xfId="0" applyNumberFormat="1" applyFill="1" applyBorder="1"/>
    <xf numFmtId="2" fontId="0" fillId="4" borderId="31" xfId="0" applyNumberFormat="1" applyFill="1" applyBorder="1"/>
    <xf numFmtId="2" fontId="0" fillId="4" borderId="4" xfId="0" applyNumberFormat="1" applyFill="1" applyBorder="1"/>
    <xf numFmtId="2" fontId="0" fillId="2" borderId="6" xfId="0" applyNumberFormat="1" applyFill="1" applyBorder="1"/>
    <xf numFmtId="2" fontId="0" fillId="2" borderId="30" xfId="0" applyNumberFormat="1" applyFill="1" applyBorder="1"/>
    <xf numFmtId="2" fontId="0" fillId="2" borderId="31" xfId="0" applyNumberFormat="1" applyFill="1" applyBorder="1"/>
    <xf numFmtId="2" fontId="0" fillId="2" borderId="4" xfId="0" applyNumberFormat="1" applyFill="1" applyBorder="1"/>
    <xf numFmtId="2" fontId="0" fillId="5" borderId="6" xfId="0" applyNumberFormat="1" applyFill="1" applyBorder="1"/>
    <xf numFmtId="2" fontId="0" fillId="5" borderId="30" xfId="0" applyNumberFormat="1" applyFill="1" applyBorder="1"/>
    <xf numFmtId="2" fontId="0" fillId="5" borderId="31" xfId="0" applyNumberFormat="1" applyFill="1" applyBorder="1"/>
    <xf numFmtId="2" fontId="0" fillId="5" borderId="4" xfId="0" applyNumberFormat="1" applyFill="1" applyBorder="1"/>
    <xf numFmtId="2" fontId="0" fillId="7" borderId="6" xfId="0" applyNumberFormat="1" applyFill="1" applyBorder="1"/>
    <xf numFmtId="2" fontId="0" fillId="7" borderId="30" xfId="0" applyNumberFormat="1" applyFill="1" applyBorder="1"/>
    <xf numFmtId="2" fontId="0" fillId="7" borderId="31" xfId="0" applyNumberFormat="1" applyFill="1" applyBorder="1"/>
    <xf numFmtId="2" fontId="0" fillId="7" borderId="4" xfId="0" applyNumberFormat="1" applyFill="1" applyBorder="1"/>
    <xf numFmtId="2" fontId="0" fillId="3" borderId="0" xfId="0" applyNumberFormat="1" applyFill="1"/>
    <xf numFmtId="2" fontId="0" fillId="3" borderId="20" xfId="0" applyNumberFormat="1" applyFill="1" applyBorder="1"/>
    <xf numFmtId="2" fontId="0" fillId="3" borderId="21" xfId="0" applyNumberFormat="1" applyFill="1" applyBorder="1"/>
    <xf numFmtId="2" fontId="0" fillId="3" borderId="22" xfId="0" applyNumberFormat="1" applyFill="1" applyBorder="1"/>
    <xf numFmtId="164" fontId="7" fillId="2" borderId="19" xfId="1" applyNumberFormat="1" applyFont="1" applyFill="1" applyBorder="1" applyAlignment="1">
      <alignment horizontal="center" vertical="center"/>
    </xf>
    <xf numFmtId="164" fontId="7" fillId="2" borderId="0" xfId="1" applyNumberFormat="1" applyFont="1" applyFill="1" applyBorder="1" applyAlignment="1">
      <alignment horizontal="center" vertical="center"/>
    </xf>
    <xf numFmtId="164" fontId="7" fillId="2" borderId="20" xfId="1" applyNumberFormat="1" applyFont="1" applyFill="1" applyBorder="1" applyAlignment="1">
      <alignment horizontal="center" vertical="center"/>
    </xf>
    <xf numFmtId="164" fontId="7" fillId="5" borderId="19" xfId="1" applyNumberFormat="1" applyFont="1" applyFill="1" applyBorder="1" applyAlignment="1">
      <alignment horizontal="center" vertical="center"/>
    </xf>
    <xf numFmtId="164" fontId="7" fillId="5" borderId="0" xfId="1" applyNumberFormat="1" applyFont="1" applyFill="1" applyBorder="1" applyAlignment="1">
      <alignment horizontal="center" vertical="center"/>
    </xf>
    <xf numFmtId="164" fontId="7" fillId="5" borderId="20" xfId="1" applyNumberFormat="1" applyFont="1" applyFill="1" applyBorder="1" applyAlignment="1">
      <alignment horizontal="center" vertical="center"/>
    </xf>
    <xf numFmtId="164" fontId="7" fillId="7" borderId="19" xfId="1" applyNumberFormat="1" applyFont="1" applyFill="1" applyBorder="1" applyAlignment="1">
      <alignment horizontal="center" vertical="center"/>
    </xf>
    <xf numFmtId="164" fontId="7" fillId="7" borderId="0" xfId="1" applyNumberFormat="1" applyFont="1" applyFill="1" applyBorder="1" applyAlignment="1">
      <alignment horizontal="center" vertical="center"/>
    </xf>
    <xf numFmtId="164" fontId="7" fillId="7" borderId="20" xfId="1" applyNumberFormat="1" applyFont="1" applyFill="1" applyBorder="1" applyAlignment="1">
      <alignment horizontal="center" vertical="center"/>
    </xf>
    <xf numFmtId="167" fontId="7" fillId="2" borderId="20" xfId="0" applyNumberFormat="1" applyFont="1" applyFill="1" applyBorder="1" applyAlignment="1">
      <alignment horizontal="center" vertical="center"/>
    </xf>
    <xf numFmtId="167" fontId="7" fillId="5" borderId="20" xfId="0" applyNumberFormat="1" applyFont="1" applyFill="1" applyBorder="1" applyAlignment="1">
      <alignment horizontal="center" vertical="center"/>
    </xf>
    <xf numFmtId="167" fontId="14" fillId="7" borderId="20" xfId="0" applyNumberFormat="1" applyFont="1" applyFill="1" applyBorder="1" applyAlignment="1">
      <alignment horizontal="center" vertical="center"/>
    </xf>
    <xf numFmtId="167" fontId="7" fillId="7" borderId="20" xfId="0" applyNumberFormat="1" applyFont="1" applyFill="1" applyBorder="1" applyAlignment="1">
      <alignment horizontal="center" vertical="center"/>
    </xf>
    <xf numFmtId="167" fontId="7" fillId="7" borderId="23" xfId="0" applyNumberFormat="1" applyFont="1" applyFill="1" applyBorder="1" applyAlignment="1">
      <alignment horizontal="center" vertical="center"/>
    </xf>
    <xf numFmtId="167" fontId="7" fillId="4" borderId="20" xfId="0" applyNumberFormat="1" applyFont="1" applyFill="1" applyBorder="1" applyAlignment="1">
      <alignment horizontal="center" vertical="center"/>
    </xf>
    <xf numFmtId="167" fontId="7" fillId="2" borderId="18" xfId="0" applyNumberFormat="1" applyFont="1" applyFill="1" applyBorder="1" applyAlignment="1">
      <alignment horizontal="center" vertical="center"/>
    </xf>
    <xf numFmtId="167" fontId="7" fillId="5" borderId="30" xfId="0" applyNumberFormat="1" applyFont="1" applyFill="1" applyBorder="1" applyAlignment="1">
      <alignment horizontal="center" vertical="center"/>
    </xf>
    <xf numFmtId="167" fontId="7" fillId="7" borderId="30" xfId="0" applyNumberFormat="1" applyFont="1" applyFill="1" applyBorder="1" applyAlignment="1">
      <alignment horizontal="center" vertical="center"/>
    </xf>
    <xf numFmtId="167" fontId="7" fillId="3" borderId="20" xfId="0" applyNumberFormat="1" applyFont="1" applyFill="1" applyBorder="1" applyAlignment="1">
      <alignment horizontal="center" vertical="center"/>
    </xf>
    <xf numFmtId="167" fontId="7" fillId="2" borderId="0" xfId="0" applyNumberFormat="1" applyFont="1" applyFill="1" applyAlignment="1">
      <alignment horizontal="center" vertical="center"/>
    </xf>
    <xf numFmtId="167" fontId="7" fillId="2" borderId="1" xfId="0" applyNumberFormat="1" applyFont="1" applyFill="1" applyBorder="1" applyAlignment="1">
      <alignment horizontal="center" vertical="center"/>
    </xf>
    <xf numFmtId="167" fontId="7" fillId="5" borderId="0" xfId="0" applyNumberFormat="1" applyFont="1" applyFill="1" applyAlignment="1">
      <alignment horizontal="center" vertical="center"/>
    </xf>
    <xf numFmtId="167" fontId="7" fillId="5" borderId="1" xfId="0" applyNumberFormat="1" applyFont="1" applyFill="1" applyBorder="1" applyAlignment="1">
      <alignment horizontal="center" vertical="center"/>
    </xf>
    <xf numFmtId="167" fontId="9" fillId="2" borderId="0" xfId="0" applyNumberFormat="1" applyFont="1" applyFill="1" applyAlignment="1">
      <alignment horizontal="center" vertical="center"/>
    </xf>
    <xf numFmtId="167" fontId="9" fillId="2" borderId="1" xfId="0" applyNumberFormat="1" applyFont="1" applyFill="1" applyBorder="1" applyAlignment="1">
      <alignment horizontal="center" vertical="center"/>
    </xf>
    <xf numFmtId="167" fontId="7" fillId="7" borderId="0" xfId="0" applyNumberFormat="1" applyFont="1" applyFill="1" applyAlignment="1">
      <alignment horizontal="center" vertical="center"/>
    </xf>
    <xf numFmtId="167" fontId="7" fillId="7" borderId="1" xfId="0" applyNumberFormat="1" applyFont="1" applyFill="1" applyBorder="1" applyAlignment="1">
      <alignment horizontal="center" vertical="center"/>
    </xf>
    <xf numFmtId="167" fontId="15" fillId="7" borderId="0" xfId="0" applyNumberFormat="1" applyFont="1" applyFill="1" applyAlignment="1">
      <alignment horizontal="center" vertical="center"/>
    </xf>
    <xf numFmtId="167" fontId="16" fillId="7" borderId="0" xfId="0" applyNumberFormat="1" applyFont="1" applyFill="1" applyAlignment="1">
      <alignment horizontal="center" vertical="center"/>
    </xf>
    <xf numFmtId="167" fontId="7" fillId="4" borderId="0" xfId="0" applyNumberFormat="1" applyFont="1" applyFill="1"/>
    <xf numFmtId="167" fontId="7" fillId="4" borderId="1" xfId="0" applyNumberFormat="1" applyFont="1" applyFill="1" applyBorder="1"/>
    <xf numFmtId="167" fontId="7" fillId="2" borderId="0" xfId="0" applyNumberFormat="1" applyFont="1" applyFill="1"/>
    <xf numFmtId="167" fontId="7" fillId="2" borderId="1" xfId="0" applyNumberFormat="1" applyFont="1" applyFill="1" applyBorder="1"/>
    <xf numFmtId="167" fontId="7" fillId="5" borderId="0" xfId="0" applyNumberFormat="1" applyFont="1" applyFill="1"/>
    <xf numFmtId="167" fontId="7" fillId="5" borderId="1" xfId="0" applyNumberFormat="1" applyFont="1" applyFill="1" applyBorder="1"/>
    <xf numFmtId="167" fontId="7" fillId="7" borderId="0" xfId="0" applyNumberFormat="1" applyFont="1" applyFill="1"/>
    <xf numFmtId="167" fontId="7" fillId="7" borderId="1" xfId="0" applyNumberFormat="1" applyFont="1" applyFill="1" applyBorder="1"/>
    <xf numFmtId="167" fontId="7" fillId="3" borderId="0" xfId="0" applyNumberFormat="1" applyFont="1" applyFill="1"/>
    <xf numFmtId="167" fontId="7" fillId="3" borderId="1" xfId="0" applyNumberFormat="1" applyFont="1" applyFill="1" applyBorder="1"/>
    <xf numFmtId="167" fontId="9" fillId="7" borderId="0" xfId="0" applyNumberFormat="1" applyFont="1" applyFill="1" applyAlignment="1">
      <alignment horizontal="center" vertical="center"/>
    </xf>
    <xf numFmtId="167" fontId="7" fillId="2" borderId="2" xfId="0" applyNumberFormat="1" applyFont="1" applyFill="1" applyBorder="1" applyAlignment="1">
      <alignment horizontal="center" vertical="center"/>
    </xf>
    <xf numFmtId="167" fontId="7" fillId="5" borderId="2" xfId="0" applyNumberFormat="1" applyFont="1" applyFill="1" applyBorder="1" applyAlignment="1">
      <alignment horizontal="center" vertical="center"/>
    </xf>
    <xf numFmtId="167" fontId="9" fillId="2" borderId="2" xfId="0" applyNumberFormat="1" applyFont="1" applyFill="1" applyBorder="1" applyAlignment="1">
      <alignment horizontal="center" vertical="center"/>
    </xf>
    <xf numFmtId="167" fontId="7" fillId="7" borderId="2" xfId="0" applyNumberFormat="1" applyFont="1" applyFill="1" applyBorder="1" applyAlignment="1">
      <alignment horizontal="center" vertical="center"/>
    </xf>
    <xf numFmtId="167" fontId="7" fillId="2" borderId="10" xfId="0" applyNumberFormat="1" applyFont="1" applyFill="1" applyBorder="1" applyAlignment="1">
      <alignment horizontal="center" vertical="center"/>
    </xf>
    <xf numFmtId="167" fontId="14" fillId="2" borderId="0" xfId="0" applyNumberFormat="1" applyFont="1" applyFill="1" applyAlignment="1">
      <alignment horizontal="center" vertical="center"/>
    </xf>
    <xf numFmtId="167" fontId="14" fillId="2" borderId="1" xfId="0" applyNumberFormat="1" applyFont="1" applyFill="1" applyBorder="1" applyAlignment="1">
      <alignment horizontal="center" vertical="center"/>
    </xf>
    <xf numFmtId="167" fontId="14" fillId="7" borderId="0" xfId="0" applyNumberFormat="1" applyFont="1" applyFill="1" applyAlignment="1">
      <alignment horizontal="center" vertical="center"/>
    </xf>
    <xf numFmtId="167" fontId="14" fillId="7" borderId="1" xfId="0" applyNumberFormat="1" applyFont="1" applyFill="1" applyBorder="1" applyAlignment="1">
      <alignment horizontal="center" vertical="center"/>
    </xf>
    <xf numFmtId="167" fontId="17" fillId="7" borderId="1" xfId="0" applyNumberFormat="1" applyFont="1" applyFill="1" applyBorder="1" applyAlignment="1">
      <alignment horizontal="center" vertical="center"/>
    </xf>
    <xf numFmtId="167" fontId="9" fillId="2" borderId="10" xfId="0" applyNumberFormat="1" applyFont="1" applyFill="1" applyBorder="1" applyAlignment="1">
      <alignment horizontal="center" vertical="center"/>
    </xf>
    <xf numFmtId="167" fontId="9" fillId="2" borderId="8" xfId="0" applyNumberFormat="1" applyFont="1" applyFill="1" applyBorder="1" applyAlignment="1">
      <alignment horizontal="center" vertical="center"/>
    </xf>
    <xf numFmtId="167" fontId="9" fillId="5" borderId="8" xfId="0" applyNumberFormat="1" applyFont="1" applyFill="1" applyBorder="1" applyAlignment="1">
      <alignment horizontal="center" vertical="center"/>
    </xf>
    <xf numFmtId="167" fontId="9" fillId="7" borderId="8" xfId="0" applyNumberFormat="1" applyFont="1" applyFill="1" applyBorder="1" applyAlignment="1">
      <alignment horizontal="center" vertical="center"/>
    </xf>
    <xf numFmtId="167" fontId="14" fillId="2" borderId="6" xfId="0" applyNumberFormat="1" applyFont="1" applyFill="1" applyBorder="1" applyAlignment="1">
      <alignment horizontal="center" vertical="center"/>
    </xf>
    <xf numFmtId="167" fontId="14" fillId="2" borderId="7" xfId="0" applyNumberFormat="1" applyFont="1" applyFill="1" applyBorder="1" applyAlignment="1">
      <alignment horizontal="center" vertical="center"/>
    </xf>
    <xf numFmtId="167" fontId="9" fillId="7" borderId="1" xfId="0" applyNumberFormat="1" applyFont="1" applyFill="1" applyBorder="1" applyAlignment="1">
      <alignment horizontal="center" vertical="center"/>
    </xf>
    <xf numFmtId="167" fontId="7" fillId="8" borderId="0" xfId="0" applyNumberFormat="1" applyFont="1" applyFill="1" applyAlignment="1" applyProtection="1">
      <alignment horizontal="center" vertical="center"/>
      <protection locked="0"/>
    </xf>
    <xf numFmtId="167" fontId="7" fillId="8" borderId="1" xfId="0" applyNumberFormat="1" applyFont="1" applyFill="1" applyBorder="1" applyAlignment="1" applyProtection="1">
      <alignment horizontal="center" vertical="center"/>
      <protection locked="0"/>
    </xf>
    <xf numFmtId="167" fontId="9" fillId="7" borderId="2" xfId="0" applyNumberFormat="1" applyFont="1" applyFill="1" applyBorder="1" applyAlignment="1">
      <alignment horizontal="center" vertical="center"/>
    </xf>
    <xf numFmtId="167" fontId="7" fillId="2" borderId="6" xfId="0" applyNumberFormat="1" applyFont="1" applyFill="1" applyBorder="1" applyAlignment="1">
      <alignment horizontal="center" vertical="center"/>
    </xf>
    <xf numFmtId="167" fontId="10" fillId="2" borderId="0" xfId="0" applyNumberFormat="1" applyFont="1" applyFill="1" applyAlignment="1">
      <alignment horizontal="center" vertical="center"/>
    </xf>
    <xf numFmtId="167" fontId="9" fillId="5" borderId="0" xfId="0" applyNumberFormat="1" applyFont="1" applyFill="1" applyAlignment="1">
      <alignment horizontal="center" vertical="center"/>
    </xf>
    <xf numFmtId="167" fontId="7" fillId="2" borderId="8" xfId="0" applyNumberFormat="1" applyFont="1" applyFill="1" applyBorder="1" applyAlignment="1">
      <alignment horizontal="center" vertical="center"/>
    </xf>
    <xf numFmtId="167" fontId="7" fillId="5" borderId="8" xfId="0" applyNumberFormat="1" applyFont="1" applyFill="1" applyBorder="1" applyAlignment="1">
      <alignment horizontal="center" vertical="center"/>
    </xf>
    <xf numFmtId="167" fontId="7" fillId="7" borderId="8" xfId="0" applyNumberFormat="1" applyFont="1" applyFill="1" applyBorder="1" applyAlignment="1">
      <alignment horizontal="center" vertical="center"/>
    </xf>
    <xf numFmtId="0" fontId="7" fillId="0" borderId="10" xfId="0" applyFont="1" applyBorder="1" applyAlignment="1">
      <alignment horizontal="center" vertical="center" wrapText="1"/>
    </xf>
    <xf numFmtId="167" fontId="7" fillId="3" borderId="22" xfId="0" applyNumberFormat="1" applyFont="1" applyFill="1" applyBorder="1"/>
    <xf numFmtId="167" fontId="7" fillId="3" borderId="51" xfId="0" applyNumberFormat="1" applyFont="1" applyFill="1" applyBorder="1"/>
    <xf numFmtId="167" fontId="7" fillId="4" borderId="8" xfId="0" applyNumberFormat="1" applyFont="1" applyFill="1" applyBorder="1"/>
    <xf numFmtId="167" fontId="7" fillId="2" borderId="8" xfId="0" applyNumberFormat="1" applyFont="1" applyFill="1" applyBorder="1"/>
    <xf numFmtId="167" fontId="7" fillId="5" borderId="8" xfId="0" applyNumberFormat="1" applyFont="1" applyFill="1" applyBorder="1"/>
    <xf numFmtId="167" fontId="7" fillId="7" borderId="8" xfId="0" applyNumberFormat="1" applyFont="1" applyFill="1" applyBorder="1"/>
    <xf numFmtId="167" fontId="7" fillId="3" borderId="8" xfId="0" applyNumberFormat="1" applyFont="1" applyFill="1" applyBorder="1"/>
    <xf numFmtId="167" fontId="7" fillId="3" borderId="47" xfId="0" applyNumberFormat="1" applyFont="1" applyFill="1" applyBorder="1"/>
    <xf numFmtId="164" fontId="7" fillId="6" borderId="16" xfId="1" applyNumberFormat="1" applyFont="1" applyFill="1" applyBorder="1" applyAlignment="1">
      <alignment horizontal="center" vertical="center"/>
    </xf>
    <xf numFmtId="164" fontId="7" fillId="6" borderId="17" xfId="1" applyNumberFormat="1" applyFont="1" applyFill="1" applyBorder="1" applyAlignment="1">
      <alignment horizontal="center" vertical="center"/>
    </xf>
    <xf numFmtId="164" fontId="7" fillId="6" borderId="18" xfId="1" applyNumberFormat="1" applyFont="1" applyFill="1" applyBorder="1" applyAlignment="1">
      <alignment horizontal="center" vertical="center"/>
    </xf>
    <xf numFmtId="164" fontId="7" fillId="6" borderId="19" xfId="1" applyNumberFormat="1" applyFont="1" applyFill="1" applyBorder="1" applyAlignment="1">
      <alignment horizontal="center" vertical="center"/>
    </xf>
    <xf numFmtId="164" fontId="7" fillId="6" borderId="0" xfId="1" applyNumberFormat="1" applyFont="1" applyFill="1" applyBorder="1" applyAlignment="1">
      <alignment horizontal="center" vertical="center"/>
    </xf>
    <xf numFmtId="164" fontId="7" fillId="6" borderId="20" xfId="1" applyNumberFormat="1" applyFont="1" applyFill="1" applyBorder="1" applyAlignment="1">
      <alignment horizontal="center" vertical="center"/>
    </xf>
    <xf numFmtId="164" fontId="0" fillId="3" borderId="19" xfId="0" applyNumberFormat="1" applyFill="1" applyBorder="1" applyAlignment="1">
      <alignment horizontal="center" vertical="center"/>
    </xf>
    <xf numFmtId="164" fontId="0" fillId="3" borderId="0" xfId="0" applyNumberFormat="1" applyFill="1" applyAlignment="1">
      <alignment horizontal="center" vertical="center"/>
    </xf>
    <xf numFmtId="164" fontId="0" fillId="3" borderId="20" xfId="0" applyNumberFormat="1" applyFill="1" applyBorder="1" applyAlignment="1">
      <alignment horizontal="center" vertical="center"/>
    </xf>
    <xf numFmtId="164" fontId="0" fillId="3" borderId="21" xfId="1" applyNumberFormat="1" applyFont="1" applyFill="1" applyBorder="1" applyAlignment="1">
      <alignment horizontal="center" vertical="center"/>
    </xf>
    <xf numFmtId="164" fontId="0" fillId="3" borderId="22" xfId="1" applyNumberFormat="1" applyFont="1" applyFill="1" applyBorder="1" applyAlignment="1">
      <alignment horizontal="center" vertical="center"/>
    </xf>
    <xf numFmtId="164" fontId="0" fillId="3" borderId="23" xfId="1" applyNumberFormat="1" applyFont="1" applyFill="1" applyBorder="1" applyAlignment="1">
      <alignment horizontal="center" vertical="center"/>
    </xf>
    <xf numFmtId="167" fontId="1" fillId="2" borderId="54" xfId="0" applyNumberFormat="1" applyFont="1" applyFill="1" applyBorder="1"/>
    <xf numFmtId="167" fontId="1" fillId="2" borderId="53" xfId="0" applyNumberFormat="1" applyFont="1" applyFill="1" applyBorder="1"/>
    <xf numFmtId="167" fontId="1" fillId="2" borderId="0" xfId="0" applyNumberFormat="1" applyFont="1" applyFill="1"/>
    <xf numFmtId="167" fontId="3" fillId="2" borderId="53" xfId="0" applyNumberFormat="1" applyFont="1" applyFill="1" applyBorder="1"/>
    <xf numFmtId="167" fontId="0" fillId="2" borderId="53" xfId="0" applyNumberFormat="1" applyFill="1" applyBorder="1"/>
    <xf numFmtId="167" fontId="1" fillId="2" borderId="46" xfId="0" applyNumberFormat="1" applyFont="1" applyFill="1" applyBorder="1"/>
    <xf numFmtId="167" fontId="1" fillId="2" borderId="8" xfId="0" applyNumberFormat="1" applyFont="1" applyFill="1" applyBorder="1"/>
    <xf numFmtId="167" fontId="3" fillId="2" borderId="8" xfId="0" applyNumberFormat="1" applyFont="1" applyFill="1" applyBorder="1"/>
    <xf numFmtId="167" fontId="0" fillId="2" borderId="8" xfId="0" applyNumberFormat="1" applyFill="1" applyBorder="1"/>
    <xf numFmtId="167" fontId="0" fillId="5" borderId="46" xfId="0" applyNumberFormat="1" applyFill="1" applyBorder="1"/>
    <xf numFmtId="167" fontId="0" fillId="5" borderId="8" xfId="0" applyNumberFormat="1" applyFill="1" applyBorder="1"/>
    <xf numFmtId="167" fontId="0" fillId="5" borderId="0" xfId="0" applyNumberFormat="1" applyFill="1"/>
    <xf numFmtId="167" fontId="3" fillId="5" borderId="8" xfId="0" applyNumberFormat="1" applyFont="1" applyFill="1" applyBorder="1"/>
    <xf numFmtId="167" fontId="0" fillId="2" borderId="46" xfId="0" applyNumberFormat="1" applyFill="1" applyBorder="1"/>
    <xf numFmtId="167" fontId="0" fillId="2" borderId="0" xfId="0" applyNumberFormat="1" applyFill="1"/>
    <xf numFmtId="167" fontId="1" fillId="7" borderId="46" xfId="0" applyNumberFormat="1" applyFont="1" applyFill="1" applyBorder="1"/>
    <xf numFmtId="167" fontId="1" fillId="7" borderId="8" xfId="0" applyNumberFormat="1" applyFont="1" applyFill="1" applyBorder="1"/>
    <xf numFmtId="167" fontId="1" fillId="7" borderId="0" xfId="0" applyNumberFormat="1" applyFont="1" applyFill="1"/>
    <xf numFmtId="167" fontId="3" fillId="7" borderId="8" xfId="0" applyNumberFormat="1" applyFont="1" applyFill="1" applyBorder="1"/>
    <xf numFmtId="167" fontId="0" fillId="7" borderId="46" xfId="0" applyNumberFormat="1" applyFill="1" applyBorder="1"/>
    <xf numFmtId="167" fontId="0" fillId="7" borderId="8" xfId="0" applyNumberFormat="1" applyFill="1" applyBorder="1"/>
    <xf numFmtId="167" fontId="0" fillId="7" borderId="0" xfId="0" applyNumberFormat="1" applyFill="1"/>
    <xf numFmtId="167" fontId="0" fillId="7" borderId="41" xfId="0" applyNumberFormat="1" applyFill="1" applyBorder="1"/>
    <xf numFmtId="167" fontId="0" fillId="7" borderId="47" xfId="0" applyNumberFormat="1" applyFill="1" applyBorder="1"/>
    <xf numFmtId="167" fontId="0" fillId="7" borderId="22" xfId="0" applyNumberFormat="1" applyFill="1" applyBorder="1"/>
    <xf numFmtId="167" fontId="3" fillId="7" borderId="47" xfId="0" applyNumberFormat="1" applyFont="1" applyFill="1" applyBorder="1"/>
    <xf numFmtId="167" fontId="0" fillId="4" borderId="16" xfId="0" applyNumberFormat="1" applyFill="1" applyBorder="1"/>
    <xf numFmtId="167" fontId="0" fillId="4" borderId="17" xfId="0" applyNumberFormat="1" applyFill="1" applyBorder="1"/>
    <xf numFmtId="167" fontId="0" fillId="2" borderId="32" xfId="0" applyNumberFormat="1" applyFill="1" applyBorder="1"/>
    <xf numFmtId="167" fontId="0" fillId="2" borderId="6" xfId="0" applyNumberFormat="1" applyFill="1" applyBorder="1"/>
    <xf numFmtId="167" fontId="0" fillId="5" borderId="32" xfId="0" applyNumberFormat="1" applyFill="1" applyBorder="1"/>
    <xf numFmtId="167" fontId="0" fillId="5" borderId="6" xfId="0" applyNumberFormat="1" applyFill="1" applyBorder="1"/>
    <xf numFmtId="167" fontId="0" fillId="7" borderId="32" xfId="0" applyNumberFormat="1" applyFill="1" applyBorder="1"/>
    <xf numFmtId="167" fontId="0" fillId="7" borderId="6" xfId="0" applyNumberFormat="1" applyFill="1" applyBorder="1"/>
    <xf numFmtId="167" fontId="0" fillId="3" borderId="19" xfId="0" applyNumberFormat="1" applyFill="1" applyBorder="1"/>
    <xf numFmtId="167" fontId="0" fillId="3" borderId="0" xfId="0" applyNumberFormat="1" applyFill="1"/>
    <xf numFmtId="167" fontId="0" fillId="3" borderId="22" xfId="0" applyNumberFormat="1" applyFill="1" applyBorder="1"/>
    <xf numFmtId="165" fontId="0" fillId="4" borderId="4" xfId="0" applyNumberFormat="1" applyFill="1" applyBorder="1"/>
    <xf numFmtId="165" fontId="0" fillId="2" borderId="4" xfId="0" applyNumberFormat="1" applyFill="1" applyBorder="1"/>
    <xf numFmtId="165" fontId="0" fillId="5" borderId="4" xfId="0" applyNumberFormat="1" applyFill="1" applyBorder="1"/>
    <xf numFmtId="165" fontId="0" fillId="7" borderId="4" xfId="0" applyNumberFormat="1" applyFill="1" applyBorder="1"/>
    <xf numFmtId="166" fontId="0" fillId="7" borderId="4" xfId="0" applyNumberFormat="1" applyFill="1" applyBorder="1"/>
    <xf numFmtId="165" fontId="0" fillId="3" borderId="22" xfId="0" applyNumberFormat="1" applyFill="1" applyBorder="1"/>
    <xf numFmtId="165" fontId="0" fillId="7" borderId="6" xfId="0" applyNumberFormat="1" applyFill="1" applyBorder="1"/>
    <xf numFmtId="165" fontId="0" fillId="4" borderId="17" xfId="0" applyNumberFormat="1" applyFill="1" applyBorder="1"/>
    <xf numFmtId="165" fontId="0" fillId="2" borderId="6" xfId="0" applyNumberFormat="1" applyFill="1" applyBorder="1"/>
    <xf numFmtId="165" fontId="0" fillId="5" borderId="6" xfId="0" applyNumberFormat="1" applyFill="1" applyBorder="1"/>
    <xf numFmtId="165" fontId="0" fillId="3" borderId="0" xfId="0" applyNumberFormat="1" applyFill="1"/>
    <xf numFmtId="166" fontId="0" fillId="5" borderId="4" xfId="0" applyNumberFormat="1" applyFill="1" applyBorder="1"/>
    <xf numFmtId="166" fontId="0" fillId="4" borderId="4" xfId="0" applyNumberFormat="1" applyFill="1" applyBorder="1"/>
    <xf numFmtId="166" fontId="0" fillId="2" borderId="4" xfId="0" applyNumberFormat="1" applyFill="1" applyBorder="1"/>
    <xf numFmtId="166" fontId="0" fillId="7" borderId="6" xfId="0" applyNumberFormat="1" applyFill="1" applyBorder="1"/>
    <xf numFmtId="166" fontId="0" fillId="3" borderId="22" xfId="0" applyNumberFormat="1" applyFill="1" applyBorder="1"/>
    <xf numFmtId="167" fontId="0" fillId="4" borderId="4" xfId="0" applyNumberFormat="1" applyFill="1" applyBorder="1"/>
    <xf numFmtId="167" fontId="0" fillId="2" borderId="4" xfId="0" applyNumberFormat="1" applyFill="1" applyBorder="1"/>
    <xf numFmtId="167" fontId="0" fillId="5" borderId="4" xfId="0" applyNumberFormat="1" applyFill="1" applyBorder="1"/>
    <xf numFmtId="167" fontId="0" fillId="7" borderId="4" xfId="0" applyNumberFormat="1" applyFill="1" applyBorder="1"/>
    <xf numFmtId="168" fontId="0" fillId="2" borderId="4" xfId="0" applyNumberFormat="1" applyFill="1" applyBorder="1"/>
    <xf numFmtId="165" fontId="0" fillId="4" borderId="28" xfId="0" applyNumberFormat="1" applyFill="1" applyBorder="1"/>
    <xf numFmtId="165" fontId="0" fillId="2" borderId="28" xfId="0" applyNumberFormat="1" applyFill="1" applyBorder="1"/>
    <xf numFmtId="165" fontId="0" fillId="5" borderId="28" xfId="0" applyNumberFormat="1" applyFill="1" applyBorder="1"/>
    <xf numFmtId="165" fontId="0" fillId="7" borderId="28" xfId="0" applyNumberFormat="1" applyFill="1" applyBorder="1"/>
    <xf numFmtId="165" fontId="0" fillId="3" borderId="23" xfId="0" applyNumberFormat="1" applyFill="1" applyBorder="1"/>
    <xf numFmtId="165" fontId="0" fillId="2" borderId="52" xfId="0" applyNumberFormat="1" applyFill="1" applyBorder="1"/>
    <xf numFmtId="165" fontId="0" fillId="2" borderId="1" xfId="0" applyNumberFormat="1" applyFill="1" applyBorder="1"/>
    <xf numFmtId="165" fontId="0" fillId="5" borderId="1" xfId="0" applyNumberFormat="1" applyFill="1" applyBorder="1"/>
    <xf numFmtId="165" fontId="0" fillId="7" borderId="1" xfId="0" applyNumberFormat="1" applyFill="1" applyBorder="1"/>
    <xf numFmtId="165" fontId="0" fillId="7" borderId="51" xfId="0" applyNumberFormat="1" applyFill="1" applyBorder="1"/>
    <xf numFmtId="167" fontId="0" fillId="2" borderId="17" xfId="0" applyNumberFormat="1" applyFill="1" applyBorder="1"/>
    <xf numFmtId="167" fontId="0" fillId="2" borderId="52" xfId="0" applyNumberFormat="1" applyFill="1" applyBorder="1"/>
    <xf numFmtId="167" fontId="0" fillId="2" borderId="1" xfId="0" applyNumberFormat="1" applyFill="1" applyBorder="1"/>
    <xf numFmtId="167" fontId="0" fillId="5" borderId="1" xfId="0" applyNumberFormat="1" applyFill="1" applyBorder="1"/>
    <xf numFmtId="167" fontId="0" fillId="7" borderId="1" xfId="0" applyNumberFormat="1" applyFill="1" applyBorder="1"/>
    <xf numFmtId="167" fontId="0" fillId="7" borderId="51" xfId="0" applyNumberFormat="1" applyFill="1" applyBorder="1"/>
    <xf numFmtId="165" fontId="0" fillId="2" borderId="53" xfId="0" applyNumberFormat="1" applyFill="1" applyBorder="1"/>
    <xf numFmtId="165" fontId="0" fillId="2" borderId="8" xfId="0" applyNumberFormat="1" applyFill="1" applyBorder="1"/>
    <xf numFmtId="165" fontId="0" fillId="5" borderId="8" xfId="0" applyNumberFormat="1" applyFill="1" applyBorder="1"/>
    <xf numFmtId="165" fontId="0" fillId="7" borderId="8" xfId="0" applyNumberFormat="1" applyFill="1" applyBorder="1"/>
    <xf numFmtId="165" fontId="0" fillId="7" borderId="47" xfId="0" applyNumberFormat="1" applyFill="1" applyBorder="1"/>
    <xf numFmtId="167" fontId="14" fillId="2" borderId="19" xfId="0" applyNumberFormat="1" applyFont="1" applyFill="1" applyBorder="1" applyAlignment="1">
      <alignment horizontal="center" vertical="center"/>
    </xf>
    <xf numFmtId="167" fontId="14" fillId="2" borderId="20" xfId="0" applyNumberFormat="1" applyFont="1" applyFill="1" applyBorder="1" applyAlignment="1">
      <alignment horizontal="center" vertical="center"/>
    </xf>
    <xf numFmtId="167" fontId="7" fillId="5" borderId="19" xfId="0" applyNumberFormat="1" applyFont="1" applyFill="1" applyBorder="1" applyAlignment="1">
      <alignment horizontal="center" vertical="center"/>
    </xf>
    <xf numFmtId="167" fontId="7" fillId="2" borderId="19" xfId="0" applyNumberFormat="1" applyFont="1" applyFill="1" applyBorder="1" applyAlignment="1">
      <alignment horizontal="center" vertical="center"/>
    </xf>
    <xf numFmtId="167" fontId="14" fillId="7" borderId="19" xfId="0" applyNumberFormat="1" applyFont="1" applyFill="1" applyBorder="1" applyAlignment="1">
      <alignment horizontal="center" vertical="center"/>
    </xf>
    <xf numFmtId="167" fontId="7" fillId="7" borderId="19" xfId="0" applyNumberFormat="1" applyFont="1" applyFill="1" applyBorder="1" applyAlignment="1">
      <alignment horizontal="center" vertical="center"/>
    </xf>
    <xf numFmtId="167" fontId="7" fillId="7" borderId="21" xfId="0" applyNumberFormat="1" applyFont="1" applyFill="1" applyBorder="1" applyAlignment="1">
      <alignment horizontal="center" vertical="center"/>
    </xf>
    <xf numFmtId="167" fontId="7" fillId="7" borderId="22" xfId="0" applyNumberFormat="1" applyFont="1" applyFill="1" applyBorder="1" applyAlignment="1">
      <alignment horizontal="center" vertical="center"/>
    </xf>
    <xf numFmtId="167" fontId="7" fillId="4" borderId="19" xfId="0" applyNumberFormat="1" applyFont="1" applyFill="1" applyBorder="1" applyAlignment="1">
      <alignment horizontal="center" vertical="center"/>
    </xf>
    <xf numFmtId="167" fontId="7" fillId="4" borderId="0" xfId="0" applyNumberFormat="1" applyFont="1" applyFill="1" applyAlignment="1">
      <alignment horizontal="center" vertical="center"/>
    </xf>
    <xf numFmtId="167" fontId="7" fillId="2" borderId="16" xfId="0" applyNumberFormat="1" applyFont="1" applyFill="1" applyBorder="1" applyAlignment="1">
      <alignment horizontal="center" vertical="center"/>
    </xf>
    <xf numFmtId="167" fontId="7" fillId="2" borderId="17" xfId="0" applyNumberFormat="1" applyFont="1" applyFill="1" applyBorder="1" applyAlignment="1">
      <alignment horizontal="center" vertical="center"/>
    </xf>
    <xf numFmtId="167" fontId="7" fillId="5" borderId="32" xfId="0" applyNumberFormat="1" applyFont="1" applyFill="1" applyBorder="1" applyAlignment="1">
      <alignment horizontal="center" vertical="center"/>
    </xf>
    <xf numFmtId="167" fontId="7" fillId="5" borderId="6" xfId="0" applyNumberFormat="1" applyFont="1" applyFill="1" applyBorder="1" applyAlignment="1">
      <alignment horizontal="center" vertical="center"/>
    </xf>
    <xf numFmtId="167" fontId="7" fillId="7" borderId="32" xfId="0" applyNumberFormat="1" applyFont="1" applyFill="1" applyBorder="1" applyAlignment="1">
      <alignment horizontal="center" vertical="center"/>
    </xf>
    <xf numFmtId="167" fontId="7" fillId="7" borderId="6" xfId="0" applyNumberFormat="1" applyFont="1" applyFill="1" applyBorder="1" applyAlignment="1">
      <alignment horizontal="center" vertical="center"/>
    </xf>
    <xf numFmtId="167" fontId="7" fillId="3" borderId="19" xfId="0" applyNumberFormat="1" applyFont="1" applyFill="1" applyBorder="1" applyAlignment="1">
      <alignment horizontal="center" vertical="center"/>
    </xf>
    <xf numFmtId="167" fontId="7" fillId="3" borderId="0" xfId="0" applyNumberFormat="1" applyFont="1" applyFill="1" applyAlignment="1">
      <alignment horizontal="center" vertical="center"/>
    </xf>
    <xf numFmtId="167" fontId="9" fillId="2" borderId="19" xfId="0" applyNumberFormat="1" applyFont="1" applyFill="1" applyBorder="1" applyAlignment="1">
      <alignment horizontal="center" vertical="center"/>
    </xf>
    <xf numFmtId="167" fontId="9" fillId="5" borderId="19" xfId="0" applyNumberFormat="1" applyFont="1" applyFill="1" applyBorder="1" applyAlignment="1">
      <alignment horizontal="center" vertical="center"/>
    </xf>
    <xf numFmtId="167" fontId="9" fillId="7" borderId="19" xfId="0" applyNumberFormat="1" applyFont="1" applyFill="1" applyBorder="1" applyAlignment="1">
      <alignment horizontal="center" vertical="center"/>
    </xf>
    <xf numFmtId="167" fontId="9" fillId="7" borderId="22" xfId="0" applyNumberFormat="1" applyFont="1" applyFill="1" applyBorder="1" applyAlignment="1">
      <alignment horizontal="center" vertical="center"/>
    </xf>
    <xf numFmtId="165" fontId="7" fillId="5" borderId="31" xfId="0" applyNumberFormat="1" applyFont="1" applyFill="1" applyBorder="1" applyAlignment="1">
      <alignment horizontal="center" vertical="center"/>
    </xf>
    <xf numFmtId="167" fontId="11" fillId="5" borderId="8" xfId="0" applyNumberFormat="1" applyFont="1" applyFill="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22" xfId="0" applyBorder="1" applyAlignment="1">
      <alignment horizontal="center" vertical="center"/>
    </xf>
    <xf numFmtId="2" fontId="0" fillId="0" borderId="4" xfId="0" applyNumberFormat="1" applyBorder="1" applyAlignment="1">
      <alignment horizontal="center" vertical="center"/>
    </xf>
    <xf numFmtId="0" fontId="0" fillId="0" borderId="6" xfId="0" applyBorder="1" applyAlignment="1">
      <alignment horizontal="center" vertical="center"/>
    </xf>
    <xf numFmtId="0" fontId="0" fillId="0" borderId="17" xfId="0" applyBorder="1" applyAlignment="1">
      <alignment horizontal="center" vertical="center" wrapText="1"/>
    </xf>
    <xf numFmtId="167" fontId="7" fillId="3" borderId="62" xfId="0" applyNumberFormat="1" applyFont="1" applyFill="1" applyBorder="1" applyAlignment="1">
      <alignment horizontal="center" vertical="center"/>
    </xf>
    <xf numFmtId="167" fontId="7" fillId="3" borderId="64" xfId="0" applyNumberFormat="1" applyFont="1" applyFill="1" applyBorder="1" applyAlignment="1">
      <alignment horizontal="center" vertical="center"/>
    </xf>
    <xf numFmtId="0" fontId="7" fillId="3" borderId="0" xfId="0" applyFont="1" applyFill="1" applyAlignment="1">
      <alignment horizontal="center" vertical="center"/>
    </xf>
    <xf numFmtId="0" fontId="7" fillId="3" borderId="1" xfId="0" applyFont="1" applyFill="1" applyBorder="1" applyAlignment="1">
      <alignment horizontal="center" vertical="center"/>
    </xf>
    <xf numFmtId="0" fontId="7" fillId="3" borderId="22" xfId="0" applyFont="1" applyFill="1" applyBorder="1" applyAlignment="1">
      <alignment horizontal="center" vertical="center"/>
    </xf>
    <xf numFmtId="167" fontId="7" fillId="3" borderId="22" xfId="0" applyNumberFormat="1" applyFont="1" applyFill="1" applyBorder="1" applyAlignment="1">
      <alignment horizontal="center" vertical="center"/>
    </xf>
    <xf numFmtId="167" fontId="7" fillId="3" borderId="1" xfId="0" applyNumberFormat="1" applyFont="1" applyFill="1" applyBorder="1" applyAlignment="1">
      <alignment horizontal="center" vertical="center"/>
    </xf>
    <xf numFmtId="167" fontId="7" fillId="3" borderId="51" xfId="0" applyNumberFormat="1" applyFont="1" applyFill="1" applyBorder="1" applyAlignment="1">
      <alignment horizontal="center" vertical="center"/>
    </xf>
    <xf numFmtId="167" fontId="7" fillId="3" borderId="8" xfId="0" applyNumberFormat="1" applyFont="1" applyFill="1" applyBorder="1" applyAlignment="1">
      <alignment horizontal="center" vertical="center"/>
    </xf>
    <xf numFmtId="167" fontId="7" fillId="3" borderId="47" xfId="0" applyNumberFormat="1" applyFont="1" applyFill="1" applyBorder="1" applyAlignment="1">
      <alignment horizontal="center" vertical="center"/>
    </xf>
    <xf numFmtId="0" fontId="0" fillId="0" borderId="50" xfId="0" applyBorder="1"/>
    <xf numFmtId="0" fontId="0" fillId="0" borderId="54" xfId="0" applyBorder="1" applyAlignment="1">
      <alignment horizontal="center" vertical="center"/>
    </xf>
    <xf numFmtId="2" fontId="0" fillId="0" borderId="16" xfId="0" applyNumberFormat="1" applyBorder="1" applyAlignment="1">
      <alignment horizontal="center" vertical="center"/>
    </xf>
    <xf numFmtId="2" fontId="0" fillId="0" borderId="17" xfId="0" applyNumberFormat="1" applyBorder="1" applyAlignment="1">
      <alignment horizontal="center" vertical="center"/>
    </xf>
    <xf numFmtId="2" fontId="0" fillId="0" borderId="18" xfId="0" applyNumberFormat="1" applyBorder="1" applyAlignment="1">
      <alignment horizontal="center" vertical="center"/>
    </xf>
    <xf numFmtId="0" fontId="0" fillId="0" borderId="4" xfId="0" applyBorder="1" applyAlignment="1">
      <alignment horizontal="center" vertical="center"/>
    </xf>
    <xf numFmtId="2" fontId="0" fillId="0" borderId="31" xfId="0" applyNumberFormat="1" applyBorder="1" applyAlignment="1">
      <alignment horizontal="center" vertical="center"/>
    </xf>
    <xf numFmtId="2" fontId="0" fillId="0" borderId="28" xfId="0" applyNumberFormat="1" applyBorder="1" applyAlignment="1">
      <alignment horizontal="center" vertical="center"/>
    </xf>
    <xf numFmtId="2" fontId="0" fillId="0" borderId="32" xfId="0" applyNumberFormat="1" applyBorder="1" applyAlignment="1">
      <alignment horizontal="center" vertical="center"/>
    </xf>
    <xf numFmtId="2" fontId="0" fillId="0" borderId="6" xfId="0" applyNumberFormat="1" applyBorder="1" applyAlignment="1">
      <alignment horizontal="center" vertical="center"/>
    </xf>
    <xf numFmtId="2" fontId="0" fillId="0" borderId="30" xfId="0" applyNumberFormat="1" applyBorder="1" applyAlignment="1">
      <alignment horizontal="center" vertical="center"/>
    </xf>
    <xf numFmtId="0" fontId="0" fillId="0" borderId="32" xfId="0" applyBorder="1" applyAlignment="1">
      <alignment horizontal="center"/>
    </xf>
    <xf numFmtId="0" fontId="0" fillId="0" borderId="30" xfId="0" applyBorder="1" applyAlignment="1">
      <alignment horizontal="center"/>
    </xf>
    <xf numFmtId="0" fontId="0" fillId="0" borderId="28" xfId="0" applyBorder="1" applyAlignment="1">
      <alignment horizontal="center"/>
    </xf>
    <xf numFmtId="0" fontId="0" fillId="0" borderId="31" xfId="0" applyBorder="1" applyAlignment="1">
      <alignment horizontal="center"/>
    </xf>
    <xf numFmtId="0" fontId="0" fillId="0" borderId="20" xfId="0" applyBorder="1" applyAlignment="1">
      <alignment horizontal="center"/>
    </xf>
    <xf numFmtId="0" fontId="0" fillId="0" borderId="32" xfId="0" applyBorder="1" applyAlignment="1">
      <alignment horizontal="center" vertical="center"/>
    </xf>
    <xf numFmtId="0" fontId="0" fillId="0" borderId="30" xfId="0" applyBorder="1" applyAlignment="1">
      <alignment horizontal="center" vertical="center"/>
    </xf>
    <xf numFmtId="0" fontId="0" fillId="0" borderId="28" xfId="0" applyBorder="1" applyAlignment="1">
      <alignment horizontal="center" vertical="center"/>
    </xf>
    <xf numFmtId="167" fontId="0" fillId="0" borderId="32" xfId="0" applyNumberFormat="1" applyBorder="1" applyAlignment="1">
      <alignment horizontal="center" vertical="center"/>
    </xf>
    <xf numFmtId="167" fontId="0" fillId="0" borderId="30" xfId="0" applyNumberFormat="1" applyBorder="1" applyAlignment="1">
      <alignment horizontal="center" vertical="center"/>
    </xf>
    <xf numFmtId="0" fontId="0" fillId="0" borderId="31" xfId="0" applyBorder="1" applyAlignment="1">
      <alignment horizontal="center" vertical="center"/>
    </xf>
    <xf numFmtId="0" fontId="0" fillId="0" borderId="20" xfId="0" applyBorder="1" applyAlignment="1">
      <alignment horizontal="center" vertical="center"/>
    </xf>
    <xf numFmtId="2" fontId="0" fillId="0" borderId="21" xfId="0" applyNumberFormat="1" applyBorder="1" applyAlignment="1">
      <alignment horizontal="center" vertical="center"/>
    </xf>
    <xf numFmtId="2" fontId="0" fillId="0" borderId="22" xfId="0" applyNumberFormat="1" applyBorder="1" applyAlignment="1">
      <alignment horizontal="center" vertical="center"/>
    </xf>
    <xf numFmtId="2" fontId="0" fillId="0" borderId="23" xfId="0" applyNumberFormat="1" applyBorder="1" applyAlignment="1">
      <alignment horizontal="center" vertical="center"/>
    </xf>
    <xf numFmtId="2" fontId="0" fillId="0" borderId="21" xfId="0" applyNumberFormat="1" applyBorder="1" applyAlignment="1">
      <alignment horizontal="center"/>
    </xf>
    <xf numFmtId="2" fontId="0" fillId="0" borderId="23" xfId="0" applyNumberFormat="1" applyBorder="1" applyAlignment="1">
      <alignment horizontal="center"/>
    </xf>
    <xf numFmtId="0" fontId="0" fillId="0" borderId="0" xfId="0" applyAlignment="1">
      <alignment horizontal="center" vertical="center"/>
    </xf>
    <xf numFmtId="0" fontId="0" fillId="0" borderId="19" xfId="0" applyBorder="1" applyAlignment="1">
      <alignment horizontal="center" vertical="center"/>
    </xf>
    <xf numFmtId="2" fontId="0" fillId="0" borderId="0" xfId="0" applyNumberFormat="1" applyAlignment="1">
      <alignment horizontal="center" vertical="center"/>
    </xf>
    <xf numFmtId="2" fontId="0" fillId="0" borderId="20" xfId="0" applyNumberFormat="1" applyBorder="1" applyAlignment="1">
      <alignment horizontal="center" vertical="center"/>
    </xf>
    <xf numFmtId="0" fontId="0" fillId="0" borderId="24" xfId="0" applyBorder="1" applyAlignment="1">
      <alignment horizontal="center"/>
    </xf>
    <xf numFmtId="0" fontId="0" fillId="0" borderId="27" xfId="0" applyBorder="1" applyAlignment="1">
      <alignment horizontal="center" vertical="center"/>
    </xf>
    <xf numFmtId="0" fontId="0" fillId="0" borderId="25" xfId="0" applyBorder="1" applyAlignment="1">
      <alignment horizontal="center" vertical="center"/>
    </xf>
    <xf numFmtId="1" fontId="7" fillId="3" borderId="0" xfId="0" applyNumberFormat="1" applyFont="1" applyFill="1"/>
    <xf numFmtId="1" fontId="7" fillId="3" borderId="1" xfId="0" applyNumberFormat="1" applyFont="1" applyFill="1" applyBorder="1"/>
    <xf numFmtId="1" fontId="7" fillId="3" borderId="22" xfId="0" applyNumberFormat="1" applyFont="1" applyFill="1" applyBorder="1"/>
    <xf numFmtId="1" fontId="7" fillId="3" borderId="51" xfId="0" applyNumberFormat="1" applyFont="1" applyFill="1" applyBorder="1"/>
    <xf numFmtId="167" fontId="0" fillId="0" borderId="0" xfId="0" applyNumberFormat="1"/>
    <xf numFmtId="164" fontId="0" fillId="2" borderId="20" xfId="0" applyNumberFormat="1" applyFill="1" applyBorder="1"/>
    <xf numFmtId="164" fontId="0" fillId="5" borderId="20" xfId="0" applyNumberFormat="1" applyFill="1" applyBorder="1"/>
    <xf numFmtId="164" fontId="0" fillId="2" borderId="20" xfId="0" applyNumberFormat="1" applyFill="1" applyBorder="1" applyAlignment="1">
      <alignment horizontal="center" vertical="center"/>
    </xf>
    <xf numFmtId="164" fontId="0" fillId="7" borderId="20" xfId="0" applyNumberFormat="1" applyFill="1" applyBorder="1" applyAlignment="1">
      <alignment horizontal="center" vertical="center"/>
    </xf>
    <xf numFmtId="164" fontId="0" fillId="5" borderId="20" xfId="0" applyNumberFormat="1" applyFill="1" applyBorder="1" applyAlignment="1">
      <alignment horizontal="center" vertical="center"/>
    </xf>
    <xf numFmtId="164" fontId="0" fillId="6" borderId="18" xfId="0" applyNumberFormat="1" applyFill="1" applyBorder="1"/>
    <xf numFmtId="164" fontId="0" fillId="0" borderId="0" xfId="0" applyNumberFormat="1"/>
    <xf numFmtId="0" fontId="12" fillId="0" borderId="0" xfId="0" applyFont="1"/>
    <xf numFmtId="0" fontId="20" fillId="0" borderId="0" xfId="0" applyFont="1"/>
    <xf numFmtId="0" fontId="20" fillId="0" borderId="0" xfId="0" applyFont="1" applyAlignment="1">
      <alignment wrapText="1"/>
    </xf>
    <xf numFmtId="0" fontId="20" fillId="0" borderId="0" xfId="0" applyFont="1" applyAlignment="1">
      <alignment horizontal="left" wrapText="1"/>
    </xf>
    <xf numFmtId="0" fontId="8" fillId="0" borderId="0" xfId="0" applyFont="1"/>
    <xf numFmtId="0" fontId="20" fillId="0" borderId="0" xfId="0" applyFont="1" applyAlignment="1">
      <alignment horizontal="left"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2" fillId="0" borderId="16" xfId="0" applyFont="1" applyBorder="1" applyAlignment="1">
      <alignment horizontal="center"/>
    </xf>
    <xf numFmtId="0" fontId="2" fillId="0" borderId="19" xfId="0" applyFont="1" applyBorder="1" applyAlignment="1">
      <alignment horizontal="center"/>
    </xf>
    <xf numFmtId="0" fontId="0" fillId="0" borderId="25" xfId="0" applyBorder="1" applyAlignment="1">
      <alignment horizontal="center" vertical="center" wrapText="1"/>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22" xfId="0" applyBorder="1" applyAlignment="1">
      <alignment horizontal="center" vertical="center"/>
    </xf>
    <xf numFmtId="2" fontId="0" fillId="0" borderId="5" xfId="0" applyNumberFormat="1" applyBorder="1" applyAlignment="1">
      <alignment horizontal="center" vertical="center"/>
    </xf>
    <xf numFmtId="2" fontId="0" fillId="0" borderId="4" xfId="0" applyNumberFormat="1" applyBorder="1" applyAlignment="1">
      <alignment horizontal="center" vertical="center"/>
    </xf>
    <xf numFmtId="2" fontId="0" fillId="0" borderId="3" xfId="0" applyNumberFormat="1" applyBorder="1" applyAlignment="1">
      <alignment horizontal="center" vertical="center"/>
    </xf>
    <xf numFmtId="2" fontId="7" fillId="0" borderId="5" xfId="0" applyNumberFormat="1" applyFont="1" applyBorder="1" applyAlignment="1">
      <alignment horizontal="center" vertical="center"/>
    </xf>
    <xf numFmtId="2" fontId="7" fillId="0" borderId="4" xfId="0" applyNumberFormat="1" applyFont="1" applyBorder="1" applyAlignment="1">
      <alignment horizontal="center" vertical="center"/>
    </xf>
    <xf numFmtId="2" fontId="7" fillId="0" borderId="3" xfId="0" applyNumberFormat="1" applyFont="1" applyBorder="1" applyAlignment="1">
      <alignment horizontal="center" vertical="center"/>
    </xf>
    <xf numFmtId="0" fontId="0" fillId="0" borderId="8" xfId="0" applyBorder="1" applyAlignment="1">
      <alignment horizontal="center"/>
    </xf>
    <xf numFmtId="0" fontId="0" fillId="0" borderId="14" xfId="0" applyBorder="1" applyAlignment="1">
      <alignment horizontal="center"/>
    </xf>
    <xf numFmtId="0" fontId="7" fillId="0" borderId="58" xfId="0" applyFont="1" applyBorder="1" applyAlignment="1">
      <alignment horizontal="center" vertical="center"/>
    </xf>
    <xf numFmtId="0" fontId="7" fillId="0" borderId="39" xfId="0" applyFont="1" applyBorder="1" applyAlignment="1">
      <alignment horizontal="center" vertical="center"/>
    </xf>
    <xf numFmtId="0" fontId="7" fillId="0" borderId="59" xfId="0" applyFont="1" applyBorder="1" applyAlignment="1">
      <alignment horizontal="center" vertical="center"/>
    </xf>
    <xf numFmtId="0" fontId="0" fillId="0" borderId="54" xfId="0" applyBorder="1" applyAlignment="1">
      <alignment horizontal="center" vertical="center" wrapText="1"/>
    </xf>
    <xf numFmtId="0" fontId="0" fillId="0" borderId="46" xfId="0" applyBorder="1" applyAlignment="1">
      <alignment horizontal="center" vertical="center" wrapText="1"/>
    </xf>
    <xf numFmtId="0" fontId="7" fillId="0" borderId="10" xfId="0" applyFont="1" applyBorder="1" applyAlignment="1">
      <alignment horizontal="center" vertical="center"/>
    </xf>
    <xf numFmtId="0" fontId="7" fillId="0" borderId="55" xfId="0" applyFont="1" applyBorder="1" applyAlignment="1">
      <alignment horizontal="center"/>
    </xf>
    <xf numFmtId="0" fontId="7" fillId="0" borderId="52" xfId="0" applyFont="1" applyBorder="1" applyAlignment="1">
      <alignment horizontal="center"/>
    </xf>
    <xf numFmtId="0" fontId="7" fillId="0" borderId="55" xfId="0" applyFont="1" applyBorder="1" applyAlignment="1">
      <alignment horizontal="center" vertical="center"/>
    </xf>
    <xf numFmtId="0" fontId="7" fillId="0" borderId="17" xfId="0" applyFont="1" applyBorder="1" applyAlignment="1">
      <alignment horizontal="center" vertical="center"/>
    </xf>
    <xf numFmtId="0" fontId="7" fillId="0" borderId="52" xfId="0" applyFont="1" applyBorder="1" applyAlignment="1">
      <alignment horizontal="center" vertical="center"/>
    </xf>
    <xf numFmtId="0" fontId="7" fillId="0" borderId="58" xfId="0" applyFont="1" applyBorder="1" applyAlignment="1">
      <alignment horizontal="center"/>
    </xf>
    <xf numFmtId="0" fontId="7" fillId="0" borderId="39" xfId="0" applyFont="1" applyBorder="1" applyAlignment="1">
      <alignment horizontal="center"/>
    </xf>
    <xf numFmtId="0" fontId="7" fillId="0" borderId="59" xfId="0" applyFont="1" applyBorder="1" applyAlignment="1">
      <alignment horizontal="center"/>
    </xf>
    <xf numFmtId="0" fontId="7" fillId="0" borderId="11" xfId="0" applyFont="1" applyBorder="1" applyAlignment="1">
      <alignment horizontal="center" vertical="center"/>
    </xf>
    <xf numFmtId="0" fontId="7" fillId="0" borderId="53"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0" fillId="0" borderId="53" xfId="0" applyBorder="1" applyAlignment="1">
      <alignment horizontal="center" vertical="center"/>
    </xf>
    <xf numFmtId="0" fontId="0" fillId="0" borderId="8" xfId="0" applyBorder="1" applyAlignment="1">
      <alignment horizontal="center" vertical="center"/>
    </xf>
    <xf numFmtId="0" fontId="7" fillId="0" borderId="14" xfId="0" applyFont="1" applyBorder="1" applyAlignment="1">
      <alignment horizontal="center" vertical="center"/>
    </xf>
    <xf numFmtId="0" fontId="7" fillId="0" borderId="5" xfId="0" applyFont="1" applyBorder="1" applyAlignment="1">
      <alignment horizontal="center"/>
    </xf>
    <xf numFmtId="0" fontId="7" fillId="0" borderId="4" xfId="0" applyFont="1" applyBorder="1" applyAlignment="1">
      <alignment horizontal="center"/>
    </xf>
    <xf numFmtId="0" fontId="7" fillId="0" borderId="3" xfId="0" applyFont="1" applyBorder="1" applyAlignment="1">
      <alignment horizontal="center"/>
    </xf>
    <xf numFmtId="2" fontId="7" fillId="0" borderId="8" xfId="0" applyNumberFormat="1" applyFont="1" applyBorder="1" applyAlignment="1">
      <alignment horizontal="center"/>
    </xf>
    <xf numFmtId="2" fontId="7" fillId="0" borderId="14" xfId="0" applyNumberFormat="1" applyFont="1" applyBorder="1" applyAlignment="1">
      <alignment horizontal="center"/>
    </xf>
    <xf numFmtId="2" fontId="7" fillId="0" borderId="8" xfId="0" applyNumberFormat="1" applyFont="1" applyBorder="1" applyAlignment="1">
      <alignment horizontal="center" vertical="center"/>
    </xf>
    <xf numFmtId="2" fontId="7" fillId="0" borderId="14" xfId="0" applyNumberFormat="1" applyFont="1" applyBorder="1" applyAlignment="1">
      <alignment horizontal="center" vertical="center"/>
    </xf>
    <xf numFmtId="0" fontId="20" fillId="0" borderId="0" xfId="0" applyFont="1" applyAlignment="1">
      <alignment wrapText="1"/>
    </xf>
    <xf numFmtId="167" fontId="7" fillId="3" borderId="2" xfId="0" applyNumberFormat="1" applyFont="1" applyFill="1" applyBorder="1" applyAlignment="1">
      <alignment horizontal="center"/>
    </xf>
    <xf numFmtId="167" fontId="7" fillId="3" borderId="1" xfId="0" applyNumberFormat="1" applyFont="1" applyFill="1" applyBorder="1" applyAlignment="1">
      <alignment horizontal="center"/>
    </xf>
    <xf numFmtId="167" fontId="7" fillId="3" borderId="56" xfId="0" applyNumberFormat="1" applyFont="1" applyFill="1" applyBorder="1" applyAlignment="1">
      <alignment horizontal="center"/>
    </xf>
    <xf numFmtId="167" fontId="7" fillId="3" borderId="51" xfId="0" applyNumberFormat="1" applyFont="1" applyFill="1" applyBorder="1" applyAlignment="1">
      <alignment horizontal="center"/>
    </xf>
    <xf numFmtId="0" fontId="7" fillId="0" borderId="28" xfId="0" applyFont="1" applyBorder="1" applyAlignment="1">
      <alignment horizontal="center"/>
    </xf>
    <xf numFmtId="2" fontId="7" fillId="0" borderId="15" xfId="0" applyNumberFormat="1" applyFont="1" applyBorder="1" applyAlignment="1">
      <alignment horizontal="center" vertical="center"/>
    </xf>
    <xf numFmtId="2" fontId="7" fillId="0" borderId="13" xfId="0" applyNumberFormat="1" applyFont="1" applyBorder="1" applyAlignment="1">
      <alignment horizontal="center" vertical="center"/>
    </xf>
    <xf numFmtId="0" fontId="7" fillId="0" borderId="40" xfId="0" applyFont="1" applyBorder="1" applyAlignment="1">
      <alignment horizontal="center"/>
    </xf>
    <xf numFmtId="0" fontId="7" fillId="0" borderId="11" xfId="0" applyFont="1" applyBorder="1" applyAlignment="1">
      <alignment horizontal="center" vertical="center" wrapText="1"/>
    </xf>
    <xf numFmtId="0" fontId="12" fillId="0" borderId="0" xfId="0" applyFont="1" applyAlignment="1">
      <alignment wrapText="1"/>
    </xf>
    <xf numFmtId="0" fontId="7" fillId="0" borderId="21" xfId="0" applyFont="1" applyBorder="1" applyAlignment="1">
      <alignment horizontal="center" vertical="center"/>
    </xf>
    <xf numFmtId="0" fontId="7" fillId="0" borderId="23" xfId="0" applyFont="1" applyBorder="1" applyAlignment="1">
      <alignment horizontal="center" vertical="center"/>
    </xf>
    <xf numFmtId="0" fontId="7" fillId="0" borderId="22"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8" xfId="0" applyFont="1" applyBorder="1" applyAlignment="1">
      <alignment horizontal="center" vertical="center"/>
    </xf>
    <xf numFmtId="0" fontId="7" fillId="0" borderId="40" xfId="0" applyFont="1" applyBorder="1" applyAlignment="1">
      <alignment horizontal="center" vertical="center"/>
    </xf>
    <xf numFmtId="0" fontId="8" fillId="0" borderId="0" xfId="0" applyFont="1" applyAlignment="1">
      <alignment wrapText="1"/>
    </xf>
    <xf numFmtId="0" fontId="0" fillId="0" borderId="16" xfId="0" applyBorder="1" applyAlignment="1">
      <alignment horizontal="center"/>
    </xf>
    <xf numFmtId="0" fontId="0" fillId="0" borderId="19" xfId="0" applyBorder="1" applyAlignment="1">
      <alignment horizontal="center"/>
    </xf>
    <xf numFmtId="2" fontId="0" fillId="0" borderId="1" xfId="0" applyNumberFormat="1" applyBorder="1" applyAlignment="1">
      <alignment horizontal="center" vertical="center" wrapText="1"/>
    </xf>
    <xf numFmtId="2" fontId="0" fillId="0" borderId="51" xfId="0" applyNumberFormat="1" applyBorder="1" applyAlignment="1">
      <alignment horizontal="center" vertical="center" wrapText="1"/>
    </xf>
    <xf numFmtId="2" fontId="0" fillId="0" borderId="0" xfId="0" applyNumberFormat="1" applyAlignment="1">
      <alignment horizontal="center" vertical="center" wrapText="1"/>
    </xf>
    <xf numFmtId="2" fontId="0" fillId="0" borderId="22" xfId="0" applyNumberFormat="1" applyBorder="1" applyAlignment="1">
      <alignment horizontal="center" vertical="center" wrapText="1"/>
    </xf>
    <xf numFmtId="0" fontId="0" fillId="0" borderId="7" xfId="0" applyBorder="1" applyAlignment="1">
      <alignment horizontal="center" vertical="center"/>
    </xf>
    <xf numFmtId="0" fontId="0" fillId="0" borderId="51" xfId="0" applyBorder="1" applyAlignment="1">
      <alignment horizontal="center" vertical="center"/>
    </xf>
    <xf numFmtId="0" fontId="0" fillId="0" borderId="10" xfId="0" applyBorder="1" applyAlignment="1">
      <alignment horizontal="center" vertical="center"/>
    </xf>
    <xf numFmtId="0" fontId="0" fillId="0" borderId="47" xfId="0" applyBorder="1" applyAlignment="1">
      <alignment horizontal="center" vertical="center"/>
    </xf>
    <xf numFmtId="0" fontId="0" fillId="0" borderId="34" xfId="0" applyBorder="1" applyAlignment="1">
      <alignment horizontal="center" vertical="center" wrapText="1"/>
    </xf>
    <xf numFmtId="2" fontId="0" fillId="0" borderId="24" xfId="0" applyNumberFormat="1" applyBorder="1" applyAlignment="1">
      <alignment horizontal="center" vertical="center" wrapText="1"/>
    </xf>
    <xf numFmtId="2" fontId="0" fillId="0" borderId="25" xfId="0" applyNumberFormat="1" applyBorder="1" applyAlignment="1">
      <alignment horizontal="center" vertical="center" wrapText="1"/>
    </xf>
    <xf numFmtId="0" fontId="0" fillId="0" borderId="27" xfId="0" applyBorder="1" applyAlignment="1">
      <alignment horizontal="center" vertical="center" wrapText="1"/>
    </xf>
    <xf numFmtId="0" fontId="0" fillId="0" borderId="35" xfId="0" applyBorder="1" applyAlignment="1">
      <alignment horizontal="center" vertical="center" wrapText="1"/>
    </xf>
    <xf numFmtId="0" fontId="0" fillId="0" borderId="17" xfId="0" applyBorder="1" applyAlignment="1">
      <alignment horizontal="center"/>
    </xf>
    <xf numFmtId="0" fontId="0" fillId="0" borderId="18" xfId="0" applyBorder="1" applyAlignment="1">
      <alignment horizontal="center"/>
    </xf>
    <xf numFmtId="0" fontId="0" fillId="0" borderId="6" xfId="0" applyBorder="1" applyAlignment="1">
      <alignment horizontal="center" vertical="center"/>
    </xf>
    <xf numFmtId="0" fontId="0" fillId="0" borderId="17" xfId="0" applyBorder="1" applyAlignment="1">
      <alignment horizontal="center" vertical="center" wrapText="1"/>
    </xf>
    <xf numFmtId="0" fontId="0" fillId="0" borderId="22" xfId="0" applyBorder="1" applyAlignment="1">
      <alignment horizontal="center" vertical="center" wrapText="1"/>
    </xf>
    <xf numFmtId="0" fontId="0" fillId="0" borderId="7" xfId="0" applyBorder="1" applyAlignment="1">
      <alignment horizontal="center" vertical="center" wrapText="1"/>
    </xf>
    <xf numFmtId="0" fontId="0" fillId="0" borderId="51" xfId="0" applyBorder="1" applyAlignment="1">
      <alignment horizontal="center" vertical="center" wrapText="1"/>
    </xf>
    <xf numFmtId="0" fontId="0" fillId="0" borderId="10" xfId="0" applyBorder="1" applyAlignment="1">
      <alignment horizontal="center" vertical="center" wrapText="1"/>
    </xf>
    <xf numFmtId="0" fontId="0" fillId="0" borderId="47" xfId="0" applyBorder="1" applyAlignment="1">
      <alignment horizontal="center" vertical="center" wrapText="1"/>
    </xf>
    <xf numFmtId="0" fontId="0" fillId="0" borderId="6" xfId="0" applyBorder="1" applyAlignment="1">
      <alignment horizontal="center" vertical="center" wrapText="1"/>
    </xf>
    <xf numFmtId="2" fontId="0" fillId="0" borderId="32" xfId="0" applyNumberFormat="1" applyBorder="1" applyAlignment="1">
      <alignment horizontal="center"/>
    </xf>
    <xf numFmtId="2" fontId="0" fillId="0" borderId="30" xfId="0" applyNumberFormat="1" applyBorder="1" applyAlignment="1">
      <alignment horizontal="center"/>
    </xf>
    <xf numFmtId="2" fontId="0" fillId="0" borderId="32" xfId="0" applyNumberFormat="1" applyBorder="1" applyAlignment="1">
      <alignment horizontal="center" vertical="center"/>
    </xf>
    <xf numFmtId="2" fontId="0" fillId="0" borderId="30" xfId="0" applyNumberFormat="1" applyBorder="1" applyAlignment="1">
      <alignment horizontal="center" vertical="center"/>
    </xf>
    <xf numFmtId="2" fontId="0" fillId="0" borderId="21" xfId="0" applyNumberFormat="1" applyBorder="1" applyAlignment="1">
      <alignment horizontal="center" vertical="center"/>
    </xf>
    <xf numFmtId="2" fontId="0" fillId="0" borderId="23" xfId="0" applyNumberFormat="1" applyBorder="1" applyAlignment="1">
      <alignment horizontal="center" vertical="center"/>
    </xf>
    <xf numFmtId="0" fontId="0" fillId="0" borderId="54" xfId="0" applyBorder="1" applyAlignment="1">
      <alignment horizontal="center" vertical="center"/>
    </xf>
    <xf numFmtId="0" fontId="0" fillId="0" borderId="41" xfId="0" applyBorder="1" applyAlignment="1">
      <alignment horizontal="center" vertical="center"/>
    </xf>
    <xf numFmtId="0" fontId="0" fillId="0" borderId="53" xfId="0" applyBorder="1" applyAlignment="1">
      <alignment horizontal="center" vertical="center" wrapText="1"/>
    </xf>
    <xf numFmtId="0" fontId="0" fillId="0" borderId="32" xfId="0" applyBorder="1" applyAlignment="1">
      <alignment horizontal="center"/>
    </xf>
    <xf numFmtId="0" fontId="0" fillId="0" borderId="30" xfId="0" applyBorder="1" applyAlignment="1">
      <alignment horizontal="center"/>
    </xf>
    <xf numFmtId="0" fontId="18" fillId="0" borderId="29"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0" fillId="0" borderId="57" xfId="0" applyBorder="1" applyAlignment="1">
      <alignment horizontal="center" vertical="center"/>
    </xf>
    <xf numFmtId="0" fontId="0" fillId="0" borderId="65" xfId="0" applyBorder="1" applyAlignment="1">
      <alignment horizontal="center" vertical="center"/>
    </xf>
    <xf numFmtId="0" fontId="0" fillId="0" borderId="14" xfId="0" applyBorder="1" applyAlignment="1">
      <alignment horizontal="center" vertical="center"/>
    </xf>
    <xf numFmtId="0" fontId="0" fillId="0" borderId="42" xfId="0" applyBorder="1" applyAlignment="1">
      <alignment horizontal="center" vertical="center"/>
    </xf>
    <xf numFmtId="0" fontId="0" fillId="0" borderId="41" xfId="0" applyBorder="1" applyAlignment="1">
      <alignment horizontal="center" vertical="center" wrapText="1"/>
    </xf>
    <xf numFmtId="0" fontId="0" fillId="0" borderId="1" xfId="0" applyBorder="1" applyAlignment="1">
      <alignment horizontal="center" vertical="center" wrapText="1"/>
    </xf>
    <xf numFmtId="2" fontId="0" fillId="0" borderId="31" xfId="0" applyNumberFormat="1" applyBorder="1" applyAlignment="1">
      <alignment horizontal="center" vertical="center"/>
    </xf>
    <xf numFmtId="2" fontId="0" fillId="0" borderId="28" xfId="0" applyNumberFormat="1" applyBorder="1" applyAlignment="1">
      <alignment horizontal="center" vertical="center"/>
    </xf>
  </cellXfs>
  <cellStyles count="2">
    <cellStyle name="Обычный" xfId="0" builtinId="0"/>
    <cellStyle name="Процентный" xfId="1" builtinId="5"/>
  </cellStyles>
  <dxfs count="0"/>
  <tableStyles count="0" defaultTableStyle="TableStyleMedium2" defaultPivotStyle="PivotStyleLight16"/>
  <colors>
    <mruColors>
      <color rgb="FFCC0000"/>
      <color rgb="FFFFCCCC"/>
      <color rgb="FF04D235"/>
      <color rgb="FF03AD2B"/>
      <color rgb="FFD71D3C"/>
      <color rgb="FFEB5F76"/>
      <color rgb="FFFA7497"/>
      <color rgb="FFD82828"/>
      <color rgb="FFE113B5"/>
      <color rgb="FFF329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5"/>
  <sheetViews>
    <sheetView tabSelected="1" zoomScale="60" zoomScaleNormal="60" workbookViewId="0"/>
  </sheetViews>
  <sheetFormatPr defaultRowHeight="14.4" x14ac:dyDescent="0.3"/>
  <cols>
    <col min="1" max="1" width="13.109375" customWidth="1"/>
    <col min="2" max="2" width="9.33203125" customWidth="1"/>
    <col min="3" max="3" width="10.109375" customWidth="1"/>
    <col min="4" max="4" width="6.109375" customWidth="1"/>
    <col min="5" max="5" width="6.33203125" customWidth="1"/>
    <col min="6" max="6" width="7.109375" customWidth="1"/>
    <col min="7" max="7" width="7.6640625" customWidth="1"/>
    <col min="8" max="8" width="11" customWidth="1"/>
    <col min="9" max="10" width="10" customWidth="1"/>
    <col min="11" max="11" width="9.109375" customWidth="1"/>
    <col min="12" max="12" width="8.5546875" customWidth="1"/>
    <col min="13" max="13" width="10.5546875" customWidth="1"/>
  </cols>
  <sheetData>
    <row r="1" spans="1:22" ht="17.399999999999999" customHeight="1" x14ac:dyDescent="0.35">
      <c r="A1" s="524" t="s">
        <v>194</v>
      </c>
      <c r="B1" s="525"/>
      <c r="C1" s="525"/>
      <c r="D1" s="525"/>
      <c r="E1" s="525"/>
      <c r="F1" s="525"/>
      <c r="G1" s="525"/>
      <c r="H1" s="525"/>
      <c r="I1" s="525"/>
      <c r="J1" s="525"/>
      <c r="K1" s="525"/>
      <c r="L1" s="525"/>
      <c r="M1" s="525"/>
    </row>
    <row r="2" spans="1:22" ht="75.599999999999994" customHeight="1" x14ac:dyDescent="0.35">
      <c r="A2" s="529" t="s">
        <v>189</v>
      </c>
      <c r="B2" s="529"/>
      <c r="C2" s="529"/>
      <c r="D2" s="529"/>
      <c r="E2" s="529"/>
      <c r="F2" s="529"/>
      <c r="G2" s="529"/>
      <c r="H2" s="529"/>
      <c r="I2" s="529"/>
      <c r="J2" s="529"/>
      <c r="K2" s="529"/>
      <c r="L2" s="529"/>
      <c r="M2" s="529"/>
      <c r="N2" s="529"/>
      <c r="O2" s="529"/>
      <c r="P2" s="529"/>
      <c r="Q2" s="529"/>
      <c r="R2" s="529"/>
      <c r="S2" s="529"/>
      <c r="T2" s="529"/>
      <c r="U2" s="529"/>
      <c r="V2" s="529"/>
    </row>
    <row r="3" spans="1:22" ht="19.8" customHeight="1" thickBot="1" x14ac:dyDescent="0.4">
      <c r="A3" s="527"/>
      <c r="B3" s="527"/>
      <c r="C3" s="527"/>
      <c r="D3" s="527"/>
      <c r="E3" s="527"/>
      <c r="F3" s="527"/>
      <c r="G3" s="527"/>
      <c r="H3" s="527"/>
      <c r="I3" s="527"/>
      <c r="J3" s="527"/>
      <c r="K3" s="527"/>
      <c r="L3" s="527"/>
      <c r="M3" s="527"/>
      <c r="N3" s="527"/>
      <c r="O3" s="527"/>
      <c r="P3" s="527"/>
      <c r="Q3" s="527"/>
      <c r="R3" s="527"/>
      <c r="S3" s="527"/>
      <c r="T3" s="527"/>
      <c r="U3" s="527"/>
      <c r="V3" s="527"/>
    </row>
    <row r="4" spans="1:22" ht="29.4" customHeight="1" thickBot="1" x14ac:dyDescent="0.35">
      <c r="A4" s="532"/>
      <c r="B4" s="535" t="s">
        <v>59</v>
      </c>
      <c r="C4" s="536"/>
      <c r="D4" s="536"/>
      <c r="E4" s="537"/>
      <c r="F4" s="538" t="s">
        <v>56</v>
      </c>
      <c r="G4" s="539"/>
      <c r="H4" s="538" t="s">
        <v>70</v>
      </c>
      <c r="I4" s="542"/>
      <c r="J4" s="542"/>
      <c r="K4" s="542"/>
      <c r="L4" s="539"/>
      <c r="M4" s="530" t="s">
        <v>83</v>
      </c>
    </row>
    <row r="5" spans="1:22" ht="15" thickBot="1" x14ac:dyDescent="0.35">
      <c r="A5" s="533"/>
      <c r="B5" s="530" t="s">
        <v>71</v>
      </c>
      <c r="C5" s="530" t="s">
        <v>72</v>
      </c>
      <c r="D5" s="535" t="s">
        <v>73</v>
      </c>
      <c r="E5" s="537"/>
      <c r="F5" s="540"/>
      <c r="G5" s="541"/>
      <c r="H5" s="540"/>
      <c r="I5" s="543"/>
      <c r="J5" s="543"/>
      <c r="K5" s="543"/>
      <c r="L5" s="541"/>
      <c r="M5" s="534"/>
    </row>
    <row r="6" spans="1:22" ht="29.4" thickBot="1" x14ac:dyDescent="0.35">
      <c r="A6" s="533"/>
      <c r="B6" s="531"/>
      <c r="C6" s="531"/>
      <c r="D6" s="93" t="s">
        <v>74</v>
      </c>
      <c r="E6" s="30" t="s">
        <v>75</v>
      </c>
      <c r="F6" s="93" t="s">
        <v>76</v>
      </c>
      <c r="G6" s="30" t="s">
        <v>77</v>
      </c>
      <c r="H6" s="93" t="s">
        <v>78</v>
      </c>
      <c r="I6" s="94" t="s">
        <v>80</v>
      </c>
      <c r="J6" s="94" t="s">
        <v>81</v>
      </c>
      <c r="K6" s="95" t="s">
        <v>79</v>
      </c>
      <c r="L6" s="30" t="s">
        <v>76</v>
      </c>
      <c r="M6" s="531"/>
    </row>
    <row r="7" spans="1:22" ht="21" x14ac:dyDescent="0.3">
      <c r="A7" s="75" t="s">
        <v>5</v>
      </c>
      <c r="B7" s="434">
        <v>6.923</v>
      </c>
      <c r="C7" s="313">
        <v>2.609</v>
      </c>
      <c r="D7" s="313">
        <v>1.0589999999999999</v>
      </c>
      <c r="E7" s="435">
        <v>2.2189999999999999</v>
      </c>
      <c r="F7" s="434">
        <v>3.2629999999999999</v>
      </c>
      <c r="G7" s="435">
        <v>4.63</v>
      </c>
      <c r="H7" s="452">
        <v>1.7827449999999998</v>
      </c>
      <c r="I7" s="291">
        <v>1.68</v>
      </c>
      <c r="J7" s="291">
        <v>2.16</v>
      </c>
      <c r="K7" s="291">
        <f>AVERAGE(I7:J7)</f>
        <v>1.92</v>
      </c>
      <c r="L7" s="277">
        <v>13.8245</v>
      </c>
      <c r="M7" s="83">
        <v>18.8</v>
      </c>
    </row>
    <row r="8" spans="1:22" ht="21" x14ac:dyDescent="0.3">
      <c r="A8" s="76" t="s">
        <v>4</v>
      </c>
      <c r="B8" s="434">
        <v>6.3959999999999999</v>
      </c>
      <c r="C8" s="313">
        <v>2.1579999999999999</v>
      </c>
      <c r="D8" s="313">
        <v>0.92600000000000005</v>
      </c>
      <c r="E8" s="435">
        <v>2.9689999999999999</v>
      </c>
      <c r="F8" s="434">
        <v>2.82</v>
      </c>
      <c r="G8" s="435">
        <v>4.681</v>
      </c>
      <c r="H8" s="452">
        <v>1.91754</v>
      </c>
      <c r="I8" s="291">
        <v>2.13</v>
      </c>
      <c r="J8" s="291">
        <v>1.71</v>
      </c>
      <c r="K8" s="291">
        <f t="shared" ref="K8:K35" si="0">AVERAGE(I8:J8)</f>
        <v>1.92</v>
      </c>
      <c r="L8" s="277">
        <v>13.94435</v>
      </c>
      <c r="M8" s="83">
        <v>18.899999999999999</v>
      </c>
    </row>
    <row r="9" spans="1:22" ht="21" x14ac:dyDescent="0.3">
      <c r="A9" s="77" t="s">
        <v>29</v>
      </c>
      <c r="B9" s="436">
        <v>6.9807299999999994</v>
      </c>
      <c r="C9" s="289">
        <v>2.96461</v>
      </c>
      <c r="D9" s="289">
        <v>1.506532</v>
      </c>
      <c r="E9" s="278">
        <v>3.075507</v>
      </c>
      <c r="F9" s="436">
        <v>3.40063</v>
      </c>
      <c r="G9" s="278">
        <v>5.5233050000000006</v>
      </c>
      <c r="H9" s="453">
        <v>2.2620450000000001</v>
      </c>
      <c r="I9" s="330">
        <v>2.2999999999999998</v>
      </c>
      <c r="J9" s="330">
        <v>2.2599999999999998</v>
      </c>
      <c r="K9" s="330">
        <f t="shared" si="0"/>
        <v>2.2799999999999998</v>
      </c>
      <c r="L9" s="278">
        <v>13.20256</v>
      </c>
      <c r="M9" s="84">
        <v>19.7</v>
      </c>
    </row>
    <row r="10" spans="1:22" ht="21" x14ac:dyDescent="0.3">
      <c r="A10" s="76" t="s">
        <v>25</v>
      </c>
      <c r="B10" s="434">
        <v>7.234</v>
      </c>
      <c r="C10" s="313">
        <v>2.5219999999999998</v>
      </c>
      <c r="D10" s="313">
        <v>1.363</v>
      </c>
      <c r="E10" s="435">
        <v>3.0419999999999998</v>
      </c>
      <c r="F10" s="437">
        <v>2.86938</v>
      </c>
      <c r="G10" s="277">
        <v>4.580985000000001</v>
      </c>
      <c r="H10" s="452">
        <v>1.9803550000000001</v>
      </c>
      <c r="I10" s="291">
        <v>1.99</v>
      </c>
      <c r="J10" s="291">
        <v>2.14</v>
      </c>
      <c r="K10" s="291">
        <f t="shared" si="0"/>
        <v>2.0649999999999999</v>
      </c>
      <c r="L10" s="277">
        <v>13.765750000000001</v>
      </c>
      <c r="M10" s="83">
        <v>19.2</v>
      </c>
    </row>
    <row r="11" spans="1:22" ht="21" x14ac:dyDescent="0.3">
      <c r="A11" s="76" t="s">
        <v>23</v>
      </c>
      <c r="B11" s="437">
        <v>6.2619699999999998</v>
      </c>
      <c r="C11" s="287">
        <v>1.95242</v>
      </c>
      <c r="D11" s="287">
        <v>0.85749199999999992</v>
      </c>
      <c r="E11" s="277">
        <v>3.6662669999999999</v>
      </c>
      <c r="F11" s="437">
        <v>2.9954800000000001</v>
      </c>
      <c r="G11" s="277">
        <v>4.56609</v>
      </c>
      <c r="H11" s="452">
        <v>2.057105</v>
      </c>
      <c r="I11" s="291">
        <v>2.1</v>
      </c>
      <c r="J11" s="291">
        <v>2.34</v>
      </c>
      <c r="K11" s="291">
        <f t="shared" si="0"/>
        <v>2.2199999999999998</v>
      </c>
      <c r="L11" s="277">
        <v>13.85244</v>
      </c>
      <c r="M11" s="85">
        <v>18.899999999999999</v>
      </c>
    </row>
    <row r="12" spans="1:22" ht="21" x14ac:dyDescent="0.3">
      <c r="A12" s="78" t="s">
        <v>10</v>
      </c>
      <c r="B12" s="437">
        <v>6.24214</v>
      </c>
      <c r="C12" s="287">
        <v>1.8863399999999999</v>
      </c>
      <c r="D12" s="287">
        <v>0.86126000000000003</v>
      </c>
      <c r="E12" s="277">
        <v>3.3383929999999999</v>
      </c>
      <c r="F12" s="437">
        <v>2.6770300000000002</v>
      </c>
      <c r="G12" s="277">
        <v>4.1357749999999998</v>
      </c>
      <c r="H12" s="437">
        <v>1.84175</v>
      </c>
      <c r="I12" s="287">
        <v>1.94</v>
      </c>
      <c r="J12" s="287">
        <v>2.3199999999999998</v>
      </c>
      <c r="K12" s="291">
        <f t="shared" si="0"/>
        <v>2.13</v>
      </c>
      <c r="L12" s="277">
        <v>13.913959999999999</v>
      </c>
      <c r="M12" s="85">
        <v>19.3</v>
      </c>
    </row>
    <row r="13" spans="1:22" ht="21" x14ac:dyDescent="0.3">
      <c r="A13" s="79" t="s">
        <v>34</v>
      </c>
      <c r="B13" s="438">
        <v>9.2629999999999999</v>
      </c>
      <c r="C13" s="315">
        <v>3.6429999999999998</v>
      </c>
      <c r="D13" s="315">
        <v>2.7650000000000001</v>
      </c>
      <c r="E13" s="279">
        <v>3.8180000000000001</v>
      </c>
      <c r="F13" s="438">
        <v>4.9429999999999996</v>
      </c>
      <c r="G13" s="279">
        <v>6.6479999999999997</v>
      </c>
      <c r="H13" s="454">
        <v>2.4172449999999999</v>
      </c>
      <c r="I13" s="315">
        <v>2.36</v>
      </c>
      <c r="J13" s="315">
        <v>2.27</v>
      </c>
      <c r="K13" s="307">
        <f t="shared" si="0"/>
        <v>2.3149999999999999</v>
      </c>
      <c r="L13" s="279">
        <v>11.21346</v>
      </c>
      <c r="M13" s="86">
        <v>18.600000000000001</v>
      </c>
    </row>
    <row r="14" spans="1:22" ht="21" x14ac:dyDescent="0.3">
      <c r="A14" s="79" t="s">
        <v>30</v>
      </c>
      <c r="B14" s="439">
        <v>8.1647200000000009</v>
      </c>
      <c r="C14" s="293">
        <v>3.5890500000000003</v>
      </c>
      <c r="D14" s="293">
        <v>2.4154389999999997</v>
      </c>
      <c r="E14" s="280">
        <v>4.1076819999999996</v>
      </c>
      <c r="F14" s="439">
        <v>3.7357399999999998</v>
      </c>
      <c r="G14" s="280">
        <v>6.4504050000000008</v>
      </c>
      <c r="H14" s="454">
        <v>2.4444849999999998</v>
      </c>
      <c r="I14" s="307">
        <v>2.76</v>
      </c>
      <c r="J14" s="307">
        <v>2.4900000000000002</v>
      </c>
      <c r="K14" s="307">
        <f t="shared" si="0"/>
        <v>2.625</v>
      </c>
      <c r="L14" s="280">
        <v>12.51834</v>
      </c>
      <c r="M14" s="86">
        <v>20.2</v>
      </c>
    </row>
    <row r="15" spans="1:22" ht="21" x14ac:dyDescent="0.3">
      <c r="A15" s="77" t="s">
        <v>31</v>
      </c>
      <c r="B15" s="436">
        <v>8.1323299999999996</v>
      </c>
      <c r="C15" s="289">
        <v>3.23753</v>
      </c>
      <c r="D15" s="289">
        <v>1.4983199999999999</v>
      </c>
      <c r="E15" s="278">
        <v>4.2197510000000005</v>
      </c>
      <c r="F15" s="436">
        <v>3.3382399999999999</v>
      </c>
      <c r="G15" s="278">
        <v>5.8997000000000002</v>
      </c>
      <c r="H15" s="453">
        <v>2.25691</v>
      </c>
      <c r="I15" s="330">
        <v>2.52</v>
      </c>
      <c r="J15" s="330">
        <v>2.48</v>
      </c>
      <c r="K15" s="330">
        <f t="shared" si="0"/>
        <v>2.5</v>
      </c>
      <c r="L15" s="278">
        <v>12.771420000000001</v>
      </c>
      <c r="M15" s="84">
        <v>19.8</v>
      </c>
    </row>
    <row r="16" spans="1:22" ht="21" x14ac:dyDescent="0.3">
      <c r="A16" s="76" t="s">
        <v>32</v>
      </c>
      <c r="B16" s="437">
        <v>6.7949299999999999</v>
      </c>
      <c r="C16" s="287">
        <v>2.2533300000000001</v>
      </c>
      <c r="D16" s="287">
        <v>1.318128</v>
      </c>
      <c r="E16" s="277">
        <v>3.6929920000000003</v>
      </c>
      <c r="F16" s="437">
        <v>2.3672800000000001</v>
      </c>
      <c r="G16" s="277">
        <v>4.2565750000000007</v>
      </c>
      <c r="H16" s="437">
        <v>1.9553799999999999</v>
      </c>
      <c r="I16" s="287">
        <v>1.82</v>
      </c>
      <c r="J16" s="287">
        <v>2.33</v>
      </c>
      <c r="K16" s="291">
        <f t="shared" si="0"/>
        <v>2.0750000000000002</v>
      </c>
      <c r="L16" s="277">
        <v>13.32527</v>
      </c>
      <c r="M16" s="85">
        <v>18.8</v>
      </c>
    </row>
    <row r="17" spans="1:13" ht="21" x14ac:dyDescent="0.3">
      <c r="A17" s="76" t="s">
        <v>33</v>
      </c>
      <c r="B17" s="437">
        <v>5.7010899999999998</v>
      </c>
      <c r="C17" s="287">
        <v>2.0000299999999998</v>
      </c>
      <c r="D17" s="287">
        <v>1.088419</v>
      </c>
      <c r="E17" s="277">
        <v>2.888274</v>
      </c>
      <c r="F17" s="437">
        <v>2.9250599999999998</v>
      </c>
      <c r="G17" s="277">
        <v>4.3896000000000006</v>
      </c>
      <c r="H17" s="437">
        <v>2.0981299999999998</v>
      </c>
      <c r="I17" s="287">
        <v>1.87</v>
      </c>
      <c r="J17" s="287">
        <v>2.39</v>
      </c>
      <c r="K17" s="291">
        <f t="shared" si="0"/>
        <v>2.13</v>
      </c>
      <c r="L17" s="277">
        <v>13.218590000000001</v>
      </c>
      <c r="M17" s="85">
        <v>19</v>
      </c>
    </row>
    <row r="18" spans="1:13" ht="21" x14ac:dyDescent="0.3">
      <c r="A18" s="79" t="s">
        <v>3</v>
      </c>
      <c r="B18" s="439">
        <v>8.0775699999999997</v>
      </c>
      <c r="C18" s="293">
        <v>2.6528499999999999</v>
      </c>
      <c r="D18" s="293">
        <v>3.7629650000000003</v>
      </c>
      <c r="E18" s="280">
        <v>4.6367099999999999</v>
      </c>
      <c r="F18" s="439">
        <v>3.6752800000000003</v>
      </c>
      <c r="G18" s="280">
        <v>6.7010249999999996</v>
      </c>
      <c r="H18" s="454">
        <v>2.9700950000000002</v>
      </c>
      <c r="I18" s="307">
        <v>2.98</v>
      </c>
      <c r="J18" s="307">
        <v>2.4500000000000002</v>
      </c>
      <c r="K18" s="307">
        <f t="shared" si="0"/>
        <v>2.7149999999999999</v>
      </c>
      <c r="L18" s="280">
        <v>12.36232</v>
      </c>
      <c r="M18" s="88">
        <v>19.399999999999999</v>
      </c>
    </row>
    <row r="19" spans="1:13" ht="21" x14ac:dyDescent="0.3">
      <c r="A19" s="79" t="s">
        <v>11</v>
      </c>
      <c r="B19" s="438">
        <v>8.0280000000000005</v>
      </c>
      <c r="C19" s="315">
        <v>3.831</v>
      </c>
      <c r="D19" s="315">
        <v>2.5099999999999998</v>
      </c>
      <c r="E19" s="279">
        <v>4.6189999999999998</v>
      </c>
      <c r="F19" s="438">
        <v>5.29</v>
      </c>
      <c r="G19" s="279">
        <v>6.91</v>
      </c>
      <c r="H19" s="454">
        <v>2.9184449999999997</v>
      </c>
      <c r="I19" s="307">
        <v>3.07</v>
      </c>
      <c r="J19" s="307">
        <v>2.84</v>
      </c>
      <c r="K19" s="307">
        <f t="shared" si="0"/>
        <v>2.9550000000000001</v>
      </c>
      <c r="L19" s="280">
        <v>13.731159999999999</v>
      </c>
      <c r="M19" s="86">
        <v>20.3</v>
      </c>
    </row>
    <row r="20" spans="1:13" ht="21" x14ac:dyDescent="0.3">
      <c r="A20" s="79" t="s">
        <v>0</v>
      </c>
      <c r="B20" s="439">
        <v>8.4979999999999993</v>
      </c>
      <c r="C20" s="293">
        <v>4.194</v>
      </c>
      <c r="D20" s="293">
        <v>2.577</v>
      </c>
      <c r="E20" s="280">
        <v>4.6769999999999996</v>
      </c>
      <c r="F20" s="439">
        <v>6.1047599999999997</v>
      </c>
      <c r="G20" s="280">
        <v>6.1047599999999997</v>
      </c>
      <c r="H20" s="439">
        <v>2.701085</v>
      </c>
      <c r="I20" s="293">
        <v>2.63</v>
      </c>
      <c r="J20" s="293">
        <v>2.99</v>
      </c>
      <c r="K20" s="307">
        <f t="shared" si="0"/>
        <v>2.81</v>
      </c>
      <c r="L20" s="280">
        <v>12.838040000000001</v>
      </c>
      <c r="M20" s="88">
        <v>19.8</v>
      </c>
    </row>
    <row r="21" spans="1:13" ht="21" x14ac:dyDescent="0.3">
      <c r="A21" s="79" t="s">
        <v>24</v>
      </c>
      <c r="B21" s="439">
        <v>8.2995999999999999</v>
      </c>
      <c r="C21" s="293">
        <v>3.4757600000000002</v>
      </c>
      <c r="D21" s="293">
        <v>2.4228000000000001</v>
      </c>
      <c r="E21" s="280">
        <v>4.4109410000000002</v>
      </c>
      <c r="F21" s="439">
        <v>4.5152099999999997</v>
      </c>
      <c r="G21" s="280">
        <v>6.8560249999999998</v>
      </c>
      <c r="H21" s="439">
        <v>2.355575</v>
      </c>
      <c r="I21" s="293">
        <v>2.5499999999999998</v>
      </c>
      <c r="J21" s="293">
        <v>2.94</v>
      </c>
      <c r="K21" s="307">
        <f t="shared" si="0"/>
        <v>2.7450000000000001</v>
      </c>
      <c r="L21" s="280">
        <v>12.40333</v>
      </c>
      <c r="M21" s="88">
        <v>20.6</v>
      </c>
    </row>
    <row r="22" spans="1:13" ht="21" x14ac:dyDescent="0.3">
      <c r="A22" s="77" t="s">
        <v>35</v>
      </c>
      <c r="B22" s="436">
        <v>8.6327900000000017</v>
      </c>
      <c r="C22" s="289">
        <v>3.4865999999999997</v>
      </c>
      <c r="D22" s="289">
        <v>1.825086</v>
      </c>
      <c r="E22" s="278">
        <v>4.2859549999999995</v>
      </c>
      <c r="F22" s="436">
        <v>3.61063</v>
      </c>
      <c r="G22" s="278">
        <v>5.8751450000000007</v>
      </c>
      <c r="H22" s="436">
        <v>2.1412800000000001</v>
      </c>
      <c r="I22" s="289">
        <v>2.71</v>
      </c>
      <c r="J22" s="289">
        <v>1.99</v>
      </c>
      <c r="K22" s="330">
        <f t="shared" si="0"/>
        <v>2.35</v>
      </c>
      <c r="L22" s="278">
        <v>11.952579999999999</v>
      </c>
      <c r="M22" s="84">
        <v>19.5</v>
      </c>
    </row>
    <row r="23" spans="1:13" ht="21" x14ac:dyDescent="0.3">
      <c r="A23" s="79" t="s">
        <v>26</v>
      </c>
      <c r="B23" s="439">
        <v>7.2377000000000002</v>
      </c>
      <c r="C23" s="293">
        <v>2.8060800000000001</v>
      </c>
      <c r="D23" s="293">
        <v>3.9266049999999999</v>
      </c>
      <c r="E23" s="280">
        <v>5.070646</v>
      </c>
      <c r="F23" s="439">
        <v>3.9690799999999999</v>
      </c>
      <c r="G23" s="280">
        <v>6.6649400000000005</v>
      </c>
      <c r="H23" s="454">
        <v>2.9494400000000001</v>
      </c>
      <c r="I23" s="307">
        <v>3</v>
      </c>
      <c r="J23" s="307">
        <v>3.15</v>
      </c>
      <c r="K23" s="307">
        <f t="shared" si="0"/>
        <v>3.0750000000000002</v>
      </c>
      <c r="L23" s="280">
        <v>14.086180000000001</v>
      </c>
      <c r="M23" s="88">
        <v>21.2</v>
      </c>
    </row>
    <row r="24" spans="1:13" ht="21" x14ac:dyDescent="0.3">
      <c r="A24" s="79" t="s">
        <v>9</v>
      </c>
      <c r="B24" s="439">
        <v>9.2476200000000013</v>
      </c>
      <c r="C24" s="293">
        <v>2.9097300000000001</v>
      </c>
      <c r="D24" s="293">
        <v>3.7041880000000003</v>
      </c>
      <c r="E24" s="280">
        <v>4.9664030000000006</v>
      </c>
      <c r="F24" s="439">
        <v>4.5399700000000003</v>
      </c>
      <c r="G24" s="280">
        <v>7.2013199999999999</v>
      </c>
      <c r="H24" s="439">
        <v>2.84273</v>
      </c>
      <c r="I24" s="293">
        <v>2.79</v>
      </c>
      <c r="J24" s="293">
        <v>2.92</v>
      </c>
      <c r="K24" s="307">
        <f t="shared" si="0"/>
        <v>2.855</v>
      </c>
      <c r="L24" s="280">
        <v>13.807870000000001</v>
      </c>
      <c r="M24" s="88">
        <v>21.5</v>
      </c>
    </row>
    <row r="25" spans="1:13" ht="21" x14ac:dyDescent="0.3">
      <c r="A25" s="79" t="s">
        <v>27</v>
      </c>
      <c r="B25" s="439">
        <v>7.6476699999999997</v>
      </c>
      <c r="C25" s="293">
        <v>3.1563699999999999</v>
      </c>
      <c r="D25" s="293">
        <v>2.791944</v>
      </c>
      <c r="E25" s="280">
        <v>4.7150469999999993</v>
      </c>
      <c r="F25" s="439">
        <v>4.3762499999999998</v>
      </c>
      <c r="G25" s="280">
        <v>6.3260899999999998</v>
      </c>
      <c r="H25" s="439">
        <v>2.8536149999999996</v>
      </c>
      <c r="I25" s="293">
        <v>3.02</v>
      </c>
      <c r="J25" s="293">
        <v>3.09</v>
      </c>
      <c r="K25" s="307">
        <f t="shared" si="0"/>
        <v>3.0549999999999997</v>
      </c>
      <c r="L25" s="280">
        <v>14.10685</v>
      </c>
      <c r="M25" s="88">
        <v>22.3</v>
      </c>
    </row>
    <row r="26" spans="1:13" ht="21" x14ac:dyDescent="0.3">
      <c r="A26" s="79" t="s">
        <v>2</v>
      </c>
      <c r="B26" s="439">
        <v>9.2471499999999995</v>
      </c>
      <c r="C26" s="293">
        <v>3.4074</v>
      </c>
      <c r="D26" s="293">
        <v>3.0112640000000002</v>
      </c>
      <c r="E26" s="280">
        <v>4.9890140000000001</v>
      </c>
      <c r="F26" s="439">
        <v>4.6715200000000001</v>
      </c>
      <c r="G26" s="280">
        <v>6.7888400000000004</v>
      </c>
      <c r="H26" s="439">
        <v>2.2368399999999999</v>
      </c>
      <c r="I26" s="293">
        <v>3.01</v>
      </c>
      <c r="J26" s="293">
        <v>3.03</v>
      </c>
      <c r="K26" s="307">
        <f t="shared" si="0"/>
        <v>3.0199999999999996</v>
      </c>
      <c r="L26" s="280">
        <v>12.336799999999998</v>
      </c>
      <c r="M26" s="88">
        <v>20.8</v>
      </c>
    </row>
    <row r="27" spans="1:13" ht="21" x14ac:dyDescent="0.3">
      <c r="A27" s="79" t="s">
        <v>7</v>
      </c>
      <c r="B27" s="439">
        <v>7.3342799999999997</v>
      </c>
      <c r="C27" s="293">
        <v>2.8616899999999998</v>
      </c>
      <c r="D27" s="293">
        <v>3.4461239999999997</v>
      </c>
      <c r="E27" s="280">
        <v>5.4450229999999999</v>
      </c>
      <c r="F27" s="439">
        <v>3.7509899999999998</v>
      </c>
      <c r="G27" s="280">
        <v>6.6331399999999991</v>
      </c>
      <c r="H27" s="454">
        <v>2.96895</v>
      </c>
      <c r="I27" s="307">
        <v>3.12</v>
      </c>
      <c r="J27" s="307">
        <v>3.18</v>
      </c>
      <c r="K27" s="307">
        <f t="shared" si="0"/>
        <v>3.1500000000000004</v>
      </c>
      <c r="L27" s="280">
        <v>13.63148</v>
      </c>
      <c r="M27" s="88">
        <v>20.9</v>
      </c>
    </row>
    <row r="28" spans="1:13" ht="21" x14ac:dyDescent="0.3">
      <c r="A28" s="79" t="s">
        <v>36</v>
      </c>
      <c r="B28" s="439">
        <v>7.2015099999999999</v>
      </c>
      <c r="C28" s="293">
        <v>3.3298100000000002</v>
      </c>
      <c r="D28" s="293">
        <v>4.0291190000000006</v>
      </c>
      <c r="E28" s="280">
        <v>4.9591540000000007</v>
      </c>
      <c r="F28" s="439">
        <v>4.3438800000000004</v>
      </c>
      <c r="G28" s="280">
        <v>6.7416749999999999</v>
      </c>
      <c r="H28" s="439">
        <v>2.8372549999999999</v>
      </c>
      <c r="I28" s="293">
        <v>2.92</v>
      </c>
      <c r="J28" s="293">
        <v>3.06</v>
      </c>
      <c r="K28" s="307">
        <f t="shared" si="0"/>
        <v>2.99</v>
      </c>
      <c r="L28" s="280">
        <v>15.476330000000001</v>
      </c>
      <c r="M28" s="88">
        <v>24.5</v>
      </c>
    </row>
    <row r="29" spans="1:13" ht="21" x14ac:dyDescent="0.3">
      <c r="A29" s="79" t="s">
        <v>28</v>
      </c>
      <c r="B29" s="439">
        <v>7.8637100000000002</v>
      </c>
      <c r="C29" s="293">
        <v>2.8001499999999999</v>
      </c>
      <c r="D29" s="293">
        <v>2.545102</v>
      </c>
      <c r="E29" s="280">
        <v>5.0827629999999999</v>
      </c>
      <c r="F29" s="439">
        <v>4.7436999999999996</v>
      </c>
      <c r="G29" s="280">
        <v>6.8064150000000003</v>
      </c>
      <c r="H29" s="439">
        <v>3.0973350000000002</v>
      </c>
      <c r="I29" s="293">
        <v>2.8</v>
      </c>
      <c r="J29" s="293">
        <v>2.98</v>
      </c>
      <c r="K29" s="307">
        <f t="shared" si="0"/>
        <v>2.8899999999999997</v>
      </c>
      <c r="L29" s="280">
        <v>14.439540000000001</v>
      </c>
      <c r="M29" s="88">
        <v>22.9</v>
      </c>
    </row>
    <row r="30" spans="1:13" ht="21" x14ac:dyDescent="0.3">
      <c r="A30" s="79" t="s">
        <v>8</v>
      </c>
      <c r="B30" s="439">
        <v>8.9911499999999993</v>
      </c>
      <c r="C30" s="293">
        <v>3.0185999999999997</v>
      </c>
      <c r="D30" s="293">
        <v>2.8768389999999999</v>
      </c>
      <c r="E30" s="280">
        <v>4.7311290000000001</v>
      </c>
      <c r="F30" s="439">
        <v>4.9891000000000005</v>
      </c>
      <c r="G30" s="280">
        <v>7.0113300000000001</v>
      </c>
      <c r="H30" s="439">
        <v>2.9778099999999998</v>
      </c>
      <c r="I30" s="293">
        <v>3.18</v>
      </c>
      <c r="J30" s="293">
        <v>2.85</v>
      </c>
      <c r="K30" s="307">
        <f t="shared" si="0"/>
        <v>3.0150000000000001</v>
      </c>
      <c r="L30" s="280">
        <v>13.601150000000001</v>
      </c>
      <c r="M30" s="88">
        <v>22.7</v>
      </c>
    </row>
    <row r="31" spans="1:13" ht="21" x14ac:dyDescent="0.3">
      <c r="A31" s="79" t="s">
        <v>37</v>
      </c>
      <c r="B31" s="439">
        <v>6.6502499999999998</v>
      </c>
      <c r="C31" s="293">
        <v>3.0165900000000003</v>
      </c>
      <c r="D31" s="293">
        <v>3.3424360000000002</v>
      </c>
      <c r="E31" s="280">
        <v>4.6582140000000001</v>
      </c>
      <c r="F31" s="439">
        <v>5.12575</v>
      </c>
      <c r="G31" s="280">
        <v>6.4344149999999996</v>
      </c>
      <c r="H31" s="439">
        <v>2.5739899999999998</v>
      </c>
      <c r="I31" s="293">
        <v>3.2</v>
      </c>
      <c r="J31" s="293">
        <v>2.69</v>
      </c>
      <c r="K31" s="307">
        <f t="shared" si="0"/>
        <v>2.9450000000000003</v>
      </c>
      <c r="L31" s="280">
        <v>15.36276</v>
      </c>
      <c r="M31" s="88">
        <v>24.2</v>
      </c>
    </row>
    <row r="32" spans="1:13" ht="21" x14ac:dyDescent="0.3">
      <c r="A32" s="79" t="s">
        <v>38</v>
      </c>
      <c r="B32" s="439">
        <v>7.5357599999999998</v>
      </c>
      <c r="C32" s="293">
        <v>3.5366200000000001</v>
      </c>
      <c r="D32" s="293">
        <v>2.6959940000000002</v>
      </c>
      <c r="E32" s="280">
        <v>4.4686779999999997</v>
      </c>
      <c r="F32" s="439">
        <v>4.7307499999999996</v>
      </c>
      <c r="G32" s="280">
        <v>6.4444300000000005</v>
      </c>
      <c r="H32" s="439">
        <v>2.5658150000000002</v>
      </c>
      <c r="I32" s="293">
        <v>2.62</v>
      </c>
      <c r="J32" s="293">
        <v>2.81</v>
      </c>
      <c r="K32" s="307">
        <f t="shared" si="0"/>
        <v>2.7149999999999999</v>
      </c>
      <c r="L32" s="280">
        <v>17.153950000000002</v>
      </c>
      <c r="M32" s="88">
        <v>25.9</v>
      </c>
    </row>
    <row r="33" spans="1:13" ht="21" x14ac:dyDescent="0.3">
      <c r="A33" s="79" t="s">
        <v>39</v>
      </c>
      <c r="B33" s="439">
        <v>8.1256699999999995</v>
      </c>
      <c r="C33" s="293">
        <v>3.2116700000000002</v>
      </c>
      <c r="D33" s="293">
        <v>2.9368240000000001</v>
      </c>
      <c r="E33" s="280">
        <v>4.5398529999999999</v>
      </c>
      <c r="F33" s="439">
        <v>4.5583900000000002</v>
      </c>
      <c r="G33" s="280">
        <v>6.7333749999999997</v>
      </c>
      <c r="H33" s="439">
        <v>3.0370349999999999</v>
      </c>
      <c r="I33" s="293">
        <v>3.27</v>
      </c>
      <c r="J33" s="293">
        <v>3.11</v>
      </c>
      <c r="K33" s="307">
        <f t="shared" si="0"/>
        <v>3.19</v>
      </c>
      <c r="L33" s="280">
        <v>15.694750000000001</v>
      </c>
      <c r="M33" s="88">
        <v>24.1</v>
      </c>
    </row>
    <row r="34" spans="1:13" ht="21" x14ac:dyDescent="0.3">
      <c r="A34" s="79" t="s">
        <v>6</v>
      </c>
      <c r="B34" s="439">
        <v>7.1264599999999998</v>
      </c>
      <c r="C34" s="293">
        <v>3.34552</v>
      </c>
      <c r="D34" s="293">
        <v>3.0366770000000001</v>
      </c>
      <c r="E34" s="280">
        <v>4.4564729999999999</v>
      </c>
      <c r="F34" s="439">
        <v>5.0507100000000005</v>
      </c>
      <c r="G34" s="280">
        <v>6.5312700000000001</v>
      </c>
      <c r="H34" s="439">
        <v>2.5198149999999995</v>
      </c>
      <c r="I34" s="293">
        <v>2.58</v>
      </c>
      <c r="J34" s="293">
        <v>2.83</v>
      </c>
      <c r="K34" s="307">
        <f t="shared" si="0"/>
        <v>2.7050000000000001</v>
      </c>
      <c r="L34" s="280">
        <v>16.68572</v>
      </c>
      <c r="M34" s="88">
        <v>25.7</v>
      </c>
    </row>
    <row r="35" spans="1:13" ht="21.6" thickBot="1" x14ac:dyDescent="0.35">
      <c r="A35" s="80" t="s">
        <v>1</v>
      </c>
      <c r="B35" s="440">
        <v>7.7728100000000007</v>
      </c>
      <c r="C35" s="441">
        <v>3.5320800000000001</v>
      </c>
      <c r="D35" s="441">
        <v>2.970097</v>
      </c>
      <c r="E35" s="281">
        <v>4.1043609999999999</v>
      </c>
      <c r="F35" s="440">
        <v>4.6866700000000003</v>
      </c>
      <c r="G35" s="281">
        <v>6.5911350000000004</v>
      </c>
      <c r="H35" s="440">
        <v>2.6962649999999999</v>
      </c>
      <c r="I35" s="455">
        <v>3.08</v>
      </c>
      <c r="J35" s="455">
        <v>2.4300000000000002</v>
      </c>
      <c r="K35" s="455">
        <f t="shared" si="0"/>
        <v>2.7549999999999999</v>
      </c>
      <c r="L35" s="281">
        <v>18.093040000000002</v>
      </c>
      <c r="M35" s="89">
        <v>28.2</v>
      </c>
    </row>
    <row r="36" spans="1:13" ht="18" x14ac:dyDescent="0.35">
      <c r="A36" s="31" t="s">
        <v>21</v>
      </c>
      <c r="B36" s="442">
        <f t="shared" ref="B36:M36" si="1">AVERAGE(B7,B8,B9,B10,B11,B12,B15,B16,B17,B22)</f>
        <v>6.9298979999999997</v>
      </c>
      <c r="C36" s="443">
        <f t="shared" si="1"/>
        <v>2.5069859999999999</v>
      </c>
      <c r="D36" s="443">
        <f t="shared" si="1"/>
        <v>1.2303237</v>
      </c>
      <c r="E36" s="282">
        <f t="shared" si="1"/>
        <v>3.3397139000000005</v>
      </c>
      <c r="F36" s="442">
        <f t="shared" si="1"/>
        <v>3.0266729999999997</v>
      </c>
      <c r="G36" s="282">
        <f t="shared" si="1"/>
        <v>4.8538174999999999</v>
      </c>
      <c r="H36" s="442">
        <f t="shared" si="1"/>
        <v>2.0293239999999999</v>
      </c>
      <c r="I36" s="443">
        <f t="shared" si="1"/>
        <v>2.1059999999999999</v>
      </c>
      <c r="J36" s="443">
        <f t="shared" si="1"/>
        <v>2.2120000000000002</v>
      </c>
      <c r="K36" s="443">
        <f t="shared" si="1"/>
        <v>2.1589999999999998</v>
      </c>
      <c r="L36" s="282">
        <f t="shared" si="1"/>
        <v>13.377142000000003</v>
      </c>
      <c r="M36" s="282">
        <f t="shared" si="1"/>
        <v>19.190000000000001</v>
      </c>
    </row>
    <row r="37" spans="1:13" ht="16.2" thickBot="1" x14ac:dyDescent="0.35">
      <c r="A37" s="32" t="s">
        <v>22</v>
      </c>
      <c r="B37" s="92">
        <f t="shared" ref="B37:M37" si="2">STDEV(B7:B12,B15,B16,B17,B22)</f>
        <v>0.89275881994834405</v>
      </c>
      <c r="C37" s="90">
        <f t="shared" si="2"/>
        <v>0.56265955888480501</v>
      </c>
      <c r="D37" s="90">
        <f t="shared" si="2"/>
        <v>0.32394803949126388</v>
      </c>
      <c r="E37" s="91">
        <f t="shared" si="2"/>
        <v>0.63743817838986405</v>
      </c>
      <c r="F37" s="92">
        <f t="shared" si="2"/>
        <v>0.37558494228040989</v>
      </c>
      <c r="G37" s="91">
        <f t="shared" si="2"/>
        <v>0.65913747938435707</v>
      </c>
      <c r="H37" s="92">
        <f t="shared" si="2"/>
        <v>0.16341535227756299</v>
      </c>
      <c r="I37" s="90">
        <f t="shared" si="2"/>
        <v>0.32222145593778773</v>
      </c>
      <c r="J37" s="90">
        <f t="shared" si="2"/>
        <v>0.22532938852562784</v>
      </c>
      <c r="K37" s="90">
        <f t="shared" si="2"/>
        <v>0.18346661821704788</v>
      </c>
      <c r="L37" s="91">
        <f t="shared" si="2"/>
        <v>0.6360936667539181</v>
      </c>
      <c r="M37" s="91">
        <f t="shared" si="2"/>
        <v>0.3725288952252937</v>
      </c>
    </row>
    <row r="38" spans="1:13" ht="18" x14ac:dyDescent="0.35">
      <c r="A38" s="33" t="s">
        <v>46</v>
      </c>
      <c r="B38" s="444">
        <f>AVERAGE(B7,B8,B10,B11,B12,B16,B17)</f>
        <v>6.5075899999999995</v>
      </c>
      <c r="C38" s="445">
        <f t="shared" ref="C38:M38" si="3">AVERAGE(C7,C8,C10,C11,C12,C16,C17)</f>
        <v>2.1973028571428572</v>
      </c>
      <c r="D38" s="445">
        <f t="shared" si="3"/>
        <v>1.0676141428571426</v>
      </c>
      <c r="E38" s="283">
        <f t="shared" si="3"/>
        <v>3.1165608571428574</v>
      </c>
      <c r="F38" s="444">
        <f t="shared" si="3"/>
        <v>2.8453185714285714</v>
      </c>
      <c r="G38" s="283">
        <f t="shared" si="3"/>
        <v>4.4628607142857151</v>
      </c>
      <c r="H38" s="444">
        <f t="shared" si="3"/>
        <v>1.9475721428571426</v>
      </c>
      <c r="I38" s="445">
        <f t="shared" si="3"/>
        <v>1.9328571428571431</v>
      </c>
      <c r="J38" s="445">
        <f t="shared" si="3"/>
        <v>2.1985714285714288</v>
      </c>
      <c r="K38" s="445">
        <f t="shared" si="3"/>
        <v>2.0657142857142854</v>
      </c>
      <c r="L38" s="283">
        <f t="shared" si="3"/>
        <v>13.692122857142859</v>
      </c>
      <c r="M38" s="283">
        <f t="shared" si="3"/>
        <v>18.985714285714288</v>
      </c>
    </row>
    <row r="39" spans="1:13" ht="15.6" x14ac:dyDescent="0.3">
      <c r="A39" s="34" t="s">
        <v>22</v>
      </c>
      <c r="B39" s="159">
        <f>STDEV(B7:B8,B10:B12,B16:B17)</f>
        <v>0.51258961766049593</v>
      </c>
      <c r="C39" s="160">
        <f t="shared" ref="C39:M39" si="4">STDEV(C7:C8,C10:C12,C16:C17)</f>
        <v>0.28142157573732063</v>
      </c>
      <c r="D39" s="160">
        <f t="shared" si="4"/>
        <v>0.20708490827389997</v>
      </c>
      <c r="E39" s="161">
        <f t="shared" si="4"/>
        <v>0.5113255836471915</v>
      </c>
      <c r="F39" s="159">
        <f t="shared" si="4"/>
        <v>0.27731655416560635</v>
      </c>
      <c r="G39" s="161">
        <f t="shared" si="4"/>
        <v>0.20616979805143967</v>
      </c>
      <c r="H39" s="159">
        <f t="shared" si="4"/>
        <v>0.11185484346751758</v>
      </c>
      <c r="I39" s="160">
        <f t="shared" si="4"/>
        <v>0.1585049195571214</v>
      </c>
      <c r="J39" s="160">
        <f t="shared" si="4"/>
        <v>0.23533157965082452</v>
      </c>
      <c r="K39" s="160">
        <f t="shared" si="4"/>
        <v>0.11152087141833474</v>
      </c>
      <c r="L39" s="161">
        <f t="shared" si="4"/>
        <v>0.29447435812049255</v>
      </c>
      <c r="M39" s="161">
        <f t="shared" si="4"/>
        <v>0.19518001458970669</v>
      </c>
    </row>
    <row r="40" spans="1:13" ht="18" x14ac:dyDescent="0.35">
      <c r="A40" s="35" t="s">
        <v>42</v>
      </c>
      <c r="B40" s="446">
        <f>AVERAGE(B9,B15,B22)</f>
        <v>7.9152833333333339</v>
      </c>
      <c r="C40" s="447">
        <f t="shared" ref="C40:M40" si="5">AVERAGE(C9,C15,C22)</f>
        <v>3.2295799999999999</v>
      </c>
      <c r="D40" s="447">
        <f t="shared" si="5"/>
        <v>1.6099793333333332</v>
      </c>
      <c r="E40" s="284">
        <f t="shared" si="5"/>
        <v>3.8604043333333333</v>
      </c>
      <c r="F40" s="446">
        <f t="shared" si="5"/>
        <v>3.4498333333333338</v>
      </c>
      <c r="G40" s="284">
        <f t="shared" si="5"/>
        <v>5.7660499999999999</v>
      </c>
      <c r="H40" s="446">
        <f t="shared" si="5"/>
        <v>2.2200783333333334</v>
      </c>
      <c r="I40" s="447">
        <f t="shared" si="5"/>
        <v>2.5100000000000002</v>
      </c>
      <c r="J40" s="447">
        <f t="shared" si="5"/>
        <v>2.2433333333333336</v>
      </c>
      <c r="K40" s="447">
        <f t="shared" si="5"/>
        <v>2.3766666666666665</v>
      </c>
      <c r="L40" s="284">
        <f t="shared" si="5"/>
        <v>12.642186666666667</v>
      </c>
      <c r="M40" s="284">
        <f t="shared" si="5"/>
        <v>19.666666666666668</v>
      </c>
    </row>
    <row r="41" spans="1:13" ht="15.6" x14ac:dyDescent="0.3">
      <c r="A41" s="36" t="s">
        <v>47</v>
      </c>
      <c r="B41" s="162">
        <f>STDEV(B9,B15,B22)</f>
        <v>0.84714668300910845</v>
      </c>
      <c r="C41" s="163">
        <f t="shared" ref="C41:M41" si="6">STDEV(C9,C15,C22)</f>
        <v>0.26108579413671656</v>
      </c>
      <c r="D41" s="163">
        <f t="shared" si="6"/>
        <v>0.18633308286327832</v>
      </c>
      <c r="E41" s="164">
        <f t="shared" si="6"/>
        <v>0.68054655263937258</v>
      </c>
      <c r="F41" s="162">
        <f t="shared" si="6"/>
        <v>0.14270530485351043</v>
      </c>
      <c r="G41" s="164">
        <f t="shared" si="6"/>
        <v>0.21058154780274543</v>
      </c>
      <c r="H41" s="456">
        <f t="shared" si="6"/>
        <v>6.8289640929890164E-2</v>
      </c>
      <c r="I41" s="163">
        <f t="shared" si="6"/>
        <v>0.20518284528683201</v>
      </c>
      <c r="J41" s="163">
        <f t="shared" si="6"/>
        <v>0.24542480178933287</v>
      </c>
      <c r="K41" s="163">
        <f t="shared" si="6"/>
        <v>0.11239810200058251</v>
      </c>
      <c r="L41" s="164">
        <f t="shared" si="6"/>
        <v>0.6349318395964515</v>
      </c>
      <c r="M41" s="164">
        <f t="shared" si="6"/>
        <v>0.15275252316519489</v>
      </c>
    </row>
    <row r="42" spans="1:13" ht="18" x14ac:dyDescent="0.35">
      <c r="A42" s="37" t="s">
        <v>187</v>
      </c>
      <c r="B42" s="448">
        <f>AVERAGE(B13,B14,B18,B19,B20,B21,B23,B24,B25,B26,B27,B28,B29,B30,B31,B32,B33,B34,B35)</f>
        <v>8.0164542105263159</v>
      </c>
      <c r="C42" s="449">
        <f t="shared" ref="C42:M42" si="7">AVERAGE(C13,C14,C18,C19,C20,C21,C23,C24,C25,C26,C27,C28,C29,C30,C31,C32,C33,C34,C35)</f>
        <v>3.2798931578947372</v>
      </c>
      <c r="D42" s="449">
        <f>AVERAGE(D13,D14,D18,D19,D20,D21,D23,D24,D25,D26,D27,D28,D29,D30,D31,D32,D33,D34,D35)</f>
        <v>3.0403377368421052</v>
      </c>
      <c r="E42" s="285">
        <f t="shared" si="7"/>
        <v>4.6555837368421047</v>
      </c>
      <c r="F42" s="448">
        <f t="shared" si="7"/>
        <v>4.6210921052631573</v>
      </c>
      <c r="G42" s="285">
        <f t="shared" si="7"/>
        <v>6.6620310526315789</v>
      </c>
      <c r="H42" s="448">
        <f t="shared" si="7"/>
        <v>2.7349381578947369</v>
      </c>
      <c r="I42" s="449">
        <f t="shared" si="7"/>
        <v>2.891578947368421</v>
      </c>
      <c r="J42" s="449">
        <f t="shared" si="7"/>
        <v>2.8478947368421048</v>
      </c>
      <c r="K42" s="449">
        <f t="shared" si="7"/>
        <v>2.8697368421052629</v>
      </c>
      <c r="L42" s="285">
        <f t="shared" si="7"/>
        <v>14.186477368421052</v>
      </c>
      <c r="M42" s="285">
        <f t="shared" si="7"/>
        <v>22.305263157894736</v>
      </c>
    </row>
    <row r="43" spans="1:13" ht="15.6" x14ac:dyDescent="0.3">
      <c r="A43" s="38" t="s">
        <v>22</v>
      </c>
      <c r="B43" s="165">
        <f>STDEV(B13:B14,B18:B21,B23:B35)</f>
        <v>0.77202641977903985</v>
      </c>
      <c r="C43" s="166">
        <f t="shared" ref="C43:M43" si="8">STDEV(C13:C14,C18:C21,C23:C35)</f>
        <v>0.39964755825952752</v>
      </c>
      <c r="D43" s="166">
        <f t="shared" si="8"/>
        <v>0.51609340409990689</v>
      </c>
      <c r="E43" s="167">
        <f t="shared" si="8"/>
        <v>0.39035079599449785</v>
      </c>
      <c r="F43" s="165">
        <f t="shared" si="8"/>
        <v>0.59535417709479144</v>
      </c>
      <c r="G43" s="167">
        <f t="shared" si="8"/>
        <v>0.25302200930605795</v>
      </c>
      <c r="H43" s="165">
        <f t="shared" si="8"/>
        <v>0.25693011735365434</v>
      </c>
      <c r="I43" s="166">
        <f t="shared" si="8"/>
        <v>0.2545641843948363</v>
      </c>
      <c r="J43" s="166">
        <f t="shared" si="8"/>
        <v>0.26667872779741747</v>
      </c>
      <c r="K43" s="166">
        <f t="shared" si="8"/>
        <v>0.21137429731935595</v>
      </c>
      <c r="L43" s="167">
        <f t="shared" si="8"/>
        <v>1.8270435049823652</v>
      </c>
      <c r="M43" s="167">
        <f t="shared" si="8"/>
        <v>2.5522264102392893</v>
      </c>
    </row>
    <row r="44" spans="1:13" ht="18" x14ac:dyDescent="0.35">
      <c r="A44" s="39" t="s">
        <v>82</v>
      </c>
      <c r="B44" s="450">
        <f>AVERAGE(B7:B35)</f>
        <v>7.6417796551724155</v>
      </c>
      <c r="C44" s="451">
        <f t="shared" ref="C44:M44" si="9">AVERAGE(C7:C35)</f>
        <v>3.0133734482758623</v>
      </c>
      <c r="D44" s="451">
        <f t="shared" si="9"/>
        <v>2.4161949655172403</v>
      </c>
      <c r="E44" s="286">
        <f t="shared" si="9"/>
        <v>4.2018355172413795</v>
      </c>
      <c r="F44" s="450">
        <f t="shared" si="9"/>
        <v>4.0712924137931035</v>
      </c>
      <c r="G44" s="286">
        <f t="shared" si="9"/>
        <v>6.0385091379310341</v>
      </c>
      <c r="H44" s="450">
        <f t="shared" si="9"/>
        <v>2.4916229310344828</v>
      </c>
      <c r="I44" s="451">
        <f t="shared" si="9"/>
        <v>2.6206896551724133</v>
      </c>
      <c r="J44" s="451">
        <f t="shared" si="9"/>
        <v>2.6286206896551731</v>
      </c>
      <c r="K44" s="451">
        <f t="shared" si="9"/>
        <v>2.6246551724137928</v>
      </c>
      <c r="L44" s="286">
        <f t="shared" si="9"/>
        <v>13.907396206896555</v>
      </c>
      <c r="M44" s="286">
        <f t="shared" si="9"/>
        <v>21.231034482758627</v>
      </c>
    </row>
    <row r="45" spans="1:13" ht="16.2" thickBot="1" x14ac:dyDescent="0.35">
      <c r="A45" s="40" t="s">
        <v>22</v>
      </c>
      <c r="B45" s="168">
        <f>STDEV(B7:B35)</f>
        <v>0.95686626551572029</v>
      </c>
      <c r="C45" s="169">
        <f t="shared" ref="C45:M45" si="10">STDEV(C7:C35)</f>
        <v>0.58670094359584413</v>
      </c>
      <c r="D45" s="169">
        <f t="shared" si="10"/>
        <v>0.98566983364738736</v>
      </c>
      <c r="E45" s="170">
        <f t="shared" si="10"/>
        <v>0.79606336319953097</v>
      </c>
      <c r="F45" s="168">
        <f t="shared" si="10"/>
        <v>0.93168868731404286</v>
      </c>
      <c r="G45" s="170">
        <f t="shared" si="10"/>
        <v>0.97255696076306664</v>
      </c>
      <c r="H45" s="168">
        <f t="shared" si="10"/>
        <v>0.40929483954880358</v>
      </c>
      <c r="I45" s="169">
        <f t="shared" si="10"/>
        <v>0.46843913337260723</v>
      </c>
      <c r="J45" s="169">
        <f t="shared" si="10"/>
        <v>0.39579688277422087</v>
      </c>
      <c r="K45" s="169">
        <f t="shared" si="10"/>
        <v>0.39716614694087832</v>
      </c>
      <c r="L45" s="170">
        <f t="shared" si="10"/>
        <v>1.5586011890094049</v>
      </c>
      <c r="M45" s="170">
        <f t="shared" si="10"/>
        <v>2.5500845151646332</v>
      </c>
    </row>
  </sheetData>
  <mergeCells count="9">
    <mergeCell ref="A2:V2"/>
    <mergeCell ref="B5:B6"/>
    <mergeCell ref="C5:C6"/>
    <mergeCell ref="A4:A6"/>
    <mergeCell ref="M4:M6"/>
    <mergeCell ref="B4:E4"/>
    <mergeCell ref="D5:E5"/>
    <mergeCell ref="F4:G5"/>
    <mergeCell ref="H4:L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U67"/>
  <sheetViews>
    <sheetView zoomScale="60" zoomScaleNormal="60" workbookViewId="0"/>
  </sheetViews>
  <sheetFormatPr defaultRowHeight="14.4" x14ac:dyDescent="0.3"/>
  <cols>
    <col min="1" max="1" width="11" customWidth="1"/>
    <col min="2" max="2" width="6.21875" customWidth="1"/>
    <col min="3" max="3" width="6.109375" customWidth="1"/>
    <col min="4" max="4" width="6" customWidth="1"/>
    <col min="5" max="5" width="6.109375" customWidth="1"/>
    <col min="6" max="6" width="5.6640625" customWidth="1"/>
    <col min="7" max="7" width="5.44140625" customWidth="1"/>
    <col min="8" max="8" width="5.5546875" customWidth="1"/>
    <col min="9" max="9" width="5.6640625" customWidth="1"/>
    <col min="10" max="10" width="5.77734375" customWidth="1"/>
    <col min="11" max="11" width="6.109375" customWidth="1"/>
    <col min="12" max="12" width="5.33203125" customWidth="1"/>
    <col min="13" max="13" width="5.6640625" customWidth="1"/>
    <col min="14" max="14" width="6" customWidth="1"/>
    <col min="15" max="15" width="5.33203125" customWidth="1"/>
    <col min="16" max="16" width="5.77734375" customWidth="1"/>
    <col min="17" max="17" width="5.5546875" customWidth="1"/>
    <col min="18" max="18" width="5.33203125" customWidth="1"/>
    <col min="19" max="19" width="6" customWidth="1"/>
    <col min="20" max="20" width="5.77734375" customWidth="1"/>
    <col min="21" max="21" width="6" customWidth="1"/>
    <col min="22" max="23" width="5.6640625" customWidth="1"/>
    <col min="24" max="24" width="5.33203125" customWidth="1"/>
    <col min="25" max="25" width="5.6640625" customWidth="1"/>
    <col min="26" max="26" width="5.21875" customWidth="1"/>
    <col min="27" max="27" width="5.77734375" customWidth="1"/>
    <col min="28" max="28" width="5.33203125" customWidth="1"/>
    <col min="29" max="29" width="10.44140625" customWidth="1"/>
    <col min="30" max="30" width="12" customWidth="1"/>
    <col min="31" max="31" width="6" customWidth="1"/>
    <col min="32" max="32" width="6.33203125" customWidth="1"/>
    <col min="33" max="33" width="6" customWidth="1"/>
    <col min="34" max="34" width="5.88671875" customWidth="1"/>
    <col min="35" max="35" width="8" customWidth="1"/>
    <col min="36" max="36" width="6.33203125" customWidth="1"/>
    <col min="37" max="37" width="5.33203125" customWidth="1"/>
    <col min="38" max="38" width="5.6640625" customWidth="1"/>
    <col min="39" max="39" width="5.33203125" customWidth="1"/>
    <col min="40" max="40" width="8.5546875" customWidth="1"/>
    <col min="41" max="42" width="6.6640625" customWidth="1"/>
    <col min="43" max="43" width="7.44140625" customWidth="1"/>
    <col min="44" max="44" width="7.5546875" customWidth="1"/>
    <col min="45" max="45" width="6.33203125" customWidth="1"/>
    <col min="46" max="46" width="6.77734375" customWidth="1"/>
    <col min="47" max="47" width="6.44140625" customWidth="1"/>
    <col min="48" max="48" width="6.77734375" customWidth="1"/>
    <col min="49" max="49" width="8.109375" customWidth="1"/>
    <col min="50" max="50" width="11.44140625" customWidth="1"/>
    <col min="69" max="69" width="8.6640625" customWidth="1"/>
    <col min="70" max="70" width="12.21875" bestFit="1" customWidth="1"/>
    <col min="71" max="71" width="7.6640625" customWidth="1"/>
    <col min="73" max="73" width="13.44140625" customWidth="1"/>
    <col min="74" max="74" width="13.77734375" customWidth="1"/>
    <col min="75" max="75" width="14.44140625" customWidth="1"/>
    <col min="98" max="98" width="15.33203125" customWidth="1"/>
    <col min="99" max="99" width="18.21875" customWidth="1"/>
  </cols>
  <sheetData>
    <row r="1" spans="1:99" ht="18" x14ac:dyDescent="0.35">
      <c r="A1" s="524" t="s">
        <v>195</v>
      </c>
      <c r="B1" s="525"/>
      <c r="C1" s="525"/>
      <c r="D1" s="525"/>
      <c r="E1" s="525"/>
      <c r="F1" s="525"/>
      <c r="G1" s="525"/>
      <c r="H1" s="525"/>
      <c r="I1" s="525"/>
      <c r="J1" s="525"/>
      <c r="K1" s="525"/>
      <c r="L1" s="525"/>
      <c r="M1" s="525"/>
      <c r="N1" s="525"/>
    </row>
    <row r="2" spans="1:99" ht="43.2" customHeight="1" x14ac:dyDescent="0.35">
      <c r="A2" s="582" t="s">
        <v>190</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c r="AG2" s="582"/>
      <c r="AH2" s="582"/>
      <c r="AI2" s="582"/>
      <c r="AJ2" s="582"/>
      <c r="AK2" s="582"/>
      <c r="AL2" s="582"/>
      <c r="AM2" s="582"/>
      <c r="AN2" s="582"/>
      <c r="AO2" s="582"/>
      <c r="AP2" s="582"/>
      <c r="AQ2" s="582"/>
      <c r="AR2" s="582"/>
      <c r="AS2" s="582"/>
      <c r="AT2" s="582"/>
      <c r="AU2" s="582"/>
      <c r="AV2" s="582"/>
      <c r="AW2" s="582"/>
    </row>
    <row r="3" spans="1:99" ht="18.600000000000001" customHeight="1" thickBot="1" x14ac:dyDescent="0.4">
      <c r="A3" s="526"/>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row>
    <row r="4" spans="1:99" ht="15.6" x14ac:dyDescent="0.3">
      <c r="A4" s="555" t="s">
        <v>50</v>
      </c>
      <c r="B4" s="552" t="s">
        <v>49</v>
      </c>
      <c r="C4" s="553"/>
      <c r="D4" s="553"/>
      <c r="E4" s="553"/>
      <c r="F4" s="553"/>
      <c r="G4" s="553"/>
      <c r="H4" s="553"/>
      <c r="I4" s="553"/>
      <c r="J4" s="554"/>
      <c r="K4" s="563" t="s">
        <v>55</v>
      </c>
      <c r="L4" s="564"/>
      <c r="M4" s="564"/>
      <c r="N4" s="564"/>
      <c r="O4" s="564"/>
      <c r="P4" s="564"/>
      <c r="Q4" s="564"/>
      <c r="R4" s="564"/>
      <c r="S4" s="565"/>
      <c r="T4" s="563" t="s">
        <v>48</v>
      </c>
      <c r="U4" s="564"/>
      <c r="V4" s="564"/>
      <c r="W4" s="564"/>
      <c r="X4" s="564"/>
      <c r="Y4" s="564"/>
      <c r="Z4" s="564"/>
      <c r="AA4" s="564"/>
      <c r="AB4" s="565"/>
      <c r="AC4" s="567" t="s">
        <v>62</v>
      </c>
      <c r="AD4" s="572" t="s">
        <v>61</v>
      </c>
      <c r="AE4" s="552" t="s">
        <v>63</v>
      </c>
      <c r="AF4" s="553"/>
      <c r="AG4" s="553"/>
      <c r="AH4" s="554"/>
      <c r="AI4" s="567" t="s">
        <v>64</v>
      </c>
      <c r="AJ4" s="560" t="s">
        <v>57</v>
      </c>
      <c r="AK4" s="561"/>
      <c r="AL4" s="561"/>
      <c r="AM4" s="562"/>
      <c r="AN4" s="567" t="s">
        <v>60</v>
      </c>
      <c r="AO4" s="558" t="s">
        <v>40</v>
      </c>
      <c r="AP4" s="559"/>
      <c r="AQ4" s="567" t="s">
        <v>60</v>
      </c>
      <c r="AR4" s="558" t="s">
        <v>53</v>
      </c>
      <c r="AS4" s="559"/>
      <c r="AT4" s="567" t="s">
        <v>60</v>
      </c>
      <c r="AU4" s="558" t="s">
        <v>41</v>
      </c>
      <c r="AV4" s="559"/>
      <c r="AW4" s="567" t="s">
        <v>59</v>
      </c>
      <c r="AX4" s="572" t="s">
        <v>61</v>
      </c>
      <c r="AY4" s="563" t="s">
        <v>65</v>
      </c>
      <c r="AZ4" s="564"/>
      <c r="BA4" s="564"/>
      <c r="BB4" s="564"/>
      <c r="BC4" s="564"/>
      <c r="BD4" s="564"/>
      <c r="BE4" s="564"/>
      <c r="BF4" s="564"/>
      <c r="BG4" s="565"/>
      <c r="BH4" s="563" t="s">
        <v>66</v>
      </c>
      <c r="BI4" s="564"/>
      <c r="BJ4" s="564"/>
      <c r="BK4" s="564"/>
      <c r="BL4" s="564"/>
      <c r="BM4" s="564"/>
      <c r="BN4" s="564"/>
      <c r="BO4" s="564"/>
      <c r="BP4" s="565"/>
      <c r="BQ4" s="563" t="s">
        <v>40</v>
      </c>
      <c r="BR4" s="564"/>
      <c r="BS4" s="564"/>
      <c r="BT4" s="565"/>
      <c r="BU4" s="563" t="s">
        <v>41</v>
      </c>
      <c r="BV4" s="565"/>
      <c r="BW4" s="572" t="s">
        <v>61</v>
      </c>
      <c r="BX4" s="563" t="s">
        <v>67</v>
      </c>
      <c r="BY4" s="564"/>
      <c r="BZ4" s="564"/>
      <c r="CA4" s="564"/>
      <c r="CB4" s="564"/>
      <c r="CC4" s="564"/>
      <c r="CD4" s="564"/>
      <c r="CE4" s="564"/>
      <c r="CF4" s="565"/>
      <c r="CG4" s="563" t="s">
        <v>68</v>
      </c>
      <c r="CH4" s="564"/>
      <c r="CI4" s="564"/>
      <c r="CJ4" s="564"/>
      <c r="CK4" s="564"/>
      <c r="CL4" s="564"/>
      <c r="CM4" s="564"/>
      <c r="CN4" s="564"/>
      <c r="CO4" s="565"/>
      <c r="CP4" s="563" t="s">
        <v>40</v>
      </c>
      <c r="CQ4" s="564"/>
      <c r="CR4" s="564"/>
      <c r="CS4" s="565"/>
      <c r="CT4" s="563" t="s">
        <v>41</v>
      </c>
      <c r="CU4" s="590"/>
    </row>
    <row r="5" spans="1:99" ht="40.049999999999997" customHeight="1" x14ac:dyDescent="0.3">
      <c r="A5" s="556"/>
      <c r="B5" s="41" t="s">
        <v>12</v>
      </c>
      <c r="C5" s="41" t="s">
        <v>13</v>
      </c>
      <c r="D5" s="41" t="s">
        <v>14</v>
      </c>
      <c r="E5" s="41" t="s">
        <v>15</v>
      </c>
      <c r="F5" s="41" t="s">
        <v>16</v>
      </c>
      <c r="G5" s="41" t="s">
        <v>17</v>
      </c>
      <c r="H5" s="41" t="s">
        <v>18</v>
      </c>
      <c r="I5" s="41" t="s">
        <v>19</v>
      </c>
      <c r="J5" s="41" t="s">
        <v>20</v>
      </c>
      <c r="K5" s="41" t="s">
        <v>12</v>
      </c>
      <c r="L5" s="41" t="s">
        <v>13</v>
      </c>
      <c r="M5" s="41" t="s">
        <v>14</v>
      </c>
      <c r="N5" s="41" t="s">
        <v>15</v>
      </c>
      <c r="O5" s="41" t="s">
        <v>16</v>
      </c>
      <c r="P5" s="41" t="s">
        <v>17</v>
      </c>
      <c r="Q5" s="41" t="s">
        <v>18</v>
      </c>
      <c r="R5" s="41" t="s">
        <v>19</v>
      </c>
      <c r="S5" s="41" t="s">
        <v>20</v>
      </c>
      <c r="T5" s="41" t="s">
        <v>12</v>
      </c>
      <c r="U5" s="41" t="s">
        <v>13</v>
      </c>
      <c r="V5" s="41" t="s">
        <v>14</v>
      </c>
      <c r="W5" s="41" t="s">
        <v>15</v>
      </c>
      <c r="X5" s="41" t="s">
        <v>16</v>
      </c>
      <c r="Y5" s="41" t="s">
        <v>17</v>
      </c>
      <c r="Z5" s="41" t="s">
        <v>18</v>
      </c>
      <c r="AA5" s="41" t="s">
        <v>19</v>
      </c>
      <c r="AB5" s="41" t="s">
        <v>20</v>
      </c>
      <c r="AC5" s="568"/>
      <c r="AD5" s="573"/>
      <c r="AE5" s="41">
        <v>1</v>
      </c>
      <c r="AF5" s="41">
        <v>2</v>
      </c>
      <c r="AG5" s="41">
        <v>3</v>
      </c>
      <c r="AH5" s="41">
        <v>4</v>
      </c>
      <c r="AI5" s="568"/>
      <c r="AJ5" s="54">
        <v>1</v>
      </c>
      <c r="AK5" s="54">
        <v>2</v>
      </c>
      <c r="AL5" s="54">
        <v>3</v>
      </c>
      <c r="AM5" s="54">
        <v>4</v>
      </c>
      <c r="AN5" s="568"/>
      <c r="AO5" s="557" t="s">
        <v>49</v>
      </c>
      <c r="AP5" s="557"/>
      <c r="AQ5" s="574"/>
      <c r="AR5" s="557" t="s">
        <v>52</v>
      </c>
      <c r="AS5" s="557"/>
      <c r="AT5" s="568"/>
      <c r="AU5" s="41" t="s">
        <v>49</v>
      </c>
      <c r="AV5" s="41" t="s">
        <v>55</v>
      </c>
      <c r="AW5" s="574"/>
      <c r="AX5" s="573"/>
      <c r="AY5" s="41" t="s">
        <v>12</v>
      </c>
      <c r="AZ5" s="41" t="s">
        <v>13</v>
      </c>
      <c r="BA5" s="41" t="s">
        <v>14</v>
      </c>
      <c r="BB5" s="41" t="s">
        <v>15</v>
      </c>
      <c r="BC5" s="41" t="s">
        <v>16</v>
      </c>
      <c r="BD5" s="41" t="s">
        <v>17</v>
      </c>
      <c r="BE5" s="41" t="s">
        <v>18</v>
      </c>
      <c r="BF5" s="41" t="s">
        <v>19</v>
      </c>
      <c r="BG5" s="41" t="s">
        <v>20</v>
      </c>
      <c r="BH5" s="41" t="s">
        <v>12</v>
      </c>
      <c r="BI5" s="41" t="s">
        <v>13</v>
      </c>
      <c r="BJ5" s="41" t="s">
        <v>14</v>
      </c>
      <c r="BK5" s="41" t="s">
        <v>15</v>
      </c>
      <c r="BL5" s="41" t="s">
        <v>16</v>
      </c>
      <c r="BM5" s="41" t="s">
        <v>17</v>
      </c>
      <c r="BN5" s="41" t="s">
        <v>18</v>
      </c>
      <c r="BO5" s="41" t="s">
        <v>19</v>
      </c>
      <c r="BP5" s="41" t="s">
        <v>20</v>
      </c>
      <c r="BQ5" s="566" t="s">
        <v>65</v>
      </c>
      <c r="BR5" s="566"/>
      <c r="BS5" s="566" t="s">
        <v>66</v>
      </c>
      <c r="BT5" s="557"/>
      <c r="BU5" s="41" t="s">
        <v>65</v>
      </c>
      <c r="BV5" s="334" t="s">
        <v>66</v>
      </c>
      <c r="BW5" s="573"/>
      <c r="BX5" s="41" t="s">
        <v>12</v>
      </c>
      <c r="BY5" s="41" t="s">
        <v>13</v>
      </c>
      <c r="BZ5" s="41" t="s">
        <v>14</v>
      </c>
      <c r="CA5" s="41" t="s">
        <v>15</v>
      </c>
      <c r="CB5" s="41" t="s">
        <v>16</v>
      </c>
      <c r="CC5" s="41" t="s">
        <v>17</v>
      </c>
      <c r="CD5" s="41" t="s">
        <v>18</v>
      </c>
      <c r="CE5" s="41" t="s">
        <v>19</v>
      </c>
      <c r="CF5" s="41" t="s">
        <v>20</v>
      </c>
      <c r="CG5" s="41" t="s">
        <v>12</v>
      </c>
      <c r="CH5" s="41" t="s">
        <v>13</v>
      </c>
      <c r="CI5" s="41" t="s">
        <v>14</v>
      </c>
      <c r="CJ5" s="41" t="s">
        <v>15</v>
      </c>
      <c r="CK5" s="41" t="s">
        <v>16</v>
      </c>
      <c r="CL5" s="41" t="s">
        <v>17</v>
      </c>
      <c r="CM5" s="41" t="s">
        <v>18</v>
      </c>
      <c r="CN5" s="41" t="s">
        <v>19</v>
      </c>
      <c r="CO5" s="41" t="s">
        <v>20</v>
      </c>
      <c r="CP5" s="591" t="s">
        <v>67</v>
      </c>
      <c r="CQ5" s="591"/>
      <c r="CR5" s="591" t="s">
        <v>68</v>
      </c>
      <c r="CS5" s="591"/>
      <c r="CT5" s="62" t="s">
        <v>67</v>
      </c>
      <c r="CU5" s="202" t="s">
        <v>68</v>
      </c>
    </row>
    <row r="6" spans="1:99" ht="21" x14ac:dyDescent="0.4">
      <c r="A6" s="203" t="s">
        <v>5</v>
      </c>
      <c r="B6" s="287">
        <v>17.844999313354492</v>
      </c>
      <c r="C6" s="287">
        <v>22.563999176025391</v>
      </c>
      <c r="D6" s="287">
        <v>21.347999572753906</v>
      </c>
      <c r="E6" s="287">
        <v>32.213001251220703</v>
      </c>
      <c r="F6" s="287">
        <v>16.48900032043457</v>
      </c>
      <c r="G6" s="287">
        <v>27.159000396728516</v>
      </c>
      <c r="H6" s="287">
        <v>16.885000228881836</v>
      </c>
      <c r="I6" s="287">
        <v>34.8489990234375</v>
      </c>
      <c r="J6" s="288">
        <v>15.836000442504883</v>
      </c>
      <c r="K6" s="287">
        <v>6.2734298706054688</v>
      </c>
      <c r="L6" s="287">
        <v>6.9726400375366211</v>
      </c>
      <c r="M6" s="287">
        <v>7.5419998168945313</v>
      </c>
      <c r="N6" s="287">
        <v>8.5017204284667969</v>
      </c>
      <c r="O6" s="287">
        <v>6.4246101379394531</v>
      </c>
      <c r="P6" s="287">
        <v>7.8855400085449219</v>
      </c>
      <c r="Q6" s="287">
        <v>6.7455201148986816</v>
      </c>
      <c r="R6" s="287">
        <v>9.5721797943115234</v>
      </c>
      <c r="S6" s="288">
        <v>7.0698199272155762</v>
      </c>
      <c r="T6" s="308">
        <v>1.613509248</v>
      </c>
      <c r="U6" s="287">
        <v>2.6123960319999999</v>
      </c>
      <c r="V6" s="287">
        <v>1.758165376</v>
      </c>
      <c r="W6" s="287">
        <v>3.0197127680000002</v>
      </c>
      <c r="X6" s="287">
        <v>2.1414920959999999</v>
      </c>
      <c r="Y6" s="287">
        <v>3.0781143040000001</v>
      </c>
      <c r="Z6" s="287">
        <v>1.0279323520000001</v>
      </c>
      <c r="AA6" s="287">
        <v>3.1011240959999999</v>
      </c>
      <c r="AB6" s="137">
        <v>0.71837926399999996</v>
      </c>
      <c r="AC6" s="312">
        <f t="shared" ref="AC6:AC34" si="0">SUM(T6:AB6)</f>
        <v>19.070825536000001</v>
      </c>
      <c r="AD6" s="20" t="s">
        <v>5</v>
      </c>
      <c r="AE6" s="313">
        <v>10.17039966583252</v>
      </c>
      <c r="AF6" s="313">
        <v>11.418100357055664</v>
      </c>
      <c r="AG6" s="313">
        <v>9.7212600708007813</v>
      </c>
      <c r="AH6" s="314">
        <v>10.378100395202637</v>
      </c>
      <c r="AI6" s="318">
        <f>SUM(AE6:AH6)</f>
        <v>41.687860488891602</v>
      </c>
      <c r="AJ6" s="322">
        <v>6.7947101593017578</v>
      </c>
      <c r="AK6" s="322">
        <v>7.8597002029418945</v>
      </c>
      <c r="AL6" s="322">
        <v>6.0810198783874512</v>
      </c>
      <c r="AM6" s="323">
        <v>6.7722601890563965</v>
      </c>
      <c r="AN6" s="318">
        <f t="shared" ref="AN6:AN34" si="1">AVERAGE(AJ6:AM6)</f>
        <v>6.876922607421875</v>
      </c>
      <c r="AO6" s="328">
        <v>30.876899999999999</v>
      </c>
      <c r="AP6" s="328">
        <v>34.212899999999998</v>
      </c>
      <c r="AQ6" s="331">
        <f>AVERAGE(AO6:AP6)</f>
        <v>32.544899999999998</v>
      </c>
      <c r="AR6" s="328">
        <v>7.0247302055358887</v>
      </c>
      <c r="AS6" s="328">
        <v>6.7881698608398438</v>
      </c>
      <c r="AT6" s="312">
        <f>AVERAGE(AR6:AS6)</f>
        <v>6.9064500331878662</v>
      </c>
      <c r="AU6" s="288">
        <v>17.764399999999998</v>
      </c>
      <c r="AV6" s="331">
        <v>6.1809501647949219</v>
      </c>
      <c r="AW6" s="314">
        <v>6.6685500144958496</v>
      </c>
      <c r="AX6" s="20" t="s">
        <v>5</v>
      </c>
      <c r="AY6" s="42" t="s">
        <v>69</v>
      </c>
      <c r="AZ6" s="42" t="s">
        <v>69</v>
      </c>
      <c r="BA6" s="42" t="s">
        <v>69</v>
      </c>
      <c r="BB6" s="42" t="s">
        <v>69</v>
      </c>
      <c r="BC6" s="42" t="s">
        <v>69</v>
      </c>
      <c r="BD6" s="42" t="s">
        <v>69</v>
      </c>
      <c r="BE6" s="42" t="s">
        <v>69</v>
      </c>
      <c r="BF6" s="42" t="s">
        <v>69</v>
      </c>
      <c r="BG6" s="56" t="s">
        <v>69</v>
      </c>
      <c r="BH6" s="42" t="s">
        <v>69</v>
      </c>
      <c r="BI6" s="42" t="s">
        <v>69</v>
      </c>
      <c r="BJ6" s="42" t="s">
        <v>69</v>
      </c>
      <c r="BK6" s="42" t="s">
        <v>69</v>
      </c>
      <c r="BL6" s="42" t="s">
        <v>69</v>
      </c>
      <c r="BM6" s="42" t="s">
        <v>69</v>
      </c>
      <c r="BN6" s="42" t="s">
        <v>69</v>
      </c>
      <c r="BO6" s="42" t="s">
        <v>69</v>
      </c>
      <c r="BP6" s="56" t="s">
        <v>69</v>
      </c>
      <c r="BQ6" s="42" t="s">
        <v>69</v>
      </c>
      <c r="BR6" s="56" t="s">
        <v>69</v>
      </c>
      <c r="BS6" s="42" t="s">
        <v>69</v>
      </c>
      <c r="BT6" s="56" t="s">
        <v>69</v>
      </c>
      <c r="BU6" s="55" t="s">
        <v>69</v>
      </c>
      <c r="BV6" s="45" t="s">
        <v>69</v>
      </c>
      <c r="BW6" s="17" t="s">
        <v>5</v>
      </c>
      <c r="BX6" s="42" t="s">
        <v>69</v>
      </c>
      <c r="BY6" s="42" t="s">
        <v>69</v>
      </c>
      <c r="BZ6" s="42" t="s">
        <v>69</v>
      </c>
      <c r="CA6" s="42" t="s">
        <v>69</v>
      </c>
      <c r="CB6" s="42" t="s">
        <v>69</v>
      </c>
      <c r="CC6" s="42" t="s">
        <v>69</v>
      </c>
      <c r="CD6" s="42" t="s">
        <v>69</v>
      </c>
      <c r="CE6" s="42" t="s">
        <v>69</v>
      </c>
      <c r="CF6" s="56" t="s">
        <v>69</v>
      </c>
      <c r="CG6" s="42" t="s">
        <v>69</v>
      </c>
      <c r="CH6" s="42" t="s">
        <v>69</v>
      </c>
      <c r="CI6" s="42" t="s">
        <v>69</v>
      </c>
      <c r="CJ6" s="42" t="s">
        <v>69</v>
      </c>
      <c r="CK6" s="42" t="s">
        <v>69</v>
      </c>
      <c r="CL6" s="42" t="s">
        <v>69</v>
      </c>
      <c r="CM6" s="42" t="s">
        <v>69</v>
      </c>
      <c r="CN6" s="55" t="s">
        <v>69</v>
      </c>
      <c r="CO6" s="56" t="s">
        <v>69</v>
      </c>
      <c r="CP6" s="57" t="s">
        <v>69</v>
      </c>
      <c r="CQ6" s="56" t="s">
        <v>69</v>
      </c>
      <c r="CR6" s="57" t="s">
        <v>69</v>
      </c>
      <c r="CS6" s="56" t="s">
        <v>69</v>
      </c>
      <c r="CT6" s="45" t="s">
        <v>69</v>
      </c>
      <c r="CU6" s="204" t="s">
        <v>69</v>
      </c>
    </row>
    <row r="7" spans="1:99" ht="21" x14ac:dyDescent="0.4">
      <c r="A7" s="205" t="s">
        <v>4</v>
      </c>
      <c r="B7" s="287">
        <v>16.73900032043457</v>
      </c>
      <c r="C7" s="287">
        <v>22</v>
      </c>
      <c r="D7" s="287">
        <v>20.128999710083008</v>
      </c>
      <c r="E7" s="287">
        <v>36.097999572753906</v>
      </c>
      <c r="F7" s="287">
        <v>19.017000198364258</v>
      </c>
      <c r="G7" s="287">
        <v>22.017999649047852</v>
      </c>
      <c r="H7" s="287">
        <v>18.167999267578125</v>
      </c>
      <c r="I7" s="287">
        <v>26.240999221801758</v>
      </c>
      <c r="J7" s="288">
        <v>16.079999923706055</v>
      </c>
      <c r="K7" s="287">
        <v>7.0050501823425293</v>
      </c>
      <c r="L7" s="287">
        <v>6.6159000396728516</v>
      </c>
      <c r="M7" s="287">
        <v>7.1766500473022461</v>
      </c>
      <c r="N7" s="287">
        <v>9.1704702377319336</v>
      </c>
      <c r="O7" s="287">
        <v>7.1820697784423828</v>
      </c>
      <c r="P7" s="287">
        <v>6.5771298408508301</v>
      </c>
      <c r="Q7" s="287">
        <v>7.0187802314758301</v>
      </c>
      <c r="R7" s="287">
        <v>7.0317502021789551</v>
      </c>
      <c r="S7" s="288">
        <v>7.6297497749328613</v>
      </c>
      <c r="T7" s="308">
        <v>1.062105536</v>
      </c>
      <c r="U7" s="287">
        <v>2.0962657280000001</v>
      </c>
      <c r="V7" s="287">
        <v>1.923535744</v>
      </c>
      <c r="W7" s="287">
        <v>4.2011120640000001</v>
      </c>
      <c r="X7" s="287">
        <v>1.767644416</v>
      </c>
      <c r="Y7" s="287">
        <v>2.8107481600000002</v>
      </c>
      <c r="Z7" s="287">
        <v>0.87732089599999996</v>
      </c>
      <c r="AA7" s="287">
        <v>3.7711006720000002</v>
      </c>
      <c r="AB7" s="137">
        <v>0.73066719999999996</v>
      </c>
      <c r="AC7" s="288">
        <f t="shared" si="0"/>
        <v>19.240500416</v>
      </c>
      <c r="AD7" s="21" t="s">
        <v>4</v>
      </c>
      <c r="AE7" s="313">
        <v>9.6062698364257813</v>
      </c>
      <c r="AF7" s="313">
        <v>10.884099960327148</v>
      </c>
      <c r="AG7" s="313">
        <v>11.01039981842041</v>
      </c>
      <c r="AH7" s="314">
        <v>9.1921501159667969</v>
      </c>
      <c r="AI7" s="319">
        <f t="shared" ref="AI7:AI34" si="2">SUM(AE7:AH7)</f>
        <v>40.692919731140137</v>
      </c>
      <c r="AJ7" s="313">
        <v>7.0258002281188965</v>
      </c>
      <c r="AK7" s="313">
        <v>6.7668900489807129</v>
      </c>
      <c r="AL7" s="313">
        <v>7.2166099548339844</v>
      </c>
      <c r="AM7" s="314">
        <v>6.6959700584411621</v>
      </c>
      <c r="AN7" s="319">
        <f t="shared" si="1"/>
        <v>6.926317572593689</v>
      </c>
      <c r="AO7" s="287">
        <v>33.383299999999998</v>
      </c>
      <c r="AP7" s="287">
        <v>26.1191</v>
      </c>
      <c r="AQ7" s="331">
        <f t="shared" ref="AQ7:AQ34" si="3">AVERAGE(AO7:AP7)</f>
        <v>29.751199999999997</v>
      </c>
      <c r="AR7" s="287">
        <v>7.9975800514221191</v>
      </c>
      <c r="AS7" s="287">
        <v>6.376460075378418</v>
      </c>
      <c r="AT7" s="331">
        <f t="shared" ref="AT7:AT34" si="4">AVERAGE(AR7:AS7)</f>
        <v>7.1870200634002686</v>
      </c>
      <c r="AU7" s="288">
        <v>18.937200000000001</v>
      </c>
      <c r="AV7" s="331">
        <v>7.3112797737121582</v>
      </c>
      <c r="AW7" s="314">
        <v>6.1578202247619629</v>
      </c>
      <c r="AX7" s="22" t="s">
        <v>4</v>
      </c>
      <c r="AY7" s="82">
        <v>0.77842069882899523</v>
      </c>
      <c r="AZ7" s="287">
        <v>1.2411578245810233</v>
      </c>
      <c r="BA7" s="82">
        <v>0.86035135458223522</v>
      </c>
      <c r="BB7" s="287">
        <v>1.7859692750498652</v>
      </c>
      <c r="BC7" s="82">
        <v>0.71554279699921608</v>
      </c>
      <c r="BD7" s="287">
        <v>1.3643009345978498</v>
      </c>
      <c r="BE7" s="82">
        <v>0.67908053228165954</v>
      </c>
      <c r="BF7" s="287">
        <v>1.291308406740427</v>
      </c>
      <c r="BG7" s="137">
        <v>0.52981140557676554</v>
      </c>
      <c r="BH7" s="287">
        <v>2.2671763065736741</v>
      </c>
      <c r="BI7" s="287">
        <v>2.6818269622890512</v>
      </c>
      <c r="BJ7" s="287">
        <v>2.3457613363862038</v>
      </c>
      <c r="BK7" s="287">
        <v>5.5713091427460313</v>
      </c>
      <c r="BL7" s="287">
        <v>2.3428230881690979</v>
      </c>
      <c r="BM7" s="287">
        <v>2.8783040962880477</v>
      </c>
      <c r="BN7" s="287">
        <v>1.8892233055084944</v>
      </c>
      <c r="BO7" s="287">
        <v>3.8543177675455809</v>
      </c>
      <c r="BP7" s="137">
        <v>0.98883104534615995</v>
      </c>
      <c r="BQ7" s="82" t="s">
        <v>69</v>
      </c>
      <c r="BR7" s="137" t="s">
        <v>69</v>
      </c>
      <c r="BS7" s="42" t="s">
        <v>69</v>
      </c>
      <c r="BT7" s="43" t="s">
        <v>69</v>
      </c>
      <c r="BU7" s="138" t="s">
        <v>69</v>
      </c>
      <c r="BV7" s="58" t="s">
        <v>69</v>
      </c>
      <c r="BW7" s="13" t="s">
        <v>4</v>
      </c>
      <c r="BX7" s="42" t="s">
        <v>69</v>
      </c>
      <c r="BY7" s="42" t="s">
        <v>69</v>
      </c>
      <c r="BZ7" s="42" t="s">
        <v>69</v>
      </c>
      <c r="CA7" s="42" t="s">
        <v>69</v>
      </c>
      <c r="CB7" s="42" t="s">
        <v>69</v>
      </c>
      <c r="CC7" s="42" t="s">
        <v>69</v>
      </c>
      <c r="CD7" s="42" t="s">
        <v>69</v>
      </c>
      <c r="CE7" s="42" t="s">
        <v>69</v>
      </c>
      <c r="CF7" s="43" t="s">
        <v>69</v>
      </c>
      <c r="CG7" s="42" t="s">
        <v>69</v>
      </c>
      <c r="CH7" s="42" t="s">
        <v>69</v>
      </c>
      <c r="CI7" s="42" t="s">
        <v>69</v>
      </c>
      <c r="CJ7" s="42" t="s">
        <v>69</v>
      </c>
      <c r="CK7" s="42" t="s">
        <v>69</v>
      </c>
      <c r="CL7" s="42" t="s">
        <v>69</v>
      </c>
      <c r="CM7" s="42" t="s">
        <v>69</v>
      </c>
      <c r="CN7" s="42" t="s">
        <v>69</v>
      </c>
      <c r="CO7" s="43" t="s">
        <v>69</v>
      </c>
      <c r="CP7" s="44" t="s">
        <v>69</v>
      </c>
      <c r="CQ7" s="43" t="s">
        <v>69</v>
      </c>
      <c r="CR7" s="44" t="s">
        <v>69</v>
      </c>
      <c r="CS7" s="43" t="s">
        <v>69</v>
      </c>
      <c r="CT7" s="58" t="s">
        <v>69</v>
      </c>
      <c r="CU7" s="206" t="s">
        <v>69</v>
      </c>
    </row>
    <row r="8" spans="1:99" ht="21" x14ac:dyDescent="0.4">
      <c r="A8" s="207" t="s">
        <v>29</v>
      </c>
      <c r="B8" s="289">
        <v>20.624000549316406</v>
      </c>
      <c r="C8" s="289">
        <v>29.86400032043457</v>
      </c>
      <c r="D8" s="289">
        <v>21.181999206542969</v>
      </c>
      <c r="E8" s="289">
        <v>32.645999908447266</v>
      </c>
      <c r="F8" s="289">
        <v>22.138999938964844</v>
      </c>
      <c r="G8" s="289">
        <v>32.109001159667969</v>
      </c>
      <c r="H8" s="289">
        <v>20.408000946044922</v>
      </c>
      <c r="I8" s="289">
        <v>39.202999114990234</v>
      </c>
      <c r="J8" s="290">
        <v>16.583999633789063</v>
      </c>
      <c r="K8" s="289">
        <v>7.0730199813842773</v>
      </c>
      <c r="L8" s="289">
        <v>8.6486396789550781</v>
      </c>
      <c r="M8" s="289">
        <v>7.3278498649597168</v>
      </c>
      <c r="N8" s="289">
        <v>6.9571499824523926</v>
      </c>
      <c r="O8" s="289">
        <v>7.3939299583435059</v>
      </c>
      <c r="P8" s="289">
        <v>8.3079595565795898</v>
      </c>
      <c r="Q8" s="289">
        <v>7.2539300918579102</v>
      </c>
      <c r="R8" s="289">
        <v>9.5011100769042969</v>
      </c>
      <c r="S8" s="290">
        <v>7.0392899513244629</v>
      </c>
      <c r="T8" s="309">
        <v>2.107752192</v>
      </c>
      <c r="U8" s="289">
        <v>3.9689487360000002</v>
      </c>
      <c r="V8" s="289">
        <v>3.3440481279999998</v>
      </c>
      <c r="W8" s="289">
        <v>4.1150750719999998</v>
      </c>
      <c r="X8" s="289">
        <v>1.9537064959999999</v>
      </c>
      <c r="Y8" s="289">
        <v>4.2103910400000002</v>
      </c>
      <c r="Z8" s="289">
        <v>1.730263552</v>
      </c>
      <c r="AA8" s="289">
        <v>5.3549455359999998</v>
      </c>
      <c r="AB8" s="140">
        <v>0.92430169600000001</v>
      </c>
      <c r="AC8" s="290">
        <f t="shared" si="0"/>
        <v>27.709432448000001</v>
      </c>
      <c r="AD8" s="23" t="s">
        <v>29</v>
      </c>
      <c r="AE8" s="289">
        <v>17.666000366210938</v>
      </c>
      <c r="AF8" s="289">
        <v>14.307999610900879</v>
      </c>
      <c r="AG8" s="289">
        <v>17.083999633789063</v>
      </c>
      <c r="AH8" s="290">
        <v>15.87399959564209</v>
      </c>
      <c r="AI8" s="320">
        <f t="shared" si="2"/>
        <v>64.931999206542969</v>
      </c>
      <c r="AJ8" s="289">
        <v>6.5525698661804199</v>
      </c>
      <c r="AK8" s="289">
        <v>6.2005500793457031</v>
      </c>
      <c r="AL8" s="289">
        <v>7.0527200698852539</v>
      </c>
      <c r="AM8" s="290">
        <v>6.6645998954772949</v>
      </c>
      <c r="AN8" s="320">
        <f t="shared" si="1"/>
        <v>6.617609977722168</v>
      </c>
      <c r="AO8" s="289">
        <v>47.417499999999997</v>
      </c>
      <c r="AP8" s="289">
        <v>60.589300000000001</v>
      </c>
      <c r="AQ8" s="332">
        <f t="shared" si="3"/>
        <v>54.003399999999999</v>
      </c>
      <c r="AR8" s="289">
        <v>6.5418300628662109</v>
      </c>
      <c r="AS8" s="289">
        <v>7.432610034942627</v>
      </c>
      <c r="AT8" s="332">
        <f t="shared" si="4"/>
        <v>6.9872200489044189</v>
      </c>
      <c r="AU8" s="290">
        <v>25.079000000000001</v>
      </c>
      <c r="AV8" s="332">
        <v>6.2027502059936523</v>
      </c>
      <c r="AW8" s="290">
        <v>21.36829948425293</v>
      </c>
      <c r="AX8" s="24" t="s">
        <v>29</v>
      </c>
      <c r="AY8" s="46" t="s">
        <v>69</v>
      </c>
      <c r="AZ8" s="46" t="s">
        <v>69</v>
      </c>
      <c r="BA8" s="46" t="s">
        <v>69</v>
      </c>
      <c r="BB8" s="46" t="s">
        <v>69</v>
      </c>
      <c r="BC8" s="46" t="s">
        <v>69</v>
      </c>
      <c r="BD8" s="46" t="s">
        <v>69</v>
      </c>
      <c r="BE8" s="46" t="s">
        <v>69</v>
      </c>
      <c r="BF8" s="46" t="s">
        <v>69</v>
      </c>
      <c r="BG8" s="47" t="s">
        <v>69</v>
      </c>
      <c r="BH8" s="46" t="s">
        <v>69</v>
      </c>
      <c r="BI8" s="46" t="s">
        <v>69</v>
      </c>
      <c r="BJ8" s="46" t="s">
        <v>69</v>
      </c>
      <c r="BK8" s="46" t="s">
        <v>69</v>
      </c>
      <c r="BL8" s="46" t="s">
        <v>69</v>
      </c>
      <c r="BM8" s="46" t="s">
        <v>69</v>
      </c>
      <c r="BN8" s="46" t="s">
        <v>69</v>
      </c>
      <c r="BO8" s="46" t="s">
        <v>69</v>
      </c>
      <c r="BP8" s="47" t="s">
        <v>69</v>
      </c>
      <c r="BQ8" s="46" t="s">
        <v>69</v>
      </c>
      <c r="BR8" s="47" t="s">
        <v>69</v>
      </c>
      <c r="BS8" s="46" t="s">
        <v>69</v>
      </c>
      <c r="BT8" s="47" t="s">
        <v>69</v>
      </c>
      <c r="BU8" s="60" t="s">
        <v>69</v>
      </c>
      <c r="BV8" s="60" t="s">
        <v>69</v>
      </c>
      <c r="BW8" s="14" t="s">
        <v>29</v>
      </c>
      <c r="BX8" s="46" t="s">
        <v>69</v>
      </c>
      <c r="BY8" s="46" t="s">
        <v>69</v>
      </c>
      <c r="BZ8" s="46" t="s">
        <v>69</v>
      </c>
      <c r="CA8" s="46" t="s">
        <v>69</v>
      </c>
      <c r="CB8" s="46" t="s">
        <v>69</v>
      </c>
      <c r="CC8" s="46" t="s">
        <v>69</v>
      </c>
      <c r="CD8" s="46" t="s">
        <v>69</v>
      </c>
      <c r="CE8" s="46" t="s">
        <v>69</v>
      </c>
      <c r="CF8" s="47" t="s">
        <v>69</v>
      </c>
      <c r="CG8" s="46" t="s">
        <v>69</v>
      </c>
      <c r="CH8" s="46" t="s">
        <v>69</v>
      </c>
      <c r="CI8" s="46" t="s">
        <v>69</v>
      </c>
      <c r="CJ8" s="46" t="s">
        <v>69</v>
      </c>
      <c r="CK8" s="46" t="s">
        <v>69</v>
      </c>
      <c r="CL8" s="46" t="s">
        <v>69</v>
      </c>
      <c r="CM8" s="46" t="s">
        <v>69</v>
      </c>
      <c r="CN8" s="46" t="s">
        <v>69</v>
      </c>
      <c r="CO8" s="47" t="s">
        <v>69</v>
      </c>
      <c r="CP8" s="48" t="s">
        <v>69</v>
      </c>
      <c r="CQ8" s="47" t="s">
        <v>69</v>
      </c>
      <c r="CR8" s="48" t="s">
        <v>69</v>
      </c>
      <c r="CS8" s="47" t="s">
        <v>69</v>
      </c>
      <c r="CT8" s="60" t="s">
        <v>69</v>
      </c>
      <c r="CU8" s="208" t="s">
        <v>69</v>
      </c>
    </row>
    <row r="9" spans="1:99" ht="21" x14ac:dyDescent="0.4">
      <c r="A9" s="205" t="s">
        <v>25</v>
      </c>
      <c r="B9" s="287">
        <v>18.035999298095703</v>
      </c>
      <c r="C9" s="287">
        <v>25.89900016784668</v>
      </c>
      <c r="D9" s="287">
        <v>17.225000381469727</v>
      </c>
      <c r="E9" s="287">
        <v>30.881000518798828</v>
      </c>
      <c r="F9" s="287">
        <v>17.930000305175781</v>
      </c>
      <c r="G9" s="287">
        <v>26.99799919128418</v>
      </c>
      <c r="H9" s="287">
        <v>17.559000015258789</v>
      </c>
      <c r="I9" s="287">
        <v>28.955999374389648</v>
      </c>
      <c r="J9" s="288">
        <v>14.194999694824219</v>
      </c>
      <c r="K9" s="287">
        <v>6.8114900588989258</v>
      </c>
      <c r="L9" s="287">
        <v>8.2619495391845703</v>
      </c>
      <c r="M9" s="287">
        <v>6.911099910736084</v>
      </c>
      <c r="N9" s="287">
        <v>8.6219396591186523</v>
      </c>
      <c r="O9" s="287">
        <v>7.1442399024963379</v>
      </c>
      <c r="P9" s="287">
        <v>8.4137697219848633</v>
      </c>
      <c r="Q9" s="287">
        <v>7.1267600059509277</v>
      </c>
      <c r="R9" s="287">
        <v>8.4990301132202148</v>
      </c>
      <c r="S9" s="288">
        <v>6.2876501083374023</v>
      </c>
      <c r="T9" s="308">
        <v>1.824350336</v>
      </c>
      <c r="U9" s="287">
        <v>3.3402112000000002</v>
      </c>
      <c r="V9" s="287">
        <v>2.0738120960000002</v>
      </c>
      <c r="W9" s="287">
        <v>3.161156096</v>
      </c>
      <c r="X9" s="287">
        <v>1.859353088</v>
      </c>
      <c r="Y9" s="287">
        <v>2.8366720000000001</v>
      </c>
      <c r="Z9" s="287">
        <v>1.2994716159999999</v>
      </c>
      <c r="AA9" s="287">
        <v>4.1078394879999998</v>
      </c>
      <c r="AB9" s="137">
        <v>0.81316076800000003</v>
      </c>
      <c r="AC9" s="288">
        <f t="shared" si="0"/>
        <v>21.316026688000001</v>
      </c>
      <c r="AD9" s="21" t="s">
        <v>25</v>
      </c>
      <c r="AE9" s="313">
        <v>10.913399696350098</v>
      </c>
      <c r="AF9" s="313">
        <v>10.822400093078613</v>
      </c>
      <c r="AG9" s="313">
        <v>9.4948997497558594</v>
      </c>
      <c r="AH9" s="314">
        <v>10.43120002746582</v>
      </c>
      <c r="AI9" s="319">
        <f t="shared" si="2"/>
        <v>41.661899566650391</v>
      </c>
      <c r="AJ9" s="313">
        <v>7.9721498489379883</v>
      </c>
      <c r="AK9" s="313">
        <v>7.3513398170471191</v>
      </c>
      <c r="AL9" s="313">
        <v>7.0998702049255371</v>
      </c>
      <c r="AM9" s="314">
        <v>7.582240104675293</v>
      </c>
      <c r="AN9" s="319">
        <f t="shared" si="1"/>
        <v>7.5013999938964844</v>
      </c>
      <c r="AO9" s="287">
        <v>35.424900000000001</v>
      </c>
      <c r="AP9" s="287">
        <v>34.253500000000003</v>
      </c>
      <c r="AQ9" s="331">
        <f t="shared" si="3"/>
        <v>34.839200000000005</v>
      </c>
      <c r="AR9" s="287">
        <v>6.9313597679138184</v>
      </c>
      <c r="AS9" s="287">
        <v>7.3441500663757324</v>
      </c>
      <c r="AT9" s="331">
        <f t="shared" si="4"/>
        <v>7.1377549171447754</v>
      </c>
      <c r="AU9" s="288">
        <v>12.8035</v>
      </c>
      <c r="AV9" s="331">
        <v>5.6880598068237305</v>
      </c>
      <c r="AW9" s="314">
        <v>14.109700202941895</v>
      </c>
      <c r="AX9" s="22" t="s">
        <v>25</v>
      </c>
      <c r="AY9" s="42" t="s">
        <v>69</v>
      </c>
      <c r="AZ9" s="42" t="s">
        <v>69</v>
      </c>
      <c r="BA9" s="42" t="s">
        <v>69</v>
      </c>
      <c r="BB9" s="42" t="s">
        <v>69</v>
      </c>
      <c r="BC9" s="42" t="s">
        <v>69</v>
      </c>
      <c r="BD9" s="42" t="s">
        <v>69</v>
      </c>
      <c r="BE9" s="42" t="s">
        <v>69</v>
      </c>
      <c r="BF9" s="42" t="s">
        <v>69</v>
      </c>
      <c r="BG9" s="43" t="s">
        <v>69</v>
      </c>
      <c r="BH9" s="42" t="s">
        <v>69</v>
      </c>
      <c r="BI9" s="42" t="s">
        <v>69</v>
      </c>
      <c r="BJ9" s="42" t="s">
        <v>69</v>
      </c>
      <c r="BK9" s="42" t="s">
        <v>69</v>
      </c>
      <c r="BL9" s="42" t="s">
        <v>69</v>
      </c>
      <c r="BM9" s="42" t="s">
        <v>69</v>
      </c>
      <c r="BN9" s="42" t="s">
        <v>69</v>
      </c>
      <c r="BO9" s="42" t="s">
        <v>69</v>
      </c>
      <c r="BP9" s="43" t="s">
        <v>69</v>
      </c>
      <c r="BQ9" s="42" t="s">
        <v>69</v>
      </c>
      <c r="BR9" s="43" t="s">
        <v>69</v>
      </c>
      <c r="BS9" s="42" t="s">
        <v>69</v>
      </c>
      <c r="BT9" s="43" t="s">
        <v>69</v>
      </c>
      <c r="BU9" s="58" t="s">
        <v>69</v>
      </c>
      <c r="BV9" s="58" t="s">
        <v>69</v>
      </c>
      <c r="BW9" s="13" t="s">
        <v>25</v>
      </c>
      <c r="BX9" s="42" t="s">
        <v>69</v>
      </c>
      <c r="BY9" s="42" t="s">
        <v>69</v>
      </c>
      <c r="BZ9" s="42" t="s">
        <v>69</v>
      </c>
      <c r="CA9" s="42" t="s">
        <v>69</v>
      </c>
      <c r="CB9" s="42" t="s">
        <v>69</v>
      </c>
      <c r="CC9" s="42" t="s">
        <v>69</v>
      </c>
      <c r="CD9" s="42" t="s">
        <v>69</v>
      </c>
      <c r="CE9" s="42" t="s">
        <v>69</v>
      </c>
      <c r="CF9" s="43" t="s">
        <v>69</v>
      </c>
      <c r="CG9" s="42" t="s">
        <v>69</v>
      </c>
      <c r="CH9" s="42" t="s">
        <v>69</v>
      </c>
      <c r="CI9" s="42" t="s">
        <v>69</v>
      </c>
      <c r="CJ9" s="42" t="s">
        <v>69</v>
      </c>
      <c r="CK9" s="42" t="s">
        <v>69</v>
      </c>
      <c r="CL9" s="42" t="s">
        <v>69</v>
      </c>
      <c r="CM9" s="42" t="s">
        <v>69</v>
      </c>
      <c r="CN9" s="42" t="s">
        <v>69</v>
      </c>
      <c r="CO9" s="43" t="s">
        <v>69</v>
      </c>
      <c r="CP9" s="44" t="s">
        <v>69</v>
      </c>
      <c r="CQ9" s="43" t="s">
        <v>69</v>
      </c>
      <c r="CR9" s="44" t="s">
        <v>69</v>
      </c>
      <c r="CS9" s="43" t="s">
        <v>69</v>
      </c>
      <c r="CT9" s="58" t="s">
        <v>69</v>
      </c>
      <c r="CU9" s="206" t="s">
        <v>69</v>
      </c>
    </row>
    <row r="10" spans="1:99" ht="21" x14ac:dyDescent="0.4">
      <c r="A10" s="205" t="s">
        <v>23</v>
      </c>
      <c r="B10" s="287">
        <v>14.927000045776367</v>
      </c>
      <c r="C10" s="287">
        <v>18.16200065612793</v>
      </c>
      <c r="D10" s="287">
        <v>17.677999496459961</v>
      </c>
      <c r="E10" s="287">
        <v>30.115999221801758</v>
      </c>
      <c r="F10" s="287">
        <v>17.149999618530273</v>
      </c>
      <c r="G10" s="287">
        <v>18.479000091552734</v>
      </c>
      <c r="H10" s="287">
        <v>16.812999725341797</v>
      </c>
      <c r="I10" s="287">
        <v>33.050998687744141</v>
      </c>
      <c r="J10" s="288">
        <v>14.694999694824219</v>
      </c>
      <c r="K10" s="287">
        <v>6.1407499313354492</v>
      </c>
      <c r="L10" s="287">
        <v>6.8133301734924316</v>
      </c>
      <c r="M10" s="287">
        <v>7.2333898544311523</v>
      </c>
      <c r="N10" s="287">
        <v>8.4132404327392578</v>
      </c>
      <c r="O10" s="287">
        <v>7.1424198150634766</v>
      </c>
      <c r="P10" s="287">
        <v>6.8174700736999512</v>
      </c>
      <c r="Q10" s="287">
        <v>7.0746698379516602</v>
      </c>
      <c r="R10" s="287">
        <v>9.2275104522705078</v>
      </c>
      <c r="S10" s="288">
        <v>7.0702500343322754</v>
      </c>
      <c r="T10" s="308">
        <v>1.2607755519999999</v>
      </c>
      <c r="U10" s="287">
        <v>2.1595330559999999</v>
      </c>
      <c r="V10" s="287">
        <v>2.487611904</v>
      </c>
      <c r="W10" s="287">
        <v>3.6798553599999999</v>
      </c>
      <c r="X10" s="287">
        <v>1.6248369920000001</v>
      </c>
      <c r="Y10" s="287">
        <v>2.5054945279999998</v>
      </c>
      <c r="Z10" s="287">
        <v>2.1158083840000002</v>
      </c>
      <c r="AA10" s="287">
        <v>4.0011463679999997</v>
      </c>
      <c r="AB10" s="137">
        <v>0.76941747199999999</v>
      </c>
      <c r="AC10" s="288">
        <f t="shared" si="0"/>
        <v>20.604479616000003</v>
      </c>
      <c r="AD10" s="21" t="s">
        <v>23</v>
      </c>
      <c r="AE10" s="287">
        <v>9.4060001373291016</v>
      </c>
      <c r="AF10" s="287">
        <v>9.4139995574951172</v>
      </c>
      <c r="AG10" s="287">
        <v>9.2200002670288086</v>
      </c>
      <c r="AH10" s="288">
        <v>9.9300003051757813</v>
      </c>
      <c r="AI10" s="319">
        <f t="shared" si="2"/>
        <v>37.970000267028809</v>
      </c>
      <c r="AJ10" s="287">
        <v>6.6132998466491699</v>
      </c>
      <c r="AK10" s="287">
        <v>6.6929497718811035</v>
      </c>
      <c r="AL10" s="287">
        <v>7.0800900459289551</v>
      </c>
      <c r="AM10" s="288">
        <v>6.2241401672363281</v>
      </c>
      <c r="AN10" s="319">
        <f t="shared" si="1"/>
        <v>6.6526199579238892</v>
      </c>
      <c r="AO10" s="287">
        <v>43.777500000000003</v>
      </c>
      <c r="AP10" s="287">
        <v>45.639800000000001</v>
      </c>
      <c r="AQ10" s="331">
        <f t="shared" si="3"/>
        <v>44.708650000000006</v>
      </c>
      <c r="AR10" s="287">
        <v>8.3963699340820313</v>
      </c>
      <c r="AS10" s="287">
        <v>7.950620174407959</v>
      </c>
      <c r="AT10" s="331">
        <f t="shared" si="4"/>
        <v>8.1734950542449951</v>
      </c>
      <c r="AU10" s="288">
        <v>21.775500000000001</v>
      </c>
      <c r="AV10" s="331">
        <v>6.8542098999023438</v>
      </c>
      <c r="AW10" s="314">
        <v>7.010009765625</v>
      </c>
      <c r="AX10" s="22" t="s">
        <v>23</v>
      </c>
      <c r="AY10" s="42" t="s">
        <v>69</v>
      </c>
      <c r="AZ10" s="42" t="s">
        <v>69</v>
      </c>
      <c r="BA10" s="42" t="s">
        <v>69</v>
      </c>
      <c r="BB10" s="42" t="s">
        <v>69</v>
      </c>
      <c r="BC10" s="42" t="s">
        <v>69</v>
      </c>
      <c r="BD10" s="42" t="s">
        <v>69</v>
      </c>
      <c r="BE10" s="42" t="s">
        <v>69</v>
      </c>
      <c r="BF10" s="42" t="s">
        <v>69</v>
      </c>
      <c r="BG10" s="43" t="s">
        <v>69</v>
      </c>
      <c r="BH10" s="42" t="s">
        <v>69</v>
      </c>
      <c r="BI10" s="42" t="s">
        <v>69</v>
      </c>
      <c r="BJ10" s="42" t="s">
        <v>69</v>
      </c>
      <c r="BK10" s="42" t="s">
        <v>69</v>
      </c>
      <c r="BL10" s="42" t="s">
        <v>69</v>
      </c>
      <c r="BM10" s="42" t="s">
        <v>69</v>
      </c>
      <c r="BN10" s="42" t="s">
        <v>69</v>
      </c>
      <c r="BO10" s="42" t="s">
        <v>69</v>
      </c>
      <c r="BP10" s="43" t="s">
        <v>69</v>
      </c>
      <c r="BQ10" s="42" t="s">
        <v>69</v>
      </c>
      <c r="BR10" s="43" t="s">
        <v>69</v>
      </c>
      <c r="BS10" s="42" t="s">
        <v>69</v>
      </c>
      <c r="BT10" s="43" t="s">
        <v>69</v>
      </c>
      <c r="BU10" s="58" t="s">
        <v>69</v>
      </c>
      <c r="BV10" s="58" t="s">
        <v>69</v>
      </c>
      <c r="BW10" s="13" t="s">
        <v>23</v>
      </c>
      <c r="BX10" s="42" t="s">
        <v>69</v>
      </c>
      <c r="BY10" s="42" t="s">
        <v>69</v>
      </c>
      <c r="BZ10" s="42" t="s">
        <v>69</v>
      </c>
      <c r="CA10" s="42" t="s">
        <v>69</v>
      </c>
      <c r="CB10" s="42" t="s">
        <v>69</v>
      </c>
      <c r="CC10" s="42" t="s">
        <v>69</v>
      </c>
      <c r="CD10" s="42" t="s">
        <v>69</v>
      </c>
      <c r="CE10" s="42" t="s">
        <v>69</v>
      </c>
      <c r="CF10" s="43" t="s">
        <v>69</v>
      </c>
      <c r="CG10" s="42" t="s">
        <v>69</v>
      </c>
      <c r="CH10" s="42" t="s">
        <v>69</v>
      </c>
      <c r="CI10" s="42" t="s">
        <v>69</v>
      </c>
      <c r="CJ10" s="42" t="s">
        <v>69</v>
      </c>
      <c r="CK10" s="42" t="s">
        <v>69</v>
      </c>
      <c r="CL10" s="42" t="s">
        <v>69</v>
      </c>
      <c r="CM10" s="42" t="s">
        <v>69</v>
      </c>
      <c r="CN10" s="42" t="s">
        <v>69</v>
      </c>
      <c r="CO10" s="43" t="s">
        <v>69</v>
      </c>
      <c r="CP10" s="44" t="s">
        <v>69</v>
      </c>
      <c r="CQ10" s="43" t="s">
        <v>69</v>
      </c>
      <c r="CR10" s="44" t="s">
        <v>69</v>
      </c>
      <c r="CS10" s="43" t="s">
        <v>69</v>
      </c>
      <c r="CT10" s="58" t="s">
        <v>69</v>
      </c>
      <c r="CU10" s="206" t="s">
        <v>69</v>
      </c>
    </row>
    <row r="11" spans="1:99" ht="21" x14ac:dyDescent="0.4">
      <c r="A11" s="209" t="s">
        <v>10</v>
      </c>
      <c r="B11" s="291">
        <v>16.506999969482422</v>
      </c>
      <c r="C11" s="291">
        <v>21.620000839233398</v>
      </c>
      <c r="D11" s="291">
        <v>15.119999885559082</v>
      </c>
      <c r="E11" s="291">
        <v>33.446998596191406</v>
      </c>
      <c r="F11" s="291">
        <v>18.569000244140625</v>
      </c>
      <c r="G11" s="291">
        <v>21.194999694824219</v>
      </c>
      <c r="H11" s="291">
        <v>15.923999786376953</v>
      </c>
      <c r="I11" s="291">
        <v>26.570999145507813</v>
      </c>
      <c r="J11" s="292">
        <v>14.118000030517578</v>
      </c>
      <c r="K11" s="291">
        <v>6.1059999465942383</v>
      </c>
      <c r="L11" s="291">
        <v>6.0349998474121094</v>
      </c>
      <c r="M11" s="291">
        <v>6.0409998893737793</v>
      </c>
      <c r="N11" s="291">
        <v>8.1400003433227539</v>
      </c>
      <c r="O11" s="291">
        <v>6.7210001945495605</v>
      </c>
      <c r="P11" s="291">
        <v>7.000999927520752</v>
      </c>
      <c r="Q11" s="291">
        <v>6.2220001220703125</v>
      </c>
      <c r="R11" s="291">
        <v>7.2030000686645508</v>
      </c>
      <c r="S11" s="292">
        <v>6.0910000801086426</v>
      </c>
      <c r="T11" s="310">
        <v>1.351984128</v>
      </c>
      <c r="U11" s="291">
        <v>2.802457344</v>
      </c>
      <c r="V11" s="291">
        <v>1.2948241920000001</v>
      </c>
      <c r="W11" s="291">
        <v>3.3776448000000001</v>
      </c>
      <c r="X11" s="291">
        <v>1.3664641280000001</v>
      </c>
      <c r="Y11" s="291">
        <v>2.3386229759999999</v>
      </c>
      <c r="Z11" s="291">
        <v>0.69739929599999995</v>
      </c>
      <c r="AA11" s="291">
        <v>3.4218439680000001</v>
      </c>
      <c r="AB11" s="141">
        <v>0.69953120000000002</v>
      </c>
      <c r="AC11" s="288">
        <f t="shared" si="0"/>
        <v>17.350772032000002</v>
      </c>
      <c r="AD11" s="25" t="s">
        <v>10</v>
      </c>
      <c r="AE11" s="291">
        <v>8.5620002746582031</v>
      </c>
      <c r="AF11" s="291">
        <v>7.5560002326965332</v>
      </c>
      <c r="AG11" s="291">
        <v>9.6689996719360352</v>
      </c>
      <c r="AH11" s="292">
        <v>8.9680004119873047</v>
      </c>
      <c r="AI11" s="319">
        <f t="shared" si="2"/>
        <v>34.755000591278076</v>
      </c>
      <c r="AJ11" s="291">
        <v>5.7583799362182617</v>
      </c>
      <c r="AK11" s="291">
        <v>5.4038100242614746</v>
      </c>
      <c r="AL11" s="291">
        <v>6.2063798904418945</v>
      </c>
      <c r="AM11" s="292">
        <v>5.6458802223205566</v>
      </c>
      <c r="AN11" s="319">
        <f t="shared" si="1"/>
        <v>5.7536125183105469</v>
      </c>
      <c r="AO11" s="291">
        <v>41.48699951171875</v>
      </c>
      <c r="AP11" s="291">
        <v>42.174701690673828</v>
      </c>
      <c r="AQ11" s="331">
        <f t="shared" si="3"/>
        <v>41.830850601196289</v>
      </c>
      <c r="AR11" s="291">
        <v>7.1698198318481445</v>
      </c>
      <c r="AS11" s="291">
        <v>7.7952699661254883</v>
      </c>
      <c r="AT11" s="331">
        <f t="shared" si="4"/>
        <v>7.4825448989868164</v>
      </c>
      <c r="AU11" s="292">
        <v>20.280099868774414</v>
      </c>
      <c r="AV11" s="319">
        <v>6.5743699073791504</v>
      </c>
      <c r="AW11" s="292">
        <v>6.981989860534668</v>
      </c>
      <c r="AX11" s="26" t="s">
        <v>10</v>
      </c>
      <c r="AY11" s="81">
        <v>0.74900001287460327</v>
      </c>
      <c r="AZ11" s="291">
        <v>1.340999960899353</v>
      </c>
      <c r="BA11" s="81">
        <v>0.59399998188018799</v>
      </c>
      <c r="BB11" s="291">
        <v>1.7139999866485596</v>
      </c>
      <c r="BC11" s="81">
        <v>0.94800001382827759</v>
      </c>
      <c r="BD11" s="291">
        <v>1.2960000038146973</v>
      </c>
      <c r="BE11" s="81">
        <v>0.66399997472763062</v>
      </c>
      <c r="BF11" s="291">
        <v>1.562999963760376</v>
      </c>
      <c r="BG11" s="141">
        <v>0.47200000286102295</v>
      </c>
      <c r="BH11" s="291">
        <v>1.5160000324249268</v>
      </c>
      <c r="BI11" s="291">
        <v>1.9190000295639038</v>
      </c>
      <c r="BJ11" s="291">
        <v>1.3940000534057617</v>
      </c>
      <c r="BK11" s="291">
        <v>4.1310000419616699</v>
      </c>
      <c r="BL11" s="291">
        <v>2.247999906539917</v>
      </c>
      <c r="BM11" s="291">
        <v>2.2109999656677246</v>
      </c>
      <c r="BN11" s="291">
        <v>1.9329999685287476</v>
      </c>
      <c r="BO11" s="291">
        <v>2.9730000495910645</v>
      </c>
      <c r="BP11" s="141">
        <v>0.94099998474121094</v>
      </c>
      <c r="BQ11" s="81">
        <v>8.1685060169547796E-2</v>
      </c>
      <c r="BR11" s="141">
        <v>0.24422898000000001</v>
      </c>
      <c r="BS11" s="291">
        <v>8.1110000610351491</v>
      </c>
      <c r="BT11" s="292">
        <v>7.7560000419616699</v>
      </c>
      <c r="BU11" s="139">
        <v>2.9083470813930035E-2</v>
      </c>
      <c r="BV11" s="319">
        <v>3.6429998874664307</v>
      </c>
      <c r="BW11" s="15" t="s">
        <v>10</v>
      </c>
      <c r="BX11" s="210">
        <v>3</v>
      </c>
      <c r="BY11" s="210">
        <v>14</v>
      </c>
      <c r="BZ11" s="210">
        <v>6</v>
      </c>
      <c r="CA11" s="210">
        <v>16</v>
      </c>
      <c r="CB11" s="210">
        <v>4</v>
      </c>
      <c r="CC11" s="210">
        <v>9</v>
      </c>
      <c r="CD11" s="210">
        <v>6</v>
      </c>
      <c r="CE11" s="210">
        <v>11</v>
      </c>
      <c r="CF11" s="49">
        <v>6</v>
      </c>
      <c r="CG11" s="210">
        <v>70</v>
      </c>
      <c r="CH11" s="210">
        <v>128</v>
      </c>
      <c r="CI11" s="210">
        <v>68</v>
      </c>
      <c r="CJ11" s="210">
        <v>205</v>
      </c>
      <c r="CK11" s="210">
        <v>85</v>
      </c>
      <c r="CL11" s="210">
        <v>123</v>
      </c>
      <c r="CM11" s="210">
        <v>87</v>
      </c>
      <c r="CN11" s="210">
        <v>128</v>
      </c>
      <c r="CO11" s="49">
        <v>88</v>
      </c>
      <c r="CP11" s="50">
        <v>5</v>
      </c>
      <c r="CQ11" s="49">
        <v>6</v>
      </c>
      <c r="CR11" s="50">
        <v>132</v>
      </c>
      <c r="CS11" s="49">
        <v>133</v>
      </c>
      <c r="CT11" s="59">
        <v>2</v>
      </c>
      <c r="CU11" s="211">
        <v>70</v>
      </c>
    </row>
    <row r="12" spans="1:99" ht="21" x14ac:dyDescent="0.4">
      <c r="A12" s="212" t="s">
        <v>34</v>
      </c>
      <c r="B12" s="293">
        <v>19.146999359130859</v>
      </c>
      <c r="C12" s="293">
        <v>24.993000030517578</v>
      </c>
      <c r="D12" s="293">
        <v>20.874000549316406</v>
      </c>
      <c r="E12" s="293">
        <v>51.553001403808594</v>
      </c>
      <c r="F12" s="293">
        <v>20.857000350952148</v>
      </c>
      <c r="G12" s="293">
        <v>30.395999908447266</v>
      </c>
      <c r="H12" s="293">
        <v>18.003</v>
      </c>
      <c r="I12" s="293">
        <v>31.045000076293945</v>
      </c>
      <c r="J12" s="294">
        <v>25.486000061035156</v>
      </c>
      <c r="K12" s="293">
        <v>6.8199200630187988</v>
      </c>
      <c r="L12" s="293">
        <v>5.8778901100158691</v>
      </c>
      <c r="M12" s="293">
        <v>7.4307699203491211</v>
      </c>
      <c r="N12" s="293">
        <v>9.2419004440307617</v>
      </c>
      <c r="O12" s="293">
        <v>7.0219402313232422</v>
      </c>
      <c r="P12" s="293">
        <v>7.9626798629760742</v>
      </c>
      <c r="Q12" s="293">
        <v>4.8025898933410645</v>
      </c>
      <c r="R12" s="293">
        <v>7.500579833984375</v>
      </c>
      <c r="S12" s="294">
        <v>8.2025995254516602</v>
      </c>
      <c r="T12" s="311">
        <v>2.0907340799999998</v>
      </c>
      <c r="U12" s="293">
        <v>3.5223569920000002</v>
      </c>
      <c r="V12" s="293">
        <v>2.2529331199999998</v>
      </c>
      <c r="W12" s="293">
        <v>7.9116897279999998</v>
      </c>
      <c r="X12" s="293">
        <v>2.053357696</v>
      </c>
      <c r="Y12" s="293">
        <v>4.3641697280000002</v>
      </c>
      <c r="Z12" s="293">
        <v>1.7133048319999999</v>
      </c>
      <c r="AA12" s="293">
        <v>4.7417722879999999</v>
      </c>
      <c r="AB12" s="294">
        <v>4.6614912000000004</v>
      </c>
      <c r="AC12" s="294">
        <f t="shared" si="0"/>
        <v>33.311809663999995</v>
      </c>
      <c r="AD12" s="27" t="s">
        <v>34</v>
      </c>
      <c r="AE12" s="315">
        <v>29.7677001953125</v>
      </c>
      <c r="AF12" s="315">
        <v>36.040500640869141</v>
      </c>
      <c r="AG12" s="315">
        <v>35.986301422119141</v>
      </c>
      <c r="AH12" s="316">
        <v>35.45880126953125</v>
      </c>
      <c r="AI12" s="321">
        <f t="shared" si="2"/>
        <v>137.25330352783203</v>
      </c>
      <c r="AJ12" s="315">
        <v>8.8534402847290039</v>
      </c>
      <c r="AK12" s="315">
        <v>10.531299591064453</v>
      </c>
      <c r="AL12" s="315">
        <v>9.9296302795410156</v>
      </c>
      <c r="AM12" s="316">
        <v>9.6460800170898438</v>
      </c>
      <c r="AN12" s="327">
        <f t="shared" si="1"/>
        <v>9.7401125431060791</v>
      </c>
      <c r="AO12" s="311" t="s">
        <v>110</v>
      </c>
      <c r="AP12" s="293" t="s">
        <v>110</v>
      </c>
      <c r="AQ12" s="333" t="s">
        <v>43</v>
      </c>
      <c r="AR12" s="293" t="s">
        <v>110</v>
      </c>
      <c r="AS12" s="293" t="s">
        <v>110</v>
      </c>
      <c r="AT12" s="333" t="s">
        <v>43</v>
      </c>
      <c r="AU12" s="294" t="s">
        <v>110</v>
      </c>
      <c r="AV12" s="333" t="s">
        <v>110</v>
      </c>
      <c r="AW12" s="316">
        <v>45.950199127197266</v>
      </c>
      <c r="AX12" s="28" t="s">
        <v>34</v>
      </c>
      <c r="AY12" s="51" t="s">
        <v>69</v>
      </c>
      <c r="AZ12" s="51" t="s">
        <v>69</v>
      </c>
      <c r="BA12" s="51" t="s">
        <v>69</v>
      </c>
      <c r="BB12" s="51" t="s">
        <v>69</v>
      </c>
      <c r="BC12" s="51" t="s">
        <v>69</v>
      </c>
      <c r="BD12" s="51" t="s">
        <v>69</v>
      </c>
      <c r="BE12" s="51" t="s">
        <v>69</v>
      </c>
      <c r="BF12" s="51" t="s">
        <v>69</v>
      </c>
      <c r="BG12" s="52" t="s">
        <v>69</v>
      </c>
      <c r="BH12" s="51" t="s">
        <v>69</v>
      </c>
      <c r="BI12" s="51" t="s">
        <v>69</v>
      </c>
      <c r="BJ12" s="51" t="s">
        <v>69</v>
      </c>
      <c r="BK12" s="51" t="s">
        <v>69</v>
      </c>
      <c r="BL12" s="51" t="s">
        <v>69</v>
      </c>
      <c r="BM12" s="51" t="s">
        <v>69</v>
      </c>
      <c r="BN12" s="51" t="s">
        <v>69</v>
      </c>
      <c r="BO12" s="51" t="s">
        <v>69</v>
      </c>
      <c r="BP12" s="52" t="s">
        <v>69</v>
      </c>
      <c r="BQ12" s="51" t="s">
        <v>69</v>
      </c>
      <c r="BR12" s="52" t="s">
        <v>69</v>
      </c>
      <c r="BS12" s="51" t="s">
        <v>69</v>
      </c>
      <c r="BT12" s="52" t="s">
        <v>69</v>
      </c>
      <c r="BU12" s="61" t="s">
        <v>69</v>
      </c>
      <c r="BV12" s="61" t="s">
        <v>69</v>
      </c>
      <c r="BW12" s="16" t="s">
        <v>34</v>
      </c>
      <c r="BX12" s="51" t="s">
        <v>69</v>
      </c>
      <c r="BY12" s="51" t="s">
        <v>69</v>
      </c>
      <c r="BZ12" s="51" t="s">
        <v>69</v>
      </c>
      <c r="CA12" s="51" t="s">
        <v>69</v>
      </c>
      <c r="CB12" s="51" t="s">
        <v>69</v>
      </c>
      <c r="CC12" s="51" t="s">
        <v>69</v>
      </c>
      <c r="CD12" s="51" t="s">
        <v>69</v>
      </c>
      <c r="CE12" s="51" t="s">
        <v>69</v>
      </c>
      <c r="CF12" s="52" t="s">
        <v>69</v>
      </c>
      <c r="CG12" s="51" t="s">
        <v>69</v>
      </c>
      <c r="CH12" s="51" t="s">
        <v>69</v>
      </c>
      <c r="CI12" s="51" t="s">
        <v>69</v>
      </c>
      <c r="CJ12" s="51" t="s">
        <v>69</v>
      </c>
      <c r="CK12" s="51" t="s">
        <v>69</v>
      </c>
      <c r="CL12" s="51" t="s">
        <v>69</v>
      </c>
      <c r="CM12" s="51" t="s">
        <v>69</v>
      </c>
      <c r="CN12" s="51" t="s">
        <v>69</v>
      </c>
      <c r="CO12" s="52" t="s">
        <v>69</v>
      </c>
      <c r="CP12" s="53" t="s">
        <v>69</v>
      </c>
      <c r="CQ12" s="52" t="s">
        <v>69</v>
      </c>
      <c r="CR12" s="53" t="s">
        <v>69</v>
      </c>
      <c r="CS12" s="52" t="s">
        <v>69</v>
      </c>
      <c r="CT12" s="61" t="s">
        <v>69</v>
      </c>
      <c r="CU12" s="213" t="s">
        <v>69</v>
      </c>
    </row>
    <row r="13" spans="1:99" ht="21" x14ac:dyDescent="0.4">
      <c r="A13" s="212" t="s">
        <v>30</v>
      </c>
      <c r="B13" s="293">
        <v>18.215999603271484</v>
      </c>
      <c r="C13" s="293">
        <v>30.384000778198242</v>
      </c>
      <c r="D13" s="293">
        <v>16.910999298095703</v>
      </c>
      <c r="E13" s="293">
        <v>45.876998901367188</v>
      </c>
      <c r="F13" s="293">
        <v>12.604999542236328</v>
      </c>
      <c r="G13" s="293">
        <v>27.090999603271484</v>
      </c>
      <c r="H13" s="293">
        <v>21.277999877929688</v>
      </c>
      <c r="I13" s="293">
        <v>41.487998962402344</v>
      </c>
      <c r="J13" s="294">
        <v>21.843000411987305</v>
      </c>
      <c r="K13" s="293">
        <v>6.6203098297119141</v>
      </c>
      <c r="L13" s="293">
        <v>7.4389700889587402</v>
      </c>
      <c r="M13" s="293">
        <v>5.4820199012756348</v>
      </c>
      <c r="N13" s="293">
        <v>8.5117502212524414</v>
      </c>
      <c r="O13" s="293">
        <v>4.8423099517822266</v>
      </c>
      <c r="P13" s="293">
        <v>6.9647397994995117</v>
      </c>
      <c r="Q13" s="293">
        <v>7.324120044708252</v>
      </c>
      <c r="R13" s="293">
        <v>9.0743398666381836</v>
      </c>
      <c r="S13" s="294">
        <v>6.3189201354980469</v>
      </c>
      <c r="T13" s="311">
        <v>3.492924672</v>
      </c>
      <c r="U13" s="293">
        <v>4.5703208960000001</v>
      </c>
      <c r="V13" s="293">
        <v>3.0970780160000002</v>
      </c>
      <c r="W13" s="293">
        <v>7.5666304000000002</v>
      </c>
      <c r="X13" s="293">
        <v>3.146209024</v>
      </c>
      <c r="Y13" s="293">
        <v>4.1067281920000003</v>
      </c>
      <c r="Z13" s="293">
        <v>2.4608496639999999</v>
      </c>
      <c r="AA13" s="293">
        <v>6.8855234559999996</v>
      </c>
      <c r="AB13" s="294">
        <v>5.0525516799999997</v>
      </c>
      <c r="AC13" s="294">
        <f t="shared" si="0"/>
        <v>40.378816000000008</v>
      </c>
      <c r="AD13" s="27" t="s">
        <v>30</v>
      </c>
      <c r="AE13" s="293">
        <v>20.184999465942383</v>
      </c>
      <c r="AF13" s="293">
        <v>26.507999420166016</v>
      </c>
      <c r="AG13" s="293">
        <v>29.704000473022461</v>
      </c>
      <c r="AH13" s="294">
        <v>30.313999176025391</v>
      </c>
      <c r="AI13" s="321">
        <f t="shared" si="2"/>
        <v>106.71099853515625</v>
      </c>
      <c r="AJ13" s="293">
        <v>7.2777299880981445</v>
      </c>
      <c r="AK13" s="293">
        <v>5.9769001007080078</v>
      </c>
      <c r="AL13" s="293">
        <v>6.1678500175476074</v>
      </c>
      <c r="AM13" s="294">
        <v>6.3987298011779785</v>
      </c>
      <c r="AN13" s="321">
        <f t="shared" si="1"/>
        <v>6.4553024768829346</v>
      </c>
      <c r="AO13" s="293">
        <v>70.533600000000007</v>
      </c>
      <c r="AP13" s="293">
        <v>41.876399999999997</v>
      </c>
      <c r="AQ13" s="333">
        <f t="shared" si="3"/>
        <v>56.204999999999998</v>
      </c>
      <c r="AR13" s="293">
        <v>6.4616899490356445</v>
      </c>
      <c r="AS13" s="293">
        <v>6.2273001670837402</v>
      </c>
      <c r="AT13" s="333">
        <f t="shared" si="4"/>
        <v>6.3444950580596924</v>
      </c>
      <c r="AU13" s="294" t="s">
        <v>110</v>
      </c>
      <c r="AV13" s="333" t="s">
        <v>110</v>
      </c>
      <c r="AW13" s="294">
        <v>45.681999206542969</v>
      </c>
      <c r="AX13" s="28" t="s">
        <v>30</v>
      </c>
      <c r="AY13" s="51" t="s">
        <v>69</v>
      </c>
      <c r="AZ13" s="51" t="s">
        <v>69</v>
      </c>
      <c r="BA13" s="51" t="s">
        <v>69</v>
      </c>
      <c r="BB13" s="51" t="s">
        <v>69</v>
      </c>
      <c r="BC13" s="51" t="s">
        <v>69</v>
      </c>
      <c r="BD13" s="51" t="s">
        <v>69</v>
      </c>
      <c r="BE13" s="51" t="s">
        <v>69</v>
      </c>
      <c r="BF13" s="51" t="s">
        <v>69</v>
      </c>
      <c r="BG13" s="52" t="s">
        <v>69</v>
      </c>
      <c r="BH13" s="51" t="s">
        <v>69</v>
      </c>
      <c r="BI13" s="51" t="s">
        <v>69</v>
      </c>
      <c r="BJ13" s="51" t="s">
        <v>69</v>
      </c>
      <c r="BK13" s="51" t="s">
        <v>69</v>
      </c>
      <c r="BL13" s="51" t="s">
        <v>69</v>
      </c>
      <c r="BM13" s="51" t="s">
        <v>69</v>
      </c>
      <c r="BN13" s="51" t="s">
        <v>69</v>
      </c>
      <c r="BO13" s="51" t="s">
        <v>69</v>
      </c>
      <c r="BP13" s="52" t="s">
        <v>69</v>
      </c>
      <c r="BQ13" s="51" t="s">
        <v>69</v>
      </c>
      <c r="BR13" s="52" t="s">
        <v>69</v>
      </c>
      <c r="BS13" s="51" t="s">
        <v>69</v>
      </c>
      <c r="BT13" s="52" t="s">
        <v>69</v>
      </c>
      <c r="BU13" s="61" t="s">
        <v>69</v>
      </c>
      <c r="BV13" s="61" t="s">
        <v>69</v>
      </c>
      <c r="BW13" s="16" t="s">
        <v>30</v>
      </c>
      <c r="BX13" s="51" t="s">
        <v>69</v>
      </c>
      <c r="BY13" s="51" t="s">
        <v>69</v>
      </c>
      <c r="BZ13" s="51" t="s">
        <v>69</v>
      </c>
      <c r="CA13" s="51" t="s">
        <v>69</v>
      </c>
      <c r="CB13" s="51" t="s">
        <v>69</v>
      </c>
      <c r="CC13" s="51" t="s">
        <v>69</v>
      </c>
      <c r="CD13" s="51" t="s">
        <v>69</v>
      </c>
      <c r="CE13" s="51" t="s">
        <v>69</v>
      </c>
      <c r="CF13" s="52" t="s">
        <v>69</v>
      </c>
      <c r="CG13" s="51" t="s">
        <v>69</v>
      </c>
      <c r="CH13" s="51" t="s">
        <v>69</v>
      </c>
      <c r="CI13" s="51" t="s">
        <v>69</v>
      </c>
      <c r="CJ13" s="51" t="s">
        <v>69</v>
      </c>
      <c r="CK13" s="51" t="s">
        <v>69</v>
      </c>
      <c r="CL13" s="51" t="s">
        <v>69</v>
      </c>
      <c r="CM13" s="51" t="s">
        <v>69</v>
      </c>
      <c r="CN13" s="51" t="s">
        <v>69</v>
      </c>
      <c r="CO13" s="52" t="s">
        <v>69</v>
      </c>
      <c r="CP13" s="53" t="s">
        <v>69</v>
      </c>
      <c r="CQ13" s="52" t="s">
        <v>69</v>
      </c>
      <c r="CR13" s="53" t="s">
        <v>69</v>
      </c>
      <c r="CS13" s="52" t="s">
        <v>69</v>
      </c>
      <c r="CT13" s="61" t="s">
        <v>69</v>
      </c>
      <c r="CU13" s="213" t="s">
        <v>69</v>
      </c>
    </row>
    <row r="14" spans="1:99" ht="21" x14ac:dyDescent="0.4">
      <c r="A14" s="207" t="s">
        <v>31</v>
      </c>
      <c r="B14" s="289">
        <v>19.863000869750977</v>
      </c>
      <c r="C14" s="289">
        <v>28.746999740600586</v>
      </c>
      <c r="D14" s="289">
        <v>15.61400032043457</v>
      </c>
      <c r="E14" s="289">
        <v>38.162998199462891</v>
      </c>
      <c r="F14" s="289">
        <v>17.920000076293945</v>
      </c>
      <c r="G14" s="289">
        <v>29.784999847412109</v>
      </c>
      <c r="H14" s="289">
        <v>18.624000549316406</v>
      </c>
      <c r="I14" s="289">
        <v>39.494998931884766</v>
      </c>
      <c r="J14" s="290">
        <v>19.618000030517578</v>
      </c>
      <c r="K14" s="289">
        <v>7.0039100646972656</v>
      </c>
      <c r="L14" s="289">
        <v>8.0019702911376953</v>
      </c>
      <c r="M14" s="289">
        <v>6.0264401435852051</v>
      </c>
      <c r="N14" s="289">
        <v>8.937230110168457</v>
      </c>
      <c r="O14" s="289">
        <v>6.7692599296569824</v>
      </c>
      <c r="P14" s="289">
        <v>8.2391700744628906</v>
      </c>
      <c r="Q14" s="289">
        <v>6.9640498161315918</v>
      </c>
      <c r="R14" s="289">
        <v>9.2067298889160156</v>
      </c>
      <c r="S14" s="290">
        <v>8.2445898056030273</v>
      </c>
      <c r="T14" s="309">
        <v>1.9702557439999999</v>
      </c>
      <c r="U14" s="289">
        <v>3.58372096</v>
      </c>
      <c r="V14" s="289">
        <v>2.6425382399999999</v>
      </c>
      <c r="W14" s="289">
        <v>4.6951705600000002</v>
      </c>
      <c r="X14" s="289">
        <v>1.549566464</v>
      </c>
      <c r="Y14" s="289">
        <v>3.6513937919999999</v>
      </c>
      <c r="Z14" s="289">
        <v>2.48564608</v>
      </c>
      <c r="AA14" s="289">
        <v>5.9074196480000003</v>
      </c>
      <c r="AB14" s="290">
        <v>1.4766353919999999</v>
      </c>
      <c r="AC14" s="290">
        <f t="shared" si="0"/>
        <v>27.962346879999998</v>
      </c>
      <c r="AD14" s="23" t="s">
        <v>31</v>
      </c>
      <c r="AE14" s="289">
        <v>23.479000091552734</v>
      </c>
      <c r="AF14" s="289">
        <v>24.853000640869141</v>
      </c>
      <c r="AG14" s="289">
        <v>22.37299919128418</v>
      </c>
      <c r="AH14" s="290">
        <v>20.89900016784668</v>
      </c>
      <c r="AI14" s="320">
        <f t="shared" si="2"/>
        <v>91.604000091552734</v>
      </c>
      <c r="AJ14" s="289">
        <v>7.1616101264953613</v>
      </c>
      <c r="AK14" s="289">
        <v>6.9551401138305664</v>
      </c>
      <c r="AL14" s="289">
        <v>6.7156801223754883</v>
      </c>
      <c r="AM14" s="290">
        <v>6.3416399955749512</v>
      </c>
      <c r="AN14" s="320">
        <f t="shared" si="1"/>
        <v>6.7935175895690918</v>
      </c>
      <c r="AO14" s="289">
        <v>66.075699999999998</v>
      </c>
      <c r="AP14" s="330">
        <v>45.6479</v>
      </c>
      <c r="AQ14" s="332">
        <f t="shared" si="3"/>
        <v>55.861800000000002</v>
      </c>
      <c r="AR14" s="289">
        <v>7.444580078125</v>
      </c>
      <c r="AS14" s="289">
        <v>7.4758601188659668</v>
      </c>
      <c r="AT14" s="332">
        <f t="shared" si="4"/>
        <v>7.4602200984954834</v>
      </c>
      <c r="AU14" s="290">
        <v>24.446400000000001</v>
      </c>
      <c r="AV14" s="457" t="s">
        <v>43</v>
      </c>
      <c r="AW14" s="290">
        <v>41.118999481201172</v>
      </c>
      <c r="AX14" s="24" t="s">
        <v>31</v>
      </c>
      <c r="AY14" s="46" t="s">
        <v>69</v>
      </c>
      <c r="AZ14" s="46" t="s">
        <v>69</v>
      </c>
      <c r="BA14" s="46" t="s">
        <v>69</v>
      </c>
      <c r="BB14" s="46" t="s">
        <v>69</v>
      </c>
      <c r="BC14" s="46" t="s">
        <v>69</v>
      </c>
      <c r="BD14" s="46" t="s">
        <v>69</v>
      </c>
      <c r="BE14" s="46" t="s">
        <v>69</v>
      </c>
      <c r="BF14" s="46" t="s">
        <v>69</v>
      </c>
      <c r="BG14" s="47" t="s">
        <v>69</v>
      </c>
      <c r="BH14" s="46" t="s">
        <v>69</v>
      </c>
      <c r="BI14" s="46" t="s">
        <v>69</v>
      </c>
      <c r="BJ14" s="46" t="s">
        <v>69</v>
      </c>
      <c r="BK14" s="46" t="s">
        <v>69</v>
      </c>
      <c r="BL14" s="46" t="s">
        <v>69</v>
      </c>
      <c r="BM14" s="46" t="s">
        <v>69</v>
      </c>
      <c r="BN14" s="46" t="s">
        <v>69</v>
      </c>
      <c r="BO14" s="46" t="s">
        <v>69</v>
      </c>
      <c r="BP14" s="47" t="s">
        <v>69</v>
      </c>
      <c r="BQ14" s="46" t="s">
        <v>69</v>
      </c>
      <c r="BR14" s="47" t="s">
        <v>69</v>
      </c>
      <c r="BS14" s="46" t="s">
        <v>69</v>
      </c>
      <c r="BT14" s="47" t="s">
        <v>69</v>
      </c>
      <c r="BU14" s="60" t="s">
        <v>69</v>
      </c>
      <c r="BV14" s="60" t="s">
        <v>69</v>
      </c>
      <c r="BW14" s="14" t="s">
        <v>31</v>
      </c>
      <c r="BX14" s="46" t="s">
        <v>69</v>
      </c>
      <c r="BY14" s="46" t="s">
        <v>69</v>
      </c>
      <c r="BZ14" s="46" t="s">
        <v>69</v>
      </c>
      <c r="CA14" s="46" t="s">
        <v>69</v>
      </c>
      <c r="CB14" s="46" t="s">
        <v>69</v>
      </c>
      <c r="CC14" s="46" t="s">
        <v>69</v>
      </c>
      <c r="CD14" s="46" t="s">
        <v>69</v>
      </c>
      <c r="CE14" s="46" t="s">
        <v>69</v>
      </c>
      <c r="CF14" s="47" t="s">
        <v>69</v>
      </c>
      <c r="CG14" s="46" t="s">
        <v>69</v>
      </c>
      <c r="CH14" s="46" t="s">
        <v>69</v>
      </c>
      <c r="CI14" s="46" t="s">
        <v>69</v>
      </c>
      <c r="CJ14" s="46" t="s">
        <v>69</v>
      </c>
      <c r="CK14" s="46" t="s">
        <v>69</v>
      </c>
      <c r="CL14" s="46" t="s">
        <v>69</v>
      </c>
      <c r="CM14" s="46" t="s">
        <v>69</v>
      </c>
      <c r="CN14" s="46" t="s">
        <v>69</v>
      </c>
      <c r="CO14" s="47" t="s">
        <v>69</v>
      </c>
      <c r="CP14" s="48" t="s">
        <v>69</v>
      </c>
      <c r="CQ14" s="47" t="s">
        <v>69</v>
      </c>
      <c r="CR14" s="48" t="s">
        <v>69</v>
      </c>
      <c r="CS14" s="47" t="s">
        <v>69</v>
      </c>
      <c r="CT14" s="60" t="s">
        <v>69</v>
      </c>
      <c r="CU14" s="208" t="s">
        <v>69</v>
      </c>
    </row>
    <row r="15" spans="1:99" ht="21" x14ac:dyDescent="0.4">
      <c r="A15" s="205" t="s">
        <v>32</v>
      </c>
      <c r="B15" s="287">
        <v>15.376999855041504</v>
      </c>
      <c r="C15" s="287">
        <v>22.833000183105469</v>
      </c>
      <c r="D15" s="287">
        <v>16.694999694824219</v>
      </c>
      <c r="E15" s="287">
        <v>31.87700080871582</v>
      </c>
      <c r="F15" s="287">
        <v>15.185999870300293</v>
      </c>
      <c r="G15" s="287">
        <v>24.056999206542969</v>
      </c>
      <c r="H15" s="287">
        <v>17.731000900268555</v>
      </c>
      <c r="I15" s="287">
        <v>32.312999725341797</v>
      </c>
      <c r="J15" s="288">
        <v>13.949000358581543</v>
      </c>
      <c r="K15" s="287">
        <v>6.3652801513671875</v>
      </c>
      <c r="L15" s="287">
        <v>6.408480167388916</v>
      </c>
      <c r="M15" s="287">
        <v>6.3333702087402344</v>
      </c>
      <c r="N15" s="287">
        <v>8.9657802581787109</v>
      </c>
      <c r="O15" s="287">
        <v>5.8276901245117188</v>
      </c>
      <c r="P15" s="287">
        <v>7.6071200370788574</v>
      </c>
      <c r="Q15" s="287">
        <v>7.0821399688720703</v>
      </c>
      <c r="R15" s="287">
        <v>8.8421297073364258</v>
      </c>
      <c r="S15" s="288">
        <v>6.5435700416564941</v>
      </c>
      <c r="T15" s="308">
        <v>1.6237186560000001</v>
      </c>
      <c r="U15" s="287">
        <v>2.903285248</v>
      </c>
      <c r="V15" s="287">
        <v>2.5954396160000002</v>
      </c>
      <c r="W15" s="287">
        <v>3.7575994879999999</v>
      </c>
      <c r="X15" s="287">
        <v>1.43963968</v>
      </c>
      <c r="Y15" s="287">
        <v>3.2309662719999999</v>
      </c>
      <c r="Z15" s="287">
        <v>1.9861533440000001</v>
      </c>
      <c r="AA15" s="287">
        <v>4.0009354239999997</v>
      </c>
      <c r="AB15" s="137">
        <v>0.76172448000000004</v>
      </c>
      <c r="AC15" s="288">
        <f t="shared" si="0"/>
        <v>22.299462208000005</v>
      </c>
      <c r="AD15" s="21" t="s">
        <v>32</v>
      </c>
      <c r="AE15" s="287">
        <v>9.7880001068115234</v>
      </c>
      <c r="AF15" s="287">
        <v>7.4629998207092285</v>
      </c>
      <c r="AG15" s="287">
        <v>8.694000244140625</v>
      </c>
      <c r="AH15" s="288">
        <v>8.1639995574951172</v>
      </c>
      <c r="AI15" s="319">
        <f t="shared" si="2"/>
        <v>34.108999729156494</v>
      </c>
      <c r="AJ15" s="287">
        <v>6.5148100852966309</v>
      </c>
      <c r="AK15" s="287">
        <v>5.5382399559020996</v>
      </c>
      <c r="AL15" s="287">
        <v>6.460899829864502</v>
      </c>
      <c r="AM15" s="288">
        <v>6.5199599266052246</v>
      </c>
      <c r="AN15" s="319">
        <f t="shared" si="1"/>
        <v>6.2584774494171143</v>
      </c>
      <c r="AO15" s="329"/>
      <c r="AP15" s="287">
        <v>52.571100000000001</v>
      </c>
      <c r="AQ15" s="331">
        <f t="shared" si="3"/>
        <v>52.571100000000001</v>
      </c>
      <c r="AR15" s="287">
        <v>7.9151101112365723</v>
      </c>
      <c r="AS15" s="287">
        <v>5.1728801727294922</v>
      </c>
      <c r="AT15" s="331">
        <f t="shared" si="4"/>
        <v>6.5439951419830322</v>
      </c>
      <c r="AU15" s="288">
        <v>23.281199999999998</v>
      </c>
      <c r="AV15" s="331">
        <v>8.0379104614257813</v>
      </c>
      <c r="AW15" s="288">
        <v>12.645199775695801</v>
      </c>
      <c r="AX15" s="22" t="s">
        <v>32</v>
      </c>
      <c r="AY15" s="42" t="s">
        <v>69</v>
      </c>
      <c r="AZ15" s="42" t="s">
        <v>69</v>
      </c>
      <c r="BA15" s="42" t="s">
        <v>69</v>
      </c>
      <c r="BB15" s="42" t="s">
        <v>69</v>
      </c>
      <c r="BC15" s="42" t="s">
        <v>69</v>
      </c>
      <c r="BD15" s="42" t="s">
        <v>69</v>
      </c>
      <c r="BE15" s="42" t="s">
        <v>69</v>
      </c>
      <c r="BF15" s="42" t="s">
        <v>69</v>
      </c>
      <c r="BG15" s="43" t="s">
        <v>69</v>
      </c>
      <c r="BH15" s="42" t="s">
        <v>69</v>
      </c>
      <c r="BI15" s="42" t="s">
        <v>69</v>
      </c>
      <c r="BJ15" s="42" t="s">
        <v>69</v>
      </c>
      <c r="BK15" s="42" t="s">
        <v>69</v>
      </c>
      <c r="BL15" s="42" t="s">
        <v>69</v>
      </c>
      <c r="BM15" s="42" t="s">
        <v>69</v>
      </c>
      <c r="BN15" s="42" t="s">
        <v>69</v>
      </c>
      <c r="BO15" s="42" t="s">
        <v>69</v>
      </c>
      <c r="BP15" s="43" t="s">
        <v>69</v>
      </c>
      <c r="BQ15" s="42" t="s">
        <v>69</v>
      </c>
      <c r="BR15" s="43" t="s">
        <v>69</v>
      </c>
      <c r="BS15" s="42" t="s">
        <v>69</v>
      </c>
      <c r="BT15" s="43" t="s">
        <v>69</v>
      </c>
      <c r="BU15" s="58" t="s">
        <v>69</v>
      </c>
      <c r="BV15" s="58" t="s">
        <v>69</v>
      </c>
      <c r="BW15" s="13" t="s">
        <v>32</v>
      </c>
      <c r="BX15" s="42" t="s">
        <v>69</v>
      </c>
      <c r="BY15" s="42" t="s">
        <v>69</v>
      </c>
      <c r="BZ15" s="42" t="s">
        <v>69</v>
      </c>
      <c r="CA15" s="42" t="s">
        <v>69</v>
      </c>
      <c r="CB15" s="42" t="s">
        <v>69</v>
      </c>
      <c r="CC15" s="42" t="s">
        <v>69</v>
      </c>
      <c r="CD15" s="42" t="s">
        <v>69</v>
      </c>
      <c r="CE15" s="42" t="s">
        <v>69</v>
      </c>
      <c r="CF15" s="43" t="s">
        <v>69</v>
      </c>
      <c r="CG15" s="42" t="s">
        <v>69</v>
      </c>
      <c r="CH15" s="42" t="s">
        <v>69</v>
      </c>
      <c r="CI15" s="42" t="s">
        <v>69</v>
      </c>
      <c r="CJ15" s="42" t="s">
        <v>69</v>
      </c>
      <c r="CK15" s="42" t="s">
        <v>69</v>
      </c>
      <c r="CL15" s="42" t="s">
        <v>69</v>
      </c>
      <c r="CM15" s="42" t="s">
        <v>69</v>
      </c>
      <c r="CN15" s="42" t="s">
        <v>69</v>
      </c>
      <c r="CO15" s="43" t="s">
        <v>69</v>
      </c>
      <c r="CP15" s="44" t="s">
        <v>69</v>
      </c>
      <c r="CQ15" s="43" t="s">
        <v>69</v>
      </c>
      <c r="CR15" s="44" t="s">
        <v>69</v>
      </c>
      <c r="CS15" s="43" t="s">
        <v>69</v>
      </c>
      <c r="CT15" s="58" t="s">
        <v>69</v>
      </c>
      <c r="CU15" s="206" t="s">
        <v>69</v>
      </c>
    </row>
    <row r="16" spans="1:99" ht="21" x14ac:dyDescent="0.4">
      <c r="A16" s="205" t="s">
        <v>33</v>
      </c>
      <c r="B16" s="287">
        <v>15.597999572753906</v>
      </c>
      <c r="C16" s="287">
        <v>22.974000930786133</v>
      </c>
      <c r="D16" s="287">
        <v>15.880999565124512</v>
      </c>
      <c r="E16" s="287">
        <v>31.083000183105469</v>
      </c>
      <c r="F16" s="287">
        <v>16.333000183105469</v>
      </c>
      <c r="G16" s="287">
        <v>23.833999633789063</v>
      </c>
      <c r="H16" s="287">
        <v>16.652999877929688</v>
      </c>
      <c r="I16" s="287">
        <v>27.677999496459961</v>
      </c>
      <c r="J16" s="288">
        <v>14.704000473022461</v>
      </c>
      <c r="K16" s="287">
        <v>5.7745399475097656</v>
      </c>
      <c r="L16" s="287">
        <v>6.3514699935913086</v>
      </c>
      <c r="M16" s="287">
        <v>6.0150299072265625</v>
      </c>
      <c r="N16" s="287">
        <v>7.297910213470459</v>
      </c>
      <c r="O16" s="287">
        <v>6.185880184173584</v>
      </c>
      <c r="P16" s="287">
        <v>7.027400016784668</v>
      </c>
      <c r="Q16" s="287">
        <v>6.3412299156188965</v>
      </c>
      <c r="R16" s="287">
        <v>7.8669099807739258</v>
      </c>
      <c r="S16" s="288">
        <v>6.9197502136230469</v>
      </c>
      <c r="T16" s="308">
        <v>1.734687232</v>
      </c>
      <c r="U16" s="287">
        <v>3.0590356480000001</v>
      </c>
      <c r="V16" s="287">
        <v>2.1842165759999999</v>
      </c>
      <c r="W16" s="287">
        <v>3.4711016959999998</v>
      </c>
      <c r="X16" s="287">
        <v>1.6485585920000001</v>
      </c>
      <c r="Y16" s="287">
        <v>3.15874816</v>
      </c>
      <c r="Z16" s="287">
        <v>1.9470129920000001</v>
      </c>
      <c r="AA16" s="287">
        <v>2.9274521600000001</v>
      </c>
      <c r="AB16" s="137">
        <v>0.65049971200000001</v>
      </c>
      <c r="AC16" s="288">
        <f t="shared" si="0"/>
        <v>20.781312767999999</v>
      </c>
      <c r="AD16" s="21" t="s">
        <v>33</v>
      </c>
      <c r="AE16" s="287">
        <v>7.0840001106262207</v>
      </c>
      <c r="AF16" s="287">
        <v>10.317999839782715</v>
      </c>
      <c r="AG16" s="287">
        <v>7.8639998435974121</v>
      </c>
      <c r="AH16" s="288">
        <v>10.833000183105469</v>
      </c>
      <c r="AI16" s="319">
        <f t="shared" si="2"/>
        <v>36.098999977111816</v>
      </c>
      <c r="AJ16" s="287">
        <v>5.0136699676513672</v>
      </c>
      <c r="AK16" s="287">
        <v>6.3320398330688477</v>
      </c>
      <c r="AL16" s="287">
        <v>5.494379997253418</v>
      </c>
      <c r="AM16" s="288">
        <v>6.0749502182006836</v>
      </c>
      <c r="AN16" s="319">
        <f t="shared" si="1"/>
        <v>5.7287600040435791</v>
      </c>
      <c r="AO16" s="287">
        <v>46.981601715087891</v>
      </c>
      <c r="AP16" s="287">
        <v>60.325298309326172</v>
      </c>
      <c r="AQ16" s="331">
        <f t="shared" si="3"/>
        <v>53.653450012207031</v>
      </c>
      <c r="AR16" s="287">
        <v>8.7114095687866211</v>
      </c>
      <c r="AS16" s="287">
        <v>8.2154197692871094</v>
      </c>
      <c r="AT16" s="331">
        <f t="shared" si="4"/>
        <v>8.4634146690368652</v>
      </c>
      <c r="AU16" s="288">
        <v>26.238700866699219</v>
      </c>
      <c r="AV16" s="331">
        <v>6.7927298545837402</v>
      </c>
      <c r="AW16" s="288">
        <v>6.801300048828125</v>
      </c>
      <c r="AX16" s="22" t="s">
        <v>33</v>
      </c>
      <c r="AY16" s="42" t="s">
        <v>69</v>
      </c>
      <c r="AZ16" s="42" t="s">
        <v>69</v>
      </c>
      <c r="BA16" s="42" t="s">
        <v>69</v>
      </c>
      <c r="BB16" s="42" t="s">
        <v>69</v>
      </c>
      <c r="BC16" s="42" t="s">
        <v>69</v>
      </c>
      <c r="BD16" s="42" t="s">
        <v>69</v>
      </c>
      <c r="BE16" s="42" t="s">
        <v>69</v>
      </c>
      <c r="BF16" s="42" t="s">
        <v>69</v>
      </c>
      <c r="BG16" s="43" t="s">
        <v>69</v>
      </c>
      <c r="BH16" s="42" t="s">
        <v>69</v>
      </c>
      <c r="BI16" s="42" t="s">
        <v>69</v>
      </c>
      <c r="BJ16" s="42" t="s">
        <v>69</v>
      </c>
      <c r="BK16" s="42" t="s">
        <v>69</v>
      </c>
      <c r="BL16" s="42" t="s">
        <v>69</v>
      </c>
      <c r="BM16" s="42" t="s">
        <v>69</v>
      </c>
      <c r="BN16" s="42" t="s">
        <v>69</v>
      </c>
      <c r="BO16" s="42" t="s">
        <v>69</v>
      </c>
      <c r="BP16" s="43" t="s">
        <v>69</v>
      </c>
      <c r="BQ16" s="42" t="s">
        <v>69</v>
      </c>
      <c r="BR16" s="43" t="s">
        <v>69</v>
      </c>
      <c r="BS16" s="42" t="s">
        <v>69</v>
      </c>
      <c r="BT16" s="43" t="s">
        <v>69</v>
      </c>
      <c r="BU16" s="58" t="s">
        <v>69</v>
      </c>
      <c r="BV16" s="58" t="s">
        <v>69</v>
      </c>
      <c r="BW16" s="13" t="s">
        <v>33</v>
      </c>
      <c r="BX16" s="42" t="s">
        <v>69</v>
      </c>
      <c r="BY16" s="42" t="s">
        <v>69</v>
      </c>
      <c r="BZ16" s="42" t="s">
        <v>69</v>
      </c>
      <c r="CA16" s="42" t="s">
        <v>69</v>
      </c>
      <c r="CB16" s="42" t="s">
        <v>69</v>
      </c>
      <c r="CC16" s="42" t="s">
        <v>69</v>
      </c>
      <c r="CD16" s="42" t="s">
        <v>69</v>
      </c>
      <c r="CE16" s="42" t="s">
        <v>69</v>
      </c>
      <c r="CF16" s="43" t="s">
        <v>69</v>
      </c>
      <c r="CG16" s="42" t="s">
        <v>69</v>
      </c>
      <c r="CH16" s="42" t="s">
        <v>69</v>
      </c>
      <c r="CI16" s="42" t="s">
        <v>69</v>
      </c>
      <c r="CJ16" s="42" t="s">
        <v>69</v>
      </c>
      <c r="CK16" s="42" t="s">
        <v>69</v>
      </c>
      <c r="CL16" s="42" t="s">
        <v>69</v>
      </c>
      <c r="CM16" s="42" t="s">
        <v>69</v>
      </c>
      <c r="CN16" s="42" t="s">
        <v>69</v>
      </c>
      <c r="CO16" s="43" t="s">
        <v>69</v>
      </c>
      <c r="CP16" s="44" t="s">
        <v>69</v>
      </c>
      <c r="CQ16" s="43" t="s">
        <v>69</v>
      </c>
      <c r="CR16" s="44" t="s">
        <v>69</v>
      </c>
      <c r="CS16" s="43" t="s">
        <v>69</v>
      </c>
      <c r="CT16" s="58" t="s">
        <v>69</v>
      </c>
      <c r="CU16" s="206" t="s">
        <v>69</v>
      </c>
    </row>
    <row r="17" spans="1:99" ht="21" x14ac:dyDescent="0.4">
      <c r="A17" s="212" t="s">
        <v>3</v>
      </c>
      <c r="B17" s="293">
        <v>22.062999725341797</v>
      </c>
      <c r="C17" s="293">
        <v>29.868999481201172</v>
      </c>
      <c r="D17" s="293">
        <v>22.724000930786133</v>
      </c>
      <c r="E17" s="293">
        <v>41.23699951171875</v>
      </c>
      <c r="F17" s="293">
        <v>24.034000396728516</v>
      </c>
      <c r="G17" s="293">
        <v>34.131999969482422</v>
      </c>
      <c r="H17" s="293">
        <v>23.200000762939453</v>
      </c>
      <c r="I17" s="293">
        <v>20.909000396728516</v>
      </c>
      <c r="J17" s="294">
        <v>24.674999237060547</v>
      </c>
      <c r="K17" s="293">
        <v>7.0412201881408691</v>
      </c>
      <c r="L17" s="293">
        <v>7.66156005859375</v>
      </c>
      <c r="M17" s="293">
        <v>7.215050220489502</v>
      </c>
      <c r="N17" s="293">
        <v>8.0647001266479492</v>
      </c>
      <c r="O17" s="293">
        <v>8.0304298400878906</v>
      </c>
      <c r="P17" s="293">
        <v>8.6899099349975586</v>
      </c>
      <c r="Q17" s="293">
        <v>7.2192702293395996</v>
      </c>
      <c r="R17" s="293">
        <v>6.5574398040771484</v>
      </c>
      <c r="S17" s="294">
        <v>8.7045602798461914</v>
      </c>
      <c r="T17" s="311">
        <v>4.543808512</v>
      </c>
      <c r="U17" s="293">
        <v>5.4951618560000002</v>
      </c>
      <c r="V17" s="293">
        <v>3.0124679680000002</v>
      </c>
      <c r="W17" s="293">
        <v>9.1642961920000001</v>
      </c>
      <c r="X17" s="293">
        <v>3.394804224</v>
      </c>
      <c r="Y17" s="293">
        <v>5.0194278399999996</v>
      </c>
      <c r="Z17" s="293">
        <v>2.6680271360000001</v>
      </c>
      <c r="AA17" s="293">
        <v>3.8541847040000001</v>
      </c>
      <c r="AB17" s="294">
        <v>5.2073369600000001</v>
      </c>
      <c r="AC17" s="294">
        <f t="shared" si="0"/>
        <v>42.359515391999999</v>
      </c>
      <c r="AD17" s="27" t="s">
        <v>3</v>
      </c>
      <c r="AE17" s="293">
        <v>23.61400032043457</v>
      </c>
      <c r="AF17" s="293">
        <v>25.757999420166016</v>
      </c>
      <c r="AG17" s="293">
        <v>28.711000442504883</v>
      </c>
      <c r="AH17" s="294">
        <v>21.579000473022461</v>
      </c>
      <c r="AI17" s="321">
        <f t="shared" si="2"/>
        <v>99.66200065612793</v>
      </c>
      <c r="AJ17" s="293">
        <v>4.1526198387145996</v>
      </c>
      <c r="AK17" s="293">
        <v>6.0543198585510254</v>
      </c>
      <c r="AL17" s="293">
        <v>6.2872600555419922</v>
      </c>
      <c r="AM17" s="294">
        <v>4.2060999870300293</v>
      </c>
      <c r="AN17" s="321">
        <f t="shared" si="1"/>
        <v>5.1750749349594116</v>
      </c>
      <c r="AO17" s="293">
        <v>57.231998443603516</v>
      </c>
      <c r="AP17" s="293">
        <v>64.760002136230469</v>
      </c>
      <c r="AQ17" s="333">
        <f t="shared" si="3"/>
        <v>60.996000289916992</v>
      </c>
      <c r="AR17" s="293">
        <v>7.3334598541259766</v>
      </c>
      <c r="AS17" s="293">
        <v>6.442540168762207</v>
      </c>
      <c r="AT17" s="333">
        <f t="shared" si="4"/>
        <v>6.8880000114440918</v>
      </c>
      <c r="AU17" s="294">
        <v>24.722000122070313</v>
      </c>
      <c r="AV17" s="333">
        <v>6.7107000350952148</v>
      </c>
      <c r="AW17" s="294">
        <v>30.163799285888672</v>
      </c>
      <c r="AX17" s="28" t="s">
        <v>3</v>
      </c>
      <c r="AY17" s="51" t="s">
        <v>69</v>
      </c>
      <c r="AZ17" s="51" t="s">
        <v>69</v>
      </c>
      <c r="BA17" s="51" t="s">
        <v>69</v>
      </c>
      <c r="BB17" s="51" t="s">
        <v>69</v>
      </c>
      <c r="BC17" s="51" t="s">
        <v>69</v>
      </c>
      <c r="BD17" s="51" t="s">
        <v>69</v>
      </c>
      <c r="BE17" s="51" t="s">
        <v>69</v>
      </c>
      <c r="BF17" s="51" t="s">
        <v>69</v>
      </c>
      <c r="BG17" s="52" t="s">
        <v>69</v>
      </c>
      <c r="BH17" s="51" t="s">
        <v>69</v>
      </c>
      <c r="BI17" s="51" t="s">
        <v>69</v>
      </c>
      <c r="BJ17" s="51" t="s">
        <v>69</v>
      </c>
      <c r="BK17" s="51" t="s">
        <v>69</v>
      </c>
      <c r="BL17" s="51" t="s">
        <v>69</v>
      </c>
      <c r="BM17" s="51" t="s">
        <v>69</v>
      </c>
      <c r="BN17" s="51" t="s">
        <v>69</v>
      </c>
      <c r="BO17" s="51" t="s">
        <v>69</v>
      </c>
      <c r="BP17" s="52" t="s">
        <v>69</v>
      </c>
      <c r="BQ17" s="51" t="s">
        <v>69</v>
      </c>
      <c r="BR17" s="52" t="s">
        <v>69</v>
      </c>
      <c r="BS17" s="51" t="s">
        <v>69</v>
      </c>
      <c r="BT17" s="52" t="s">
        <v>69</v>
      </c>
      <c r="BU17" s="61" t="s">
        <v>69</v>
      </c>
      <c r="BV17" s="61" t="s">
        <v>69</v>
      </c>
      <c r="BW17" s="16" t="s">
        <v>3</v>
      </c>
      <c r="BX17" s="51" t="s">
        <v>69</v>
      </c>
      <c r="BY17" s="51" t="s">
        <v>69</v>
      </c>
      <c r="BZ17" s="51" t="s">
        <v>69</v>
      </c>
      <c r="CA17" s="51" t="s">
        <v>69</v>
      </c>
      <c r="CB17" s="51" t="s">
        <v>69</v>
      </c>
      <c r="CC17" s="51" t="s">
        <v>69</v>
      </c>
      <c r="CD17" s="51" t="s">
        <v>69</v>
      </c>
      <c r="CE17" s="51" t="s">
        <v>69</v>
      </c>
      <c r="CF17" s="52" t="s">
        <v>69</v>
      </c>
      <c r="CG17" s="51" t="s">
        <v>69</v>
      </c>
      <c r="CH17" s="51" t="s">
        <v>69</v>
      </c>
      <c r="CI17" s="51" t="s">
        <v>69</v>
      </c>
      <c r="CJ17" s="51" t="s">
        <v>69</v>
      </c>
      <c r="CK17" s="51" t="s">
        <v>69</v>
      </c>
      <c r="CL17" s="51" t="s">
        <v>69</v>
      </c>
      <c r="CM17" s="51" t="s">
        <v>69</v>
      </c>
      <c r="CN17" s="51" t="s">
        <v>69</v>
      </c>
      <c r="CO17" s="52" t="s">
        <v>69</v>
      </c>
      <c r="CP17" s="53" t="s">
        <v>69</v>
      </c>
      <c r="CQ17" s="52" t="s">
        <v>69</v>
      </c>
      <c r="CR17" s="53" t="s">
        <v>69</v>
      </c>
      <c r="CS17" s="52" t="s">
        <v>69</v>
      </c>
      <c r="CT17" s="61" t="s">
        <v>69</v>
      </c>
      <c r="CU17" s="213" t="s">
        <v>69</v>
      </c>
    </row>
    <row r="18" spans="1:99" ht="21" x14ac:dyDescent="0.4">
      <c r="A18" s="212" t="s">
        <v>11</v>
      </c>
      <c r="B18" s="295">
        <v>11.72599983215332</v>
      </c>
      <c r="C18" s="293">
        <v>22.399999618530273</v>
      </c>
      <c r="D18" s="293">
        <v>20.548000335693359</v>
      </c>
      <c r="E18" s="293">
        <v>52.666000366210938</v>
      </c>
      <c r="F18" s="293">
        <v>22.207000732421875</v>
      </c>
      <c r="G18" s="293">
        <v>27.201000213623047</v>
      </c>
      <c r="H18" s="296">
        <v>6.5199999809265137</v>
      </c>
      <c r="I18" s="293">
        <v>23.631999969482422</v>
      </c>
      <c r="J18" s="294">
        <v>26.552999496459961</v>
      </c>
      <c r="K18" s="307" t="s">
        <v>110</v>
      </c>
      <c r="L18" s="293">
        <v>5.0174999237060547</v>
      </c>
      <c r="M18" s="293">
        <v>7.1508398056030273</v>
      </c>
      <c r="N18" s="293">
        <v>9.5056896209716797</v>
      </c>
      <c r="O18" s="293">
        <v>7.2810301780700684</v>
      </c>
      <c r="P18" s="293">
        <v>6.9039402008056641</v>
      </c>
      <c r="Q18" s="293" t="s">
        <v>110</v>
      </c>
      <c r="R18" s="293">
        <v>5.0615401268005371</v>
      </c>
      <c r="S18" s="294">
        <v>8.4165496826171875</v>
      </c>
      <c r="T18" s="311">
        <v>2.189445632</v>
      </c>
      <c r="U18" s="293">
        <v>4.91378688</v>
      </c>
      <c r="V18" s="293">
        <v>2.4356907520000002</v>
      </c>
      <c r="W18" s="293">
        <v>12.745985023999999</v>
      </c>
      <c r="X18" s="293">
        <v>2.442859264</v>
      </c>
      <c r="Y18" s="293">
        <v>4.7935912959999998</v>
      </c>
      <c r="Z18" s="293">
        <v>2.3639334399999998</v>
      </c>
      <c r="AA18" s="293">
        <v>5.5681879040000002</v>
      </c>
      <c r="AB18" s="294">
        <v>4.7283220479999999</v>
      </c>
      <c r="AC18" s="294">
        <f t="shared" si="0"/>
        <v>42.181802240000003</v>
      </c>
      <c r="AD18" s="27" t="s">
        <v>11</v>
      </c>
      <c r="AE18" s="315">
        <v>37.750099182128906</v>
      </c>
      <c r="AF18" s="315">
        <v>26.519199371337891</v>
      </c>
      <c r="AG18" s="315">
        <v>49.770801544189453</v>
      </c>
      <c r="AH18" s="316">
        <v>37.656101226806641</v>
      </c>
      <c r="AI18" s="321">
        <f t="shared" si="2"/>
        <v>151.69620132446289</v>
      </c>
      <c r="AJ18" s="315">
        <v>8.4352102279663086</v>
      </c>
      <c r="AK18" s="315">
        <v>8.7880897521972656</v>
      </c>
      <c r="AL18" s="315">
        <v>7.7800102233886719</v>
      </c>
      <c r="AM18" s="316">
        <v>7.5716500282287598</v>
      </c>
      <c r="AN18" s="327">
        <f t="shared" si="1"/>
        <v>8.1437400579452515</v>
      </c>
      <c r="AO18" s="311" t="s">
        <v>110</v>
      </c>
      <c r="AP18" s="293" t="s">
        <v>110</v>
      </c>
      <c r="AQ18" s="333" t="s">
        <v>43</v>
      </c>
      <c r="AR18" s="293" t="s">
        <v>110</v>
      </c>
      <c r="AS18" s="293" t="s">
        <v>110</v>
      </c>
      <c r="AT18" s="333" t="s">
        <v>43</v>
      </c>
      <c r="AU18" s="294">
        <v>20.641199111938477</v>
      </c>
      <c r="AV18" s="333">
        <v>4.2274298667907715</v>
      </c>
      <c r="AW18" s="316">
        <v>25.794099807739258</v>
      </c>
      <c r="AX18" s="28" t="s">
        <v>11</v>
      </c>
      <c r="AY18" s="51" t="s">
        <v>69</v>
      </c>
      <c r="AZ18" s="51" t="s">
        <v>69</v>
      </c>
      <c r="BA18" s="51" t="s">
        <v>69</v>
      </c>
      <c r="BB18" s="51" t="s">
        <v>69</v>
      </c>
      <c r="BC18" s="51" t="s">
        <v>69</v>
      </c>
      <c r="BD18" s="51" t="s">
        <v>69</v>
      </c>
      <c r="BE18" s="51" t="s">
        <v>69</v>
      </c>
      <c r="BF18" s="51" t="s">
        <v>69</v>
      </c>
      <c r="BG18" s="52" t="s">
        <v>69</v>
      </c>
      <c r="BH18" s="51" t="s">
        <v>69</v>
      </c>
      <c r="BI18" s="51" t="s">
        <v>69</v>
      </c>
      <c r="BJ18" s="51" t="s">
        <v>69</v>
      </c>
      <c r="BK18" s="51" t="s">
        <v>69</v>
      </c>
      <c r="BL18" s="51" t="s">
        <v>69</v>
      </c>
      <c r="BM18" s="51" t="s">
        <v>69</v>
      </c>
      <c r="BN18" s="51" t="s">
        <v>69</v>
      </c>
      <c r="BO18" s="51" t="s">
        <v>69</v>
      </c>
      <c r="BP18" s="52" t="s">
        <v>69</v>
      </c>
      <c r="BQ18" s="51" t="s">
        <v>69</v>
      </c>
      <c r="BR18" s="52" t="s">
        <v>69</v>
      </c>
      <c r="BS18" s="51" t="s">
        <v>69</v>
      </c>
      <c r="BT18" s="52" t="s">
        <v>69</v>
      </c>
      <c r="BU18" s="61" t="s">
        <v>69</v>
      </c>
      <c r="BV18" s="61" t="s">
        <v>69</v>
      </c>
      <c r="BW18" s="16" t="s">
        <v>11</v>
      </c>
      <c r="BX18" s="51" t="s">
        <v>69</v>
      </c>
      <c r="BY18" s="51" t="s">
        <v>69</v>
      </c>
      <c r="BZ18" s="51" t="s">
        <v>69</v>
      </c>
      <c r="CA18" s="51" t="s">
        <v>69</v>
      </c>
      <c r="CB18" s="51" t="s">
        <v>69</v>
      </c>
      <c r="CC18" s="51" t="s">
        <v>69</v>
      </c>
      <c r="CD18" s="51" t="s">
        <v>69</v>
      </c>
      <c r="CE18" s="51" t="s">
        <v>69</v>
      </c>
      <c r="CF18" s="52" t="s">
        <v>69</v>
      </c>
      <c r="CG18" s="51" t="s">
        <v>69</v>
      </c>
      <c r="CH18" s="51" t="s">
        <v>69</v>
      </c>
      <c r="CI18" s="51" t="s">
        <v>69</v>
      </c>
      <c r="CJ18" s="51" t="s">
        <v>69</v>
      </c>
      <c r="CK18" s="51" t="s">
        <v>69</v>
      </c>
      <c r="CL18" s="51" t="s">
        <v>69</v>
      </c>
      <c r="CM18" s="51" t="s">
        <v>69</v>
      </c>
      <c r="CN18" s="51" t="s">
        <v>69</v>
      </c>
      <c r="CO18" s="52" t="s">
        <v>69</v>
      </c>
      <c r="CP18" s="53" t="s">
        <v>69</v>
      </c>
      <c r="CQ18" s="52" t="s">
        <v>69</v>
      </c>
      <c r="CR18" s="53" t="s">
        <v>69</v>
      </c>
      <c r="CS18" s="52" t="s">
        <v>69</v>
      </c>
      <c r="CT18" s="61" t="s">
        <v>69</v>
      </c>
      <c r="CU18" s="213" t="s">
        <v>69</v>
      </c>
    </row>
    <row r="19" spans="1:99" ht="21" x14ac:dyDescent="0.4">
      <c r="A19" s="212" t="s">
        <v>0</v>
      </c>
      <c r="B19" s="293">
        <v>19.50200080871582</v>
      </c>
      <c r="C19" s="293">
        <v>27.165000915527344</v>
      </c>
      <c r="D19" s="293">
        <v>17.381999969482422</v>
      </c>
      <c r="E19" s="293">
        <v>41.515998840332031</v>
      </c>
      <c r="F19" s="293">
        <v>19.799999237060547</v>
      </c>
      <c r="G19" s="293">
        <v>32.252998352050781</v>
      </c>
      <c r="H19" s="293">
        <v>17.184000015258789</v>
      </c>
      <c r="I19" s="293">
        <v>46.022998809814453</v>
      </c>
      <c r="J19" s="294">
        <v>25.229999542236328</v>
      </c>
      <c r="K19" s="293">
        <v>7.0489997863769531</v>
      </c>
      <c r="L19" s="293">
        <v>8.133000373840332</v>
      </c>
      <c r="M19" s="293">
        <v>6.1360001564025879</v>
      </c>
      <c r="N19" s="293">
        <v>8.1099996566772461</v>
      </c>
      <c r="O19" s="293">
        <v>6.185999870300293</v>
      </c>
      <c r="P19" s="293">
        <v>8.4980001449584961</v>
      </c>
      <c r="Q19" s="293">
        <v>5.6479997634887695</v>
      </c>
      <c r="R19" s="293">
        <v>9.430999755859375</v>
      </c>
      <c r="S19" s="294">
        <v>7.5939998626708984</v>
      </c>
      <c r="T19" s="311">
        <v>2.7855193599999999</v>
      </c>
      <c r="U19" s="293">
        <v>5.1737651199999997</v>
      </c>
      <c r="V19" s="293">
        <v>1.1888080640000001</v>
      </c>
      <c r="W19" s="293">
        <v>7.9020175359999998</v>
      </c>
      <c r="X19" s="293">
        <v>3.7627814399999999</v>
      </c>
      <c r="Y19" s="293">
        <v>5.4367354880000001</v>
      </c>
      <c r="Z19" s="293">
        <v>2.6932070399999999</v>
      </c>
      <c r="AA19" s="293">
        <v>8.7429058560000001</v>
      </c>
      <c r="AB19" s="294">
        <v>5.7166177280000001</v>
      </c>
      <c r="AC19" s="294">
        <f t="shared" si="0"/>
        <v>43.402357632000005</v>
      </c>
      <c r="AD19" s="27" t="s">
        <v>0</v>
      </c>
      <c r="AE19" s="315">
        <v>45.873600006103516</v>
      </c>
      <c r="AF19" s="315">
        <v>49.131401062011719</v>
      </c>
      <c r="AG19" s="315">
        <v>23.301799774169922</v>
      </c>
      <c r="AH19" s="316">
        <v>26.159700393676758</v>
      </c>
      <c r="AI19" s="321">
        <f t="shared" si="2"/>
        <v>144.46650123596191</v>
      </c>
      <c r="AJ19" s="315">
        <v>7.8560500144958496</v>
      </c>
      <c r="AK19" s="315">
        <v>6.2893800735473633</v>
      </c>
      <c r="AL19" s="315">
        <v>9.5536003112792969</v>
      </c>
      <c r="AM19" s="316">
        <v>7.7052597999572754</v>
      </c>
      <c r="AN19" s="321">
        <f t="shared" si="1"/>
        <v>7.8510725498199463</v>
      </c>
      <c r="AO19" s="293">
        <v>66.66259765625</v>
      </c>
      <c r="AP19" s="293">
        <v>54.562599182128906</v>
      </c>
      <c r="AQ19" s="333">
        <f t="shared" si="3"/>
        <v>60.612598419189453</v>
      </c>
      <c r="AR19" s="293">
        <v>7.3620700836181641</v>
      </c>
      <c r="AS19" s="293">
        <v>5.6126399040222168</v>
      </c>
      <c r="AT19" s="333">
        <f t="shared" si="4"/>
        <v>6.4873549938201904</v>
      </c>
      <c r="AU19" s="294">
        <v>26.843900680541992</v>
      </c>
      <c r="AV19" s="333">
        <v>5.9377098083496094</v>
      </c>
      <c r="AW19" s="294">
        <v>52.511100769042969</v>
      </c>
      <c r="AX19" s="28" t="s">
        <v>0</v>
      </c>
      <c r="AY19" s="293">
        <v>1.2779999971389771</v>
      </c>
      <c r="AZ19" s="293">
        <v>2.1029999256134033</v>
      </c>
      <c r="BA19" s="293">
        <v>1.2510000467300415</v>
      </c>
      <c r="BB19" s="293">
        <v>3.9449999332427979</v>
      </c>
      <c r="BC19" s="293">
        <v>1.5659999847412109</v>
      </c>
      <c r="BD19" s="293">
        <v>2.6119999885559082</v>
      </c>
      <c r="BE19" s="293">
        <v>0.99699997901916504</v>
      </c>
      <c r="BF19" s="293">
        <v>2.5659999847412109</v>
      </c>
      <c r="BG19" s="294">
        <v>1.7330000400543213</v>
      </c>
      <c r="BH19" s="293">
        <v>2.3959999084472656</v>
      </c>
      <c r="BI19" s="293">
        <v>3.7920000553131104</v>
      </c>
      <c r="BJ19" s="293">
        <v>2.6960000991821289</v>
      </c>
      <c r="BK19" s="293">
        <v>5.8550000190734863</v>
      </c>
      <c r="BL19" s="293">
        <v>2.1210000514984131</v>
      </c>
      <c r="BM19" s="293">
        <v>3.4860000610351563</v>
      </c>
      <c r="BN19" s="293">
        <v>1.9220000505447388</v>
      </c>
      <c r="BO19" s="293">
        <v>6.4920001029968262</v>
      </c>
      <c r="BP19" s="294">
        <v>3.2730000019073486</v>
      </c>
      <c r="BQ19" s="87">
        <v>0.28950280509889126</v>
      </c>
      <c r="BR19" s="142">
        <v>0.14007175274309702</v>
      </c>
      <c r="BS19" s="293">
        <v>20.942907903999998</v>
      </c>
      <c r="BT19" s="294">
        <v>25.940099072000013</v>
      </c>
      <c r="BU19" s="143">
        <v>0.38392978464253247</v>
      </c>
      <c r="BV19" s="143">
        <v>10.134443520000001</v>
      </c>
      <c r="BW19" s="16" t="s">
        <v>0</v>
      </c>
      <c r="BX19" s="51">
        <v>7</v>
      </c>
      <c r="BY19" s="51">
        <v>4</v>
      </c>
      <c r="BZ19" s="51">
        <v>2</v>
      </c>
      <c r="CA19" s="51">
        <v>10</v>
      </c>
      <c r="CB19" s="51">
        <v>4</v>
      </c>
      <c r="CC19" s="51">
        <v>3</v>
      </c>
      <c r="CD19" s="51">
        <v>5</v>
      </c>
      <c r="CE19" s="51">
        <v>11</v>
      </c>
      <c r="CF19" s="52">
        <v>5</v>
      </c>
      <c r="CG19" s="51">
        <v>88</v>
      </c>
      <c r="CH19" s="51">
        <v>101</v>
      </c>
      <c r="CI19" s="51">
        <v>86</v>
      </c>
      <c r="CJ19" s="51">
        <v>225</v>
      </c>
      <c r="CK19" s="51">
        <v>82</v>
      </c>
      <c r="CL19" s="51">
        <v>132</v>
      </c>
      <c r="CM19" s="51">
        <v>96</v>
      </c>
      <c r="CN19" s="51">
        <v>166</v>
      </c>
      <c r="CO19" s="52">
        <v>113</v>
      </c>
      <c r="CP19" s="53">
        <v>5</v>
      </c>
      <c r="CQ19" s="52">
        <v>5</v>
      </c>
      <c r="CR19" s="53">
        <v>147</v>
      </c>
      <c r="CS19" s="52">
        <v>178</v>
      </c>
      <c r="CT19" s="61">
        <v>6</v>
      </c>
      <c r="CU19" s="213">
        <v>165</v>
      </c>
    </row>
    <row r="20" spans="1:99" ht="21" x14ac:dyDescent="0.4">
      <c r="A20" s="212" t="s">
        <v>24</v>
      </c>
      <c r="B20" s="293">
        <v>16.156999588012695</v>
      </c>
      <c r="C20" s="293">
        <v>24.625</v>
      </c>
      <c r="D20" s="293">
        <v>23.663000106811523</v>
      </c>
      <c r="E20" s="293">
        <v>42.187000274658203</v>
      </c>
      <c r="F20" s="293">
        <v>17.719999313354492</v>
      </c>
      <c r="G20" s="293">
        <v>25.718999862670898</v>
      </c>
      <c r="H20" s="293">
        <v>16.271999359130859</v>
      </c>
      <c r="I20" s="293">
        <v>43.25</v>
      </c>
      <c r="J20" s="294">
        <v>30.360000610351563</v>
      </c>
      <c r="K20" s="293">
        <v>5.923180103302002</v>
      </c>
      <c r="L20" s="293">
        <v>6.5879201889038086</v>
      </c>
      <c r="M20" s="293">
        <v>7.1827797889709473</v>
      </c>
      <c r="N20" s="293">
        <v>7.343170166015625</v>
      </c>
      <c r="O20" s="293">
        <v>5.9035801887512207</v>
      </c>
      <c r="P20" s="293">
        <v>6.4712800979614258</v>
      </c>
      <c r="Q20" s="293">
        <v>5.5377898216247559</v>
      </c>
      <c r="R20" s="293">
        <v>8.8071403503417969</v>
      </c>
      <c r="S20" s="294">
        <v>9.4235000610351563</v>
      </c>
      <c r="T20" s="311">
        <v>2.5923179520000001</v>
      </c>
      <c r="U20" s="293">
        <v>4.9371166720000002</v>
      </c>
      <c r="V20" s="293">
        <v>3.2241963519999999</v>
      </c>
      <c r="W20" s="293">
        <v>9.7794263039999993</v>
      </c>
      <c r="X20" s="293">
        <v>3.2700648960000001</v>
      </c>
      <c r="Y20" s="293">
        <v>5.3897077759999998</v>
      </c>
      <c r="Z20" s="293">
        <v>3.1968427519999998</v>
      </c>
      <c r="AA20" s="293">
        <v>9.3914890240000002</v>
      </c>
      <c r="AB20" s="294">
        <v>5.2436157440000004</v>
      </c>
      <c r="AC20" s="294">
        <f t="shared" si="0"/>
        <v>47.024777472000011</v>
      </c>
      <c r="AD20" s="27" t="s">
        <v>24</v>
      </c>
      <c r="AE20" s="293">
        <v>30.659000396728516</v>
      </c>
      <c r="AF20" s="293">
        <v>36.352001190185547</v>
      </c>
      <c r="AG20" s="293">
        <v>33.840000152587891</v>
      </c>
      <c r="AH20" s="294">
        <v>34.127998352050781</v>
      </c>
      <c r="AI20" s="321">
        <f t="shared" si="2"/>
        <v>134.97900009155273</v>
      </c>
      <c r="AJ20" s="293">
        <v>6.2542300224304199</v>
      </c>
      <c r="AK20" s="293">
        <v>7.4915199279785156</v>
      </c>
      <c r="AL20" s="293">
        <v>7.1639800071716309</v>
      </c>
      <c r="AM20" s="294">
        <v>7.459010124206543</v>
      </c>
      <c r="AN20" s="321">
        <f t="shared" si="1"/>
        <v>7.0921850204467773</v>
      </c>
      <c r="AO20" s="293">
        <v>78.177497863769531</v>
      </c>
      <c r="AP20" s="293">
        <v>73.300796508789063</v>
      </c>
      <c r="AQ20" s="333">
        <f t="shared" si="3"/>
        <v>75.739147186279297</v>
      </c>
      <c r="AR20" s="293">
        <v>7.8050699234008789</v>
      </c>
      <c r="AS20" s="293">
        <v>8.3444595336914063</v>
      </c>
      <c r="AT20" s="333">
        <f t="shared" si="4"/>
        <v>8.0747647285461426</v>
      </c>
      <c r="AU20" s="294">
        <v>28.044300079345703</v>
      </c>
      <c r="AV20" s="333">
        <v>5.7149600982666016</v>
      </c>
      <c r="AW20" s="316">
        <v>55.523300170898438</v>
      </c>
      <c r="AX20" s="28" t="s">
        <v>24</v>
      </c>
      <c r="AY20" s="51" t="s">
        <v>69</v>
      </c>
      <c r="AZ20" s="51" t="s">
        <v>69</v>
      </c>
      <c r="BA20" s="51" t="s">
        <v>69</v>
      </c>
      <c r="BB20" s="51" t="s">
        <v>69</v>
      </c>
      <c r="BC20" s="51" t="s">
        <v>69</v>
      </c>
      <c r="BD20" s="51" t="s">
        <v>69</v>
      </c>
      <c r="BE20" s="51" t="s">
        <v>69</v>
      </c>
      <c r="BF20" s="51" t="s">
        <v>69</v>
      </c>
      <c r="BG20" s="52" t="s">
        <v>69</v>
      </c>
      <c r="BH20" s="51" t="s">
        <v>69</v>
      </c>
      <c r="BI20" s="51" t="s">
        <v>69</v>
      </c>
      <c r="BJ20" s="51" t="s">
        <v>69</v>
      </c>
      <c r="BK20" s="51" t="s">
        <v>69</v>
      </c>
      <c r="BL20" s="51" t="s">
        <v>69</v>
      </c>
      <c r="BM20" s="51" t="s">
        <v>69</v>
      </c>
      <c r="BN20" s="51" t="s">
        <v>69</v>
      </c>
      <c r="BO20" s="51" t="s">
        <v>69</v>
      </c>
      <c r="BP20" s="52" t="s">
        <v>69</v>
      </c>
      <c r="BQ20" s="51" t="s">
        <v>69</v>
      </c>
      <c r="BR20" s="52" t="s">
        <v>69</v>
      </c>
      <c r="BS20" s="51" t="s">
        <v>69</v>
      </c>
      <c r="BT20" s="52" t="s">
        <v>69</v>
      </c>
      <c r="BU20" s="61" t="s">
        <v>69</v>
      </c>
      <c r="BV20" s="61" t="s">
        <v>69</v>
      </c>
      <c r="BW20" s="16" t="s">
        <v>24</v>
      </c>
      <c r="BX20" s="51" t="s">
        <v>69</v>
      </c>
      <c r="BY20" s="51" t="s">
        <v>69</v>
      </c>
      <c r="BZ20" s="51" t="s">
        <v>69</v>
      </c>
      <c r="CA20" s="51" t="s">
        <v>69</v>
      </c>
      <c r="CB20" s="51" t="s">
        <v>69</v>
      </c>
      <c r="CC20" s="51" t="s">
        <v>69</v>
      </c>
      <c r="CD20" s="51" t="s">
        <v>69</v>
      </c>
      <c r="CE20" s="51" t="s">
        <v>69</v>
      </c>
      <c r="CF20" s="52" t="s">
        <v>69</v>
      </c>
      <c r="CG20" s="51" t="s">
        <v>69</v>
      </c>
      <c r="CH20" s="51" t="s">
        <v>69</v>
      </c>
      <c r="CI20" s="51" t="s">
        <v>69</v>
      </c>
      <c r="CJ20" s="51" t="s">
        <v>69</v>
      </c>
      <c r="CK20" s="51" t="s">
        <v>69</v>
      </c>
      <c r="CL20" s="51" t="s">
        <v>69</v>
      </c>
      <c r="CM20" s="51" t="s">
        <v>69</v>
      </c>
      <c r="CN20" s="51" t="s">
        <v>69</v>
      </c>
      <c r="CO20" s="52" t="s">
        <v>69</v>
      </c>
      <c r="CP20" s="53" t="s">
        <v>69</v>
      </c>
      <c r="CQ20" s="52" t="s">
        <v>69</v>
      </c>
      <c r="CR20" s="53" t="s">
        <v>69</v>
      </c>
      <c r="CS20" s="52" t="s">
        <v>69</v>
      </c>
      <c r="CT20" s="61" t="s">
        <v>69</v>
      </c>
      <c r="CU20" s="213" t="s">
        <v>69</v>
      </c>
    </row>
    <row r="21" spans="1:99" ht="21" x14ac:dyDescent="0.4">
      <c r="A21" s="207" t="s">
        <v>35</v>
      </c>
      <c r="B21" s="289">
        <v>18.996000289916992</v>
      </c>
      <c r="C21" s="289">
        <v>28.933000564575195</v>
      </c>
      <c r="D21" s="289">
        <v>18.097000122070313</v>
      </c>
      <c r="E21" s="289">
        <v>33.655998229980469</v>
      </c>
      <c r="F21" s="289">
        <v>19.959999084472656</v>
      </c>
      <c r="G21" s="289">
        <v>26.430000305175781</v>
      </c>
      <c r="H21" s="289">
        <v>20.638999938964844</v>
      </c>
      <c r="I21" s="289">
        <v>32.798999786376953</v>
      </c>
      <c r="J21" s="290">
        <v>18.465999603271484</v>
      </c>
      <c r="K21" s="289">
        <v>6.2606902122497559</v>
      </c>
      <c r="L21" s="289">
        <v>7.4903597831726074</v>
      </c>
      <c r="M21" s="289">
        <v>5.9268999099731445</v>
      </c>
      <c r="N21" s="289">
        <v>7.020939826965332</v>
      </c>
      <c r="O21" s="289">
        <v>6.2269701957702637</v>
      </c>
      <c r="P21" s="289">
        <v>6.5705199241638184</v>
      </c>
      <c r="Q21" s="289">
        <v>6.4594998359680176</v>
      </c>
      <c r="R21" s="289">
        <v>7.0694799423217773</v>
      </c>
      <c r="S21" s="290">
        <v>6.7662801742553711</v>
      </c>
      <c r="T21" s="309">
        <v>3.0129361920000002</v>
      </c>
      <c r="U21" s="289">
        <v>4.3819417600000001</v>
      </c>
      <c r="V21" s="289">
        <v>2.714276608</v>
      </c>
      <c r="W21" s="289">
        <v>5.7092874240000002</v>
      </c>
      <c r="X21" s="289">
        <v>2.1042434559999998</v>
      </c>
      <c r="Y21" s="289">
        <v>4.4221823999999996</v>
      </c>
      <c r="Z21" s="289">
        <v>3.4437987840000002</v>
      </c>
      <c r="AA21" s="289">
        <v>5.8607943679999996</v>
      </c>
      <c r="AB21" s="290">
        <v>1.063401856</v>
      </c>
      <c r="AC21" s="290">
        <f t="shared" si="0"/>
        <v>32.712862848</v>
      </c>
      <c r="AD21" s="23" t="s">
        <v>35</v>
      </c>
      <c r="AE21" s="289">
        <v>22.972999572753906</v>
      </c>
      <c r="AF21" s="289">
        <v>22.035999298095703</v>
      </c>
      <c r="AG21" s="289">
        <v>30.336999893188477</v>
      </c>
      <c r="AH21" s="290">
        <v>23.777999877929688</v>
      </c>
      <c r="AI21" s="320">
        <f t="shared" si="2"/>
        <v>99.123998641967773</v>
      </c>
      <c r="AJ21" s="289">
        <v>7.1464500427246094</v>
      </c>
      <c r="AK21" s="289">
        <v>7.2355399131774902</v>
      </c>
      <c r="AL21" s="289">
        <v>7.8938698768615723</v>
      </c>
      <c r="AM21" s="290">
        <v>7.0870699882507324</v>
      </c>
      <c r="AN21" s="320">
        <f t="shared" si="1"/>
        <v>7.3407324552536011</v>
      </c>
      <c r="AO21" s="289">
        <v>79.371101379394531</v>
      </c>
      <c r="AP21" s="289">
        <v>69.290298461914063</v>
      </c>
      <c r="AQ21" s="332">
        <f t="shared" si="3"/>
        <v>74.330699920654297</v>
      </c>
      <c r="AR21" s="289">
        <v>8.8784198760986328</v>
      </c>
      <c r="AS21" s="289">
        <v>7.502079963684082</v>
      </c>
      <c r="AT21" s="332">
        <f t="shared" si="4"/>
        <v>8.1902499198913574</v>
      </c>
      <c r="AU21" s="290">
        <v>29.220800399780273</v>
      </c>
      <c r="AV21" s="332">
        <v>5.6053500175476074</v>
      </c>
      <c r="AW21" s="290">
        <v>41.817501068115234</v>
      </c>
      <c r="AX21" s="24" t="s">
        <v>35</v>
      </c>
      <c r="AY21" s="46" t="s">
        <v>69</v>
      </c>
      <c r="AZ21" s="46" t="s">
        <v>69</v>
      </c>
      <c r="BA21" s="46" t="s">
        <v>69</v>
      </c>
      <c r="BB21" s="46" t="s">
        <v>69</v>
      </c>
      <c r="BC21" s="46" t="s">
        <v>69</v>
      </c>
      <c r="BD21" s="46" t="s">
        <v>69</v>
      </c>
      <c r="BE21" s="46" t="s">
        <v>69</v>
      </c>
      <c r="BF21" s="46" t="s">
        <v>69</v>
      </c>
      <c r="BG21" s="47" t="s">
        <v>69</v>
      </c>
      <c r="BH21" s="46" t="s">
        <v>69</v>
      </c>
      <c r="BI21" s="46" t="s">
        <v>69</v>
      </c>
      <c r="BJ21" s="46" t="s">
        <v>69</v>
      </c>
      <c r="BK21" s="46" t="s">
        <v>69</v>
      </c>
      <c r="BL21" s="46" t="s">
        <v>69</v>
      </c>
      <c r="BM21" s="46" t="s">
        <v>69</v>
      </c>
      <c r="BN21" s="46" t="s">
        <v>69</v>
      </c>
      <c r="BO21" s="46" t="s">
        <v>69</v>
      </c>
      <c r="BP21" s="47" t="s">
        <v>69</v>
      </c>
      <c r="BQ21" s="46" t="s">
        <v>69</v>
      </c>
      <c r="BR21" s="47" t="s">
        <v>69</v>
      </c>
      <c r="BS21" s="46" t="s">
        <v>69</v>
      </c>
      <c r="BT21" s="47" t="s">
        <v>69</v>
      </c>
      <c r="BU21" s="60" t="s">
        <v>69</v>
      </c>
      <c r="BV21" s="60" t="s">
        <v>69</v>
      </c>
      <c r="BW21" s="14" t="s">
        <v>35</v>
      </c>
      <c r="BX21" s="46" t="s">
        <v>69</v>
      </c>
      <c r="BY21" s="46" t="s">
        <v>69</v>
      </c>
      <c r="BZ21" s="46" t="s">
        <v>69</v>
      </c>
      <c r="CA21" s="46" t="s">
        <v>69</v>
      </c>
      <c r="CB21" s="46" t="s">
        <v>69</v>
      </c>
      <c r="CC21" s="46" t="s">
        <v>69</v>
      </c>
      <c r="CD21" s="46" t="s">
        <v>69</v>
      </c>
      <c r="CE21" s="46" t="s">
        <v>69</v>
      </c>
      <c r="CF21" s="47" t="s">
        <v>69</v>
      </c>
      <c r="CG21" s="46" t="s">
        <v>69</v>
      </c>
      <c r="CH21" s="46" t="s">
        <v>69</v>
      </c>
      <c r="CI21" s="46" t="s">
        <v>69</v>
      </c>
      <c r="CJ21" s="46" t="s">
        <v>69</v>
      </c>
      <c r="CK21" s="46" t="s">
        <v>69</v>
      </c>
      <c r="CL21" s="46" t="s">
        <v>69</v>
      </c>
      <c r="CM21" s="46" t="s">
        <v>69</v>
      </c>
      <c r="CN21" s="46" t="s">
        <v>69</v>
      </c>
      <c r="CO21" s="47" t="s">
        <v>69</v>
      </c>
      <c r="CP21" s="48" t="s">
        <v>69</v>
      </c>
      <c r="CQ21" s="47" t="s">
        <v>69</v>
      </c>
      <c r="CR21" s="48" t="s">
        <v>69</v>
      </c>
      <c r="CS21" s="47" t="s">
        <v>69</v>
      </c>
      <c r="CT21" s="60" t="s">
        <v>69</v>
      </c>
      <c r="CU21" s="208" t="s">
        <v>69</v>
      </c>
    </row>
    <row r="22" spans="1:99" ht="21" x14ac:dyDescent="0.4">
      <c r="A22" s="212" t="s">
        <v>26</v>
      </c>
      <c r="B22" s="293">
        <v>21.033000946044922</v>
      </c>
      <c r="C22" s="293">
        <v>30.533000946044922</v>
      </c>
      <c r="D22" s="293">
        <v>21.017999649047852</v>
      </c>
      <c r="E22" s="293">
        <v>52.497001647949219</v>
      </c>
      <c r="F22" s="293">
        <v>18.448999404907227</v>
      </c>
      <c r="G22" s="293">
        <v>30.815000534057617</v>
      </c>
      <c r="H22" s="293">
        <v>20.979000091552734</v>
      </c>
      <c r="I22" s="293">
        <v>24.795999526977539</v>
      </c>
      <c r="J22" s="294">
        <v>26.66200065612793</v>
      </c>
      <c r="K22" s="293">
        <v>6.848750114440918</v>
      </c>
      <c r="L22" s="293">
        <v>7.7930698394775391</v>
      </c>
      <c r="M22" s="293">
        <v>7.682459831237793</v>
      </c>
      <c r="N22" s="293">
        <v>9.5900697708129883</v>
      </c>
      <c r="O22" s="293">
        <v>6.7331900596618652</v>
      </c>
      <c r="P22" s="293">
        <v>8.0739803314208984</v>
      </c>
      <c r="Q22" s="293">
        <v>7.1531000137329102</v>
      </c>
      <c r="R22" s="293">
        <v>8.1320400238037109</v>
      </c>
      <c r="S22" s="294">
        <v>8.8285703659057617</v>
      </c>
      <c r="T22" s="311">
        <v>3.2029032960000001</v>
      </c>
      <c r="U22" s="293">
        <v>6.4868710399999996</v>
      </c>
      <c r="V22" s="293">
        <v>2.7636651520000002</v>
      </c>
      <c r="W22" s="293">
        <v>14.157978624</v>
      </c>
      <c r="X22" s="293">
        <v>1.9491050240000001</v>
      </c>
      <c r="Y22" s="293">
        <v>6.0838164480000003</v>
      </c>
      <c r="Z22" s="293">
        <v>2.9267870720000002</v>
      </c>
      <c r="AA22" s="293">
        <v>3.4452515840000002</v>
      </c>
      <c r="AB22" s="294">
        <v>7.0016465920000002</v>
      </c>
      <c r="AC22" s="294">
        <f t="shared" si="0"/>
        <v>48.018024832000002</v>
      </c>
      <c r="AD22" s="27" t="s">
        <v>26</v>
      </c>
      <c r="AE22" s="293">
        <v>30.485000610351563</v>
      </c>
      <c r="AF22" s="293">
        <v>29.020999908447266</v>
      </c>
      <c r="AG22" s="293">
        <v>31.875</v>
      </c>
      <c r="AH22" s="294">
        <v>28.809999465942383</v>
      </c>
      <c r="AI22" s="321">
        <f t="shared" si="2"/>
        <v>120.19099998474121</v>
      </c>
      <c r="AJ22" s="293">
        <v>7.3691000938415527</v>
      </c>
      <c r="AK22" s="293">
        <v>7.3584599494934082</v>
      </c>
      <c r="AL22" s="293">
        <v>7.2268600463867188</v>
      </c>
      <c r="AM22" s="294">
        <v>7.4371700286865234</v>
      </c>
      <c r="AN22" s="321">
        <f t="shared" si="1"/>
        <v>7.3478975296020508</v>
      </c>
      <c r="AO22" s="293">
        <v>58.907001495361328</v>
      </c>
      <c r="AP22" s="293">
        <v>63.28900146484375</v>
      </c>
      <c r="AQ22" s="333">
        <f t="shared" si="3"/>
        <v>61.098001480102539</v>
      </c>
      <c r="AR22" s="293">
        <v>7.5651397705078125</v>
      </c>
      <c r="AS22" s="293">
        <v>7.1739001274108887</v>
      </c>
      <c r="AT22" s="333">
        <f t="shared" si="4"/>
        <v>7.3695199489593506</v>
      </c>
      <c r="AU22" s="294">
        <v>22.78700065612793</v>
      </c>
      <c r="AV22" s="333">
        <v>6.9018402099609375</v>
      </c>
      <c r="AW22" s="294">
        <v>30.723400115966797</v>
      </c>
      <c r="AX22" s="28" t="s">
        <v>26</v>
      </c>
      <c r="AY22" s="51" t="s">
        <v>69</v>
      </c>
      <c r="AZ22" s="51" t="s">
        <v>69</v>
      </c>
      <c r="BA22" s="51" t="s">
        <v>69</v>
      </c>
      <c r="BB22" s="51" t="s">
        <v>69</v>
      </c>
      <c r="BC22" s="51" t="s">
        <v>69</v>
      </c>
      <c r="BD22" s="51" t="s">
        <v>69</v>
      </c>
      <c r="BE22" s="51" t="s">
        <v>69</v>
      </c>
      <c r="BF22" s="51" t="s">
        <v>69</v>
      </c>
      <c r="BG22" s="52" t="s">
        <v>69</v>
      </c>
      <c r="BH22" s="51" t="s">
        <v>69</v>
      </c>
      <c r="BI22" s="51" t="s">
        <v>69</v>
      </c>
      <c r="BJ22" s="51" t="s">
        <v>69</v>
      </c>
      <c r="BK22" s="51" t="s">
        <v>69</v>
      </c>
      <c r="BL22" s="51" t="s">
        <v>69</v>
      </c>
      <c r="BM22" s="51" t="s">
        <v>69</v>
      </c>
      <c r="BN22" s="51" t="s">
        <v>69</v>
      </c>
      <c r="BO22" s="51" t="s">
        <v>69</v>
      </c>
      <c r="BP22" s="52" t="s">
        <v>69</v>
      </c>
      <c r="BQ22" s="51" t="s">
        <v>69</v>
      </c>
      <c r="BR22" s="52" t="s">
        <v>69</v>
      </c>
      <c r="BS22" s="51" t="s">
        <v>69</v>
      </c>
      <c r="BT22" s="52" t="s">
        <v>69</v>
      </c>
      <c r="BU22" s="61" t="s">
        <v>69</v>
      </c>
      <c r="BV22" s="61" t="s">
        <v>69</v>
      </c>
      <c r="BW22" s="16" t="s">
        <v>26</v>
      </c>
      <c r="BX22" s="51" t="s">
        <v>69</v>
      </c>
      <c r="BY22" s="51" t="s">
        <v>69</v>
      </c>
      <c r="BZ22" s="51" t="s">
        <v>69</v>
      </c>
      <c r="CA22" s="51" t="s">
        <v>69</v>
      </c>
      <c r="CB22" s="51" t="s">
        <v>69</v>
      </c>
      <c r="CC22" s="51" t="s">
        <v>69</v>
      </c>
      <c r="CD22" s="51" t="s">
        <v>69</v>
      </c>
      <c r="CE22" s="51" t="s">
        <v>69</v>
      </c>
      <c r="CF22" s="52" t="s">
        <v>69</v>
      </c>
      <c r="CG22" s="51" t="s">
        <v>69</v>
      </c>
      <c r="CH22" s="51" t="s">
        <v>69</v>
      </c>
      <c r="CI22" s="51" t="s">
        <v>69</v>
      </c>
      <c r="CJ22" s="51" t="s">
        <v>69</v>
      </c>
      <c r="CK22" s="51" t="s">
        <v>69</v>
      </c>
      <c r="CL22" s="51" t="s">
        <v>69</v>
      </c>
      <c r="CM22" s="51" t="s">
        <v>69</v>
      </c>
      <c r="CN22" s="51" t="s">
        <v>69</v>
      </c>
      <c r="CO22" s="52" t="s">
        <v>69</v>
      </c>
      <c r="CP22" s="53" t="s">
        <v>69</v>
      </c>
      <c r="CQ22" s="52" t="s">
        <v>69</v>
      </c>
      <c r="CR22" s="53" t="s">
        <v>69</v>
      </c>
      <c r="CS22" s="52" t="s">
        <v>69</v>
      </c>
      <c r="CT22" s="61" t="s">
        <v>69</v>
      </c>
      <c r="CU22" s="213" t="s">
        <v>69</v>
      </c>
    </row>
    <row r="23" spans="1:99" ht="21" x14ac:dyDescent="0.4">
      <c r="A23" s="212" t="s">
        <v>9</v>
      </c>
      <c r="B23" s="293">
        <v>21.055999755859375</v>
      </c>
      <c r="C23" s="293">
        <v>30.620000839233398</v>
      </c>
      <c r="D23" s="293">
        <v>20.903999328613281</v>
      </c>
      <c r="E23" s="293">
        <v>57.797000885009766</v>
      </c>
      <c r="F23" s="293">
        <v>23.02400016784668</v>
      </c>
      <c r="G23" s="293">
        <v>30.118000030517578</v>
      </c>
      <c r="H23" s="293">
        <v>20.136999130249023</v>
      </c>
      <c r="I23" s="293">
        <v>24.673999786376953</v>
      </c>
      <c r="J23" s="294">
        <v>26.781000137329102</v>
      </c>
      <c r="K23" s="293">
        <v>6.9099102020263672</v>
      </c>
      <c r="L23" s="293">
        <v>8.0492401123046875</v>
      </c>
      <c r="M23" s="293">
        <v>7.4025797843933105</v>
      </c>
      <c r="N23" s="293">
        <v>10.327899932861328</v>
      </c>
      <c r="O23" s="293">
        <v>7.4470200538635254</v>
      </c>
      <c r="P23" s="293">
        <v>8.1342000961303711</v>
      </c>
      <c r="Q23" s="293">
        <v>6.3614802360534668</v>
      </c>
      <c r="R23" s="293">
        <v>8.1345396041870117</v>
      </c>
      <c r="S23" s="294">
        <v>8.236720085144043</v>
      </c>
      <c r="T23" s="311">
        <v>3.91060096</v>
      </c>
      <c r="U23" s="293">
        <v>6.3150167039999996</v>
      </c>
      <c r="V23" s="293">
        <v>3.3681551359999999</v>
      </c>
      <c r="W23" s="293">
        <v>14.035052543999999</v>
      </c>
      <c r="X23" s="293">
        <v>2.9364707839999999</v>
      </c>
      <c r="Y23" s="293">
        <v>6.523421184</v>
      </c>
      <c r="Z23" s="293">
        <v>2.8408657919999998</v>
      </c>
      <c r="AA23" s="293">
        <v>4.1096189440000002</v>
      </c>
      <c r="AB23" s="294">
        <v>7.0671866879999996</v>
      </c>
      <c r="AC23" s="294">
        <f t="shared" si="0"/>
        <v>51.106388736</v>
      </c>
      <c r="AD23" s="27" t="s">
        <v>9</v>
      </c>
      <c r="AE23" s="293">
        <v>34.362998962402344</v>
      </c>
      <c r="AF23" s="293">
        <v>31.187000274658203</v>
      </c>
      <c r="AG23" s="293">
        <v>34.051998138427734</v>
      </c>
      <c r="AH23" s="294">
        <v>29.347000122070313</v>
      </c>
      <c r="AI23" s="321">
        <f t="shared" si="2"/>
        <v>128.94899749755859</v>
      </c>
      <c r="AJ23" s="293">
        <v>6.1308999061584473</v>
      </c>
      <c r="AK23" s="293">
        <v>7.2690701484680176</v>
      </c>
      <c r="AL23" s="293">
        <v>7.0957598686218262</v>
      </c>
      <c r="AM23" s="294">
        <v>6.9814000129699707</v>
      </c>
      <c r="AN23" s="321">
        <f t="shared" si="1"/>
        <v>6.8692824840545654</v>
      </c>
      <c r="AO23" s="293">
        <v>52.183498382568359</v>
      </c>
      <c r="AP23" s="293">
        <v>55.881999969482422</v>
      </c>
      <c r="AQ23" s="333">
        <f t="shared" si="3"/>
        <v>54.032749176025391</v>
      </c>
      <c r="AR23" s="293">
        <v>6.252190113067627</v>
      </c>
      <c r="AS23" s="293">
        <v>8.4257602691650391</v>
      </c>
      <c r="AT23" s="333">
        <f t="shared" si="4"/>
        <v>7.338975191116333</v>
      </c>
      <c r="AU23" s="294">
        <v>23.738899230957031</v>
      </c>
      <c r="AV23" s="333">
        <v>5.3946099281311035</v>
      </c>
      <c r="AW23" s="294">
        <v>38.847499847412109</v>
      </c>
      <c r="AX23" s="28" t="s">
        <v>9</v>
      </c>
      <c r="AY23" s="51" t="s">
        <v>69</v>
      </c>
      <c r="AZ23" s="51" t="s">
        <v>69</v>
      </c>
      <c r="BA23" s="51" t="s">
        <v>69</v>
      </c>
      <c r="BB23" s="51" t="s">
        <v>69</v>
      </c>
      <c r="BC23" s="51" t="s">
        <v>69</v>
      </c>
      <c r="BD23" s="51" t="s">
        <v>69</v>
      </c>
      <c r="BE23" s="51" t="s">
        <v>69</v>
      </c>
      <c r="BF23" s="51" t="s">
        <v>69</v>
      </c>
      <c r="BG23" s="52" t="s">
        <v>69</v>
      </c>
      <c r="BH23" s="51" t="s">
        <v>69</v>
      </c>
      <c r="BI23" s="51" t="s">
        <v>69</v>
      </c>
      <c r="BJ23" s="51" t="s">
        <v>69</v>
      </c>
      <c r="BK23" s="51" t="s">
        <v>69</v>
      </c>
      <c r="BL23" s="51" t="s">
        <v>69</v>
      </c>
      <c r="BM23" s="51" t="s">
        <v>69</v>
      </c>
      <c r="BN23" s="51" t="s">
        <v>69</v>
      </c>
      <c r="BO23" s="51" t="s">
        <v>69</v>
      </c>
      <c r="BP23" s="52" t="s">
        <v>69</v>
      </c>
      <c r="BQ23" s="51" t="s">
        <v>69</v>
      </c>
      <c r="BR23" s="52" t="s">
        <v>69</v>
      </c>
      <c r="BS23" s="51" t="s">
        <v>69</v>
      </c>
      <c r="BT23" s="52" t="s">
        <v>69</v>
      </c>
      <c r="BU23" s="61" t="s">
        <v>69</v>
      </c>
      <c r="BV23" s="61" t="s">
        <v>69</v>
      </c>
      <c r="BW23" s="16" t="s">
        <v>9</v>
      </c>
      <c r="BX23" s="51" t="s">
        <v>69</v>
      </c>
      <c r="BY23" s="51" t="s">
        <v>69</v>
      </c>
      <c r="BZ23" s="51" t="s">
        <v>69</v>
      </c>
      <c r="CA23" s="51" t="s">
        <v>69</v>
      </c>
      <c r="CB23" s="51" t="s">
        <v>69</v>
      </c>
      <c r="CC23" s="51" t="s">
        <v>69</v>
      </c>
      <c r="CD23" s="51" t="s">
        <v>69</v>
      </c>
      <c r="CE23" s="51" t="s">
        <v>69</v>
      </c>
      <c r="CF23" s="52" t="s">
        <v>69</v>
      </c>
      <c r="CG23" s="51" t="s">
        <v>69</v>
      </c>
      <c r="CH23" s="51" t="s">
        <v>69</v>
      </c>
      <c r="CI23" s="51" t="s">
        <v>69</v>
      </c>
      <c r="CJ23" s="51" t="s">
        <v>69</v>
      </c>
      <c r="CK23" s="51" t="s">
        <v>69</v>
      </c>
      <c r="CL23" s="51" t="s">
        <v>69</v>
      </c>
      <c r="CM23" s="51" t="s">
        <v>69</v>
      </c>
      <c r="CN23" s="51" t="s">
        <v>69</v>
      </c>
      <c r="CO23" s="52" t="s">
        <v>69</v>
      </c>
      <c r="CP23" s="53" t="s">
        <v>69</v>
      </c>
      <c r="CQ23" s="52" t="s">
        <v>69</v>
      </c>
      <c r="CR23" s="53" t="s">
        <v>69</v>
      </c>
      <c r="CS23" s="52" t="s">
        <v>69</v>
      </c>
      <c r="CT23" s="61" t="s">
        <v>69</v>
      </c>
      <c r="CU23" s="213" t="s">
        <v>69</v>
      </c>
    </row>
    <row r="24" spans="1:99" ht="21" x14ac:dyDescent="0.4">
      <c r="A24" s="212" t="s">
        <v>27</v>
      </c>
      <c r="B24" s="293">
        <v>20.729000091552734</v>
      </c>
      <c r="C24" s="293">
        <v>33.326000213623047</v>
      </c>
      <c r="D24" s="293">
        <v>19.913999557495117</v>
      </c>
      <c r="E24" s="293">
        <v>46.099998474121094</v>
      </c>
      <c r="F24" s="293">
        <v>21.075000762939453</v>
      </c>
      <c r="G24" s="293">
        <v>28.238000869750977</v>
      </c>
      <c r="H24" s="293">
        <v>17.163999557495117</v>
      </c>
      <c r="I24" s="293">
        <v>30.881000518798828</v>
      </c>
      <c r="J24" s="294">
        <v>28.697999954223633</v>
      </c>
      <c r="K24" s="293">
        <v>7.1271700859069824</v>
      </c>
      <c r="L24" s="293">
        <v>7.7728400230407715</v>
      </c>
      <c r="M24" s="293">
        <v>6.6873998641967773</v>
      </c>
      <c r="N24" s="293">
        <v>9.0420198440551758</v>
      </c>
      <c r="O24" s="293">
        <v>7.1138801574707031</v>
      </c>
      <c r="P24" s="293">
        <v>7.5387401580810547</v>
      </c>
      <c r="Q24" s="293">
        <v>5.8799300193786621</v>
      </c>
      <c r="R24" s="293">
        <v>6.824739933013916</v>
      </c>
      <c r="S24" s="294">
        <v>9.0629796981811523</v>
      </c>
      <c r="T24" s="311">
        <v>4.6293053439999996</v>
      </c>
      <c r="U24" s="293">
        <v>6.6929802240000003</v>
      </c>
      <c r="V24" s="293">
        <v>2.3430830079999998</v>
      </c>
      <c r="W24" s="293">
        <v>11.534464</v>
      </c>
      <c r="X24" s="293">
        <v>2.963926528</v>
      </c>
      <c r="Y24" s="293">
        <v>5.8346526719999998</v>
      </c>
      <c r="Z24" s="293">
        <v>2.773630464</v>
      </c>
      <c r="AA24" s="293">
        <v>6.7448724479999997</v>
      </c>
      <c r="AB24" s="294">
        <v>7.1389808639999996</v>
      </c>
      <c r="AC24" s="294">
        <f t="shared" si="0"/>
        <v>50.655895551999997</v>
      </c>
      <c r="AD24" s="27" t="s">
        <v>27</v>
      </c>
      <c r="AE24" s="293">
        <v>33.999000549316406</v>
      </c>
      <c r="AF24" s="293">
        <v>30.471000671386719</v>
      </c>
      <c r="AG24" s="293">
        <v>29.038000106811523</v>
      </c>
      <c r="AH24" s="294">
        <v>28.947000503540039</v>
      </c>
      <c r="AI24" s="321">
        <f t="shared" si="2"/>
        <v>122.45500183105469</v>
      </c>
      <c r="AJ24" s="293">
        <v>7.1273097991943359</v>
      </c>
      <c r="AK24" s="293">
        <v>6.4739398956298828</v>
      </c>
      <c r="AL24" s="293">
        <v>6.4352598190307617</v>
      </c>
      <c r="AM24" s="294">
        <v>5.7003002166748047</v>
      </c>
      <c r="AN24" s="321">
        <f t="shared" si="1"/>
        <v>6.4342024326324463</v>
      </c>
      <c r="AO24" s="293">
        <v>76.000396728515625</v>
      </c>
      <c r="AP24" s="293">
        <v>66.001800537109375</v>
      </c>
      <c r="AQ24" s="333">
        <f t="shared" si="3"/>
        <v>71.0010986328125</v>
      </c>
      <c r="AR24" s="293">
        <v>8.456939697265625</v>
      </c>
      <c r="AS24" s="293">
        <v>7.3093600273132324</v>
      </c>
      <c r="AT24" s="333">
        <f t="shared" si="4"/>
        <v>7.8831498622894287</v>
      </c>
      <c r="AU24" s="294">
        <v>19.192300796508789</v>
      </c>
      <c r="AV24" s="333">
        <v>5.7913298606872559</v>
      </c>
      <c r="AW24" s="294">
        <v>49.185199737548828</v>
      </c>
      <c r="AX24" s="28" t="s">
        <v>27</v>
      </c>
      <c r="AY24" s="51" t="s">
        <v>69</v>
      </c>
      <c r="AZ24" s="51" t="s">
        <v>69</v>
      </c>
      <c r="BA24" s="51" t="s">
        <v>69</v>
      </c>
      <c r="BB24" s="51" t="s">
        <v>69</v>
      </c>
      <c r="BC24" s="51" t="s">
        <v>69</v>
      </c>
      <c r="BD24" s="51" t="s">
        <v>69</v>
      </c>
      <c r="BE24" s="51" t="s">
        <v>69</v>
      </c>
      <c r="BF24" s="51" t="s">
        <v>69</v>
      </c>
      <c r="BG24" s="52" t="s">
        <v>69</v>
      </c>
      <c r="BH24" s="51" t="s">
        <v>69</v>
      </c>
      <c r="BI24" s="51" t="s">
        <v>69</v>
      </c>
      <c r="BJ24" s="51" t="s">
        <v>69</v>
      </c>
      <c r="BK24" s="51" t="s">
        <v>69</v>
      </c>
      <c r="BL24" s="51" t="s">
        <v>69</v>
      </c>
      <c r="BM24" s="51" t="s">
        <v>69</v>
      </c>
      <c r="BN24" s="51" t="s">
        <v>69</v>
      </c>
      <c r="BO24" s="51" t="s">
        <v>69</v>
      </c>
      <c r="BP24" s="52" t="s">
        <v>69</v>
      </c>
      <c r="BQ24" s="51" t="s">
        <v>69</v>
      </c>
      <c r="BR24" s="52" t="s">
        <v>69</v>
      </c>
      <c r="BS24" s="51" t="s">
        <v>69</v>
      </c>
      <c r="BT24" s="52" t="s">
        <v>69</v>
      </c>
      <c r="BU24" s="61" t="s">
        <v>69</v>
      </c>
      <c r="BV24" s="61" t="s">
        <v>69</v>
      </c>
      <c r="BW24" s="16" t="s">
        <v>27</v>
      </c>
      <c r="BX24" s="51" t="s">
        <v>69</v>
      </c>
      <c r="BY24" s="51" t="s">
        <v>69</v>
      </c>
      <c r="BZ24" s="51" t="s">
        <v>69</v>
      </c>
      <c r="CA24" s="51" t="s">
        <v>69</v>
      </c>
      <c r="CB24" s="51" t="s">
        <v>69</v>
      </c>
      <c r="CC24" s="51" t="s">
        <v>69</v>
      </c>
      <c r="CD24" s="51" t="s">
        <v>69</v>
      </c>
      <c r="CE24" s="51" t="s">
        <v>69</v>
      </c>
      <c r="CF24" s="52" t="s">
        <v>69</v>
      </c>
      <c r="CG24" s="51" t="s">
        <v>69</v>
      </c>
      <c r="CH24" s="51" t="s">
        <v>69</v>
      </c>
      <c r="CI24" s="51" t="s">
        <v>69</v>
      </c>
      <c r="CJ24" s="51" t="s">
        <v>69</v>
      </c>
      <c r="CK24" s="51" t="s">
        <v>69</v>
      </c>
      <c r="CL24" s="51" t="s">
        <v>69</v>
      </c>
      <c r="CM24" s="51" t="s">
        <v>69</v>
      </c>
      <c r="CN24" s="51" t="s">
        <v>69</v>
      </c>
      <c r="CO24" s="52" t="s">
        <v>69</v>
      </c>
      <c r="CP24" s="53" t="s">
        <v>69</v>
      </c>
      <c r="CQ24" s="52" t="s">
        <v>69</v>
      </c>
      <c r="CR24" s="53" t="s">
        <v>69</v>
      </c>
      <c r="CS24" s="52" t="s">
        <v>69</v>
      </c>
      <c r="CT24" s="61" t="s">
        <v>69</v>
      </c>
      <c r="CU24" s="213" t="s">
        <v>69</v>
      </c>
    </row>
    <row r="25" spans="1:99" ht="21" x14ac:dyDescent="0.4">
      <c r="A25" s="212" t="s">
        <v>2</v>
      </c>
      <c r="B25" s="293">
        <v>21.450000762939453</v>
      </c>
      <c r="C25" s="293">
        <v>25.764999389648438</v>
      </c>
      <c r="D25" s="293">
        <v>20.339000701904297</v>
      </c>
      <c r="E25" s="293">
        <v>52.958999633789063</v>
      </c>
      <c r="F25" s="293">
        <v>24.045999526977539</v>
      </c>
      <c r="G25" s="293">
        <v>29.444999694824219</v>
      </c>
      <c r="H25" s="293">
        <v>19.174999237060547</v>
      </c>
      <c r="I25" s="293">
        <v>41.277999877929688</v>
      </c>
      <c r="J25" s="294">
        <v>22.812999725341797</v>
      </c>
      <c r="K25" s="293">
        <v>6.3441400527954102</v>
      </c>
      <c r="L25" s="293">
        <v>6.9045500755310059</v>
      </c>
      <c r="M25" s="293">
        <v>6.1055197715759277</v>
      </c>
      <c r="N25" s="293">
        <v>8.1779098510742188</v>
      </c>
      <c r="O25" s="293">
        <v>7.3073301315307617</v>
      </c>
      <c r="P25" s="293">
        <v>7.0539298057556152</v>
      </c>
      <c r="Q25" s="293">
        <v>6.3121600151062012</v>
      </c>
      <c r="R25" s="293">
        <v>7.5850100517272896</v>
      </c>
      <c r="S25" s="294">
        <v>7.1998500823974609</v>
      </c>
      <c r="T25" s="311">
        <v>2.127361536</v>
      </c>
      <c r="U25" s="293">
        <v>6.4672870400000004</v>
      </c>
      <c r="V25" s="293">
        <v>2.7492968960000002</v>
      </c>
      <c r="W25" s="293">
        <v>8.222410752</v>
      </c>
      <c r="X25" s="293">
        <v>3.0414656</v>
      </c>
      <c r="Y25" s="293">
        <v>5.5229347840000003</v>
      </c>
      <c r="Z25" s="293">
        <v>3.13886464</v>
      </c>
      <c r="AA25" s="293">
        <v>8.2226872320000002</v>
      </c>
      <c r="AB25" s="294">
        <v>5.4308474880000004</v>
      </c>
      <c r="AC25" s="294">
        <f t="shared" si="0"/>
        <v>44.923155968000003</v>
      </c>
      <c r="AD25" s="27" t="s">
        <v>2</v>
      </c>
      <c r="AE25" s="293">
        <v>40.548999786376953</v>
      </c>
      <c r="AF25" s="293">
        <v>32.766998291015625</v>
      </c>
      <c r="AG25" s="293">
        <v>40.140998840332031</v>
      </c>
      <c r="AH25" s="294">
        <v>29.12299919128418</v>
      </c>
      <c r="AI25" s="321">
        <f t="shared" si="2"/>
        <v>142.57999610900879</v>
      </c>
      <c r="AJ25" s="293">
        <v>7.87</v>
      </c>
      <c r="AK25" s="293">
        <v>7.55</v>
      </c>
      <c r="AL25" s="293">
        <v>7.49</v>
      </c>
      <c r="AM25" s="294">
        <v>6.61</v>
      </c>
      <c r="AN25" s="321">
        <f t="shared" si="1"/>
        <v>7.38</v>
      </c>
      <c r="AO25" s="293">
        <v>80.555702209472656</v>
      </c>
      <c r="AP25" s="293">
        <v>81.019500732421875</v>
      </c>
      <c r="AQ25" s="333">
        <f t="shared" si="3"/>
        <v>80.787601470947266</v>
      </c>
      <c r="AR25" s="293">
        <v>6.8910098075866699</v>
      </c>
      <c r="AS25" s="293">
        <v>8.2539901733398438</v>
      </c>
      <c r="AT25" s="333">
        <f t="shared" si="4"/>
        <v>7.5724999904632568</v>
      </c>
      <c r="AU25" s="294">
        <v>28.379299163818359</v>
      </c>
      <c r="AV25" s="333">
        <v>6.5795102119445801</v>
      </c>
      <c r="AW25" s="294">
        <v>57.733600616455078</v>
      </c>
      <c r="AX25" s="28" t="s">
        <v>2</v>
      </c>
      <c r="AY25" s="293">
        <v>1.561463427497074</v>
      </c>
      <c r="AZ25" s="293">
        <v>2.6137736961245537</v>
      </c>
      <c r="BA25" s="293">
        <v>1.4153391283762176</v>
      </c>
      <c r="BB25" s="293">
        <v>2.7150568261859007</v>
      </c>
      <c r="BC25" s="293">
        <v>1.5718729794025421</v>
      </c>
      <c r="BD25" s="293">
        <v>1.8812172578234367</v>
      </c>
      <c r="BE25" s="293">
        <v>1.2541820108890533</v>
      </c>
      <c r="BF25" s="293">
        <v>2.6521707451756811</v>
      </c>
      <c r="BG25" s="294">
        <v>2.1422754335217178</v>
      </c>
      <c r="BH25" s="293">
        <v>3.3559999302960932</v>
      </c>
      <c r="BI25" s="293">
        <v>3.8470720746336156</v>
      </c>
      <c r="BJ25" s="293">
        <v>1.901341576653067</v>
      </c>
      <c r="BK25" s="293">
        <v>9.6916406635864405</v>
      </c>
      <c r="BL25" s="293">
        <v>2.8822768549434841</v>
      </c>
      <c r="BM25" s="293">
        <v>1.6126863171812147</v>
      </c>
      <c r="BN25" s="293">
        <v>2.3746712054125965</v>
      </c>
      <c r="BO25" s="293">
        <v>8.9355182405852247</v>
      </c>
      <c r="BP25" s="294">
        <v>2.5449308643583208</v>
      </c>
      <c r="BQ25" s="87">
        <v>0.67680256000000005</v>
      </c>
      <c r="BR25" s="142">
        <v>1.0716180479999999</v>
      </c>
      <c r="BS25" s="293">
        <v>32.416783359999997</v>
      </c>
      <c r="BT25" s="294">
        <v>28.738926592000009</v>
      </c>
      <c r="BU25" s="143">
        <v>0.23662182400000001</v>
      </c>
      <c r="BV25" s="333">
        <v>9.3240232959999982</v>
      </c>
      <c r="BW25" s="16" t="s">
        <v>2</v>
      </c>
      <c r="BX25" s="51" t="s">
        <v>69</v>
      </c>
      <c r="BY25" s="51" t="s">
        <v>69</v>
      </c>
      <c r="BZ25" s="51" t="s">
        <v>69</v>
      </c>
      <c r="CA25" s="51" t="s">
        <v>69</v>
      </c>
      <c r="CB25" s="51" t="s">
        <v>69</v>
      </c>
      <c r="CC25" s="51" t="s">
        <v>69</v>
      </c>
      <c r="CD25" s="51" t="s">
        <v>69</v>
      </c>
      <c r="CE25" s="51" t="s">
        <v>69</v>
      </c>
      <c r="CF25" s="52" t="s">
        <v>69</v>
      </c>
      <c r="CG25" s="51" t="s">
        <v>69</v>
      </c>
      <c r="CH25" s="51" t="s">
        <v>69</v>
      </c>
      <c r="CI25" s="51" t="s">
        <v>69</v>
      </c>
      <c r="CJ25" s="51" t="s">
        <v>69</v>
      </c>
      <c r="CK25" s="51" t="s">
        <v>69</v>
      </c>
      <c r="CL25" s="51" t="s">
        <v>69</v>
      </c>
      <c r="CM25" s="51" t="s">
        <v>69</v>
      </c>
      <c r="CN25" s="51" t="s">
        <v>69</v>
      </c>
      <c r="CO25" s="52" t="s">
        <v>69</v>
      </c>
      <c r="CP25" s="53">
        <v>12</v>
      </c>
      <c r="CQ25" s="52">
        <v>13</v>
      </c>
      <c r="CR25" s="53">
        <v>206</v>
      </c>
      <c r="CS25" s="52">
        <v>157</v>
      </c>
      <c r="CT25" s="61">
        <v>4</v>
      </c>
      <c r="CU25" s="213">
        <v>192</v>
      </c>
    </row>
    <row r="26" spans="1:99" ht="21" x14ac:dyDescent="0.4">
      <c r="A26" s="212" t="s">
        <v>7</v>
      </c>
      <c r="B26" s="293">
        <v>18.944000244140625</v>
      </c>
      <c r="C26" s="293">
        <v>30.24799919128418</v>
      </c>
      <c r="D26" s="293">
        <v>21.961000442504883</v>
      </c>
      <c r="E26" s="293">
        <v>58.407001495361328</v>
      </c>
      <c r="F26" s="293">
        <v>24.285999298095703</v>
      </c>
      <c r="G26" s="293">
        <v>35.544998168945313</v>
      </c>
      <c r="H26" s="293">
        <v>20.778999328613281</v>
      </c>
      <c r="I26" s="293">
        <v>23.951000213623047</v>
      </c>
      <c r="J26" s="294">
        <v>25.552999496459961</v>
      </c>
      <c r="K26" s="293">
        <v>6.125730037689209</v>
      </c>
      <c r="L26" s="293">
        <v>8.1314001083374023</v>
      </c>
      <c r="M26" s="293">
        <v>7.3854598999023438</v>
      </c>
      <c r="N26" s="293">
        <v>10.290399551391602</v>
      </c>
      <c r="O26" s="293">
        <v>8.2170000076293945</v>
      </c>
      <c r="P26" s="293">
        <v>8.458470344543457</v>
      </c>
      <c r="Q26" s="293">
        <v>7.0925002098083496</v>
      </c>
      <c r="R26" s="293">
        <v>7.3718600273132324</v>
      </c>
      <c r="S26" s="294">
        <v>8.7169103622436523</v>
      </c>
      <c r="T26" s="311">
        <v>4.1079326719999996</v>
      </c>
      <c r="U26" s="293">
        <v>5.4063580160000004</v>
      </c>
      <c r="V26" s="293">
        <v>2.8939637760000001</v>
      </c>
      <c r="W26" s="293">
        <v>12.3490304</v>
      </c>
      <c r="X26" s="293">
        <v>2.3948165119999998</v>
      </c>
      <c r="Y26" s="293">
        <v>7.3369748479999997</v>
      </c>
      <c r="Z26" s="293">
        <v>2.8288980480000001</v>
      </c>
      <c r="AA26" s="293">
        <v>3.7700369920000001</v>
      </c>
      <c r="AB26" s="294">
        <v>6.7931120639999998</v>
      </c>
      <c r="AC26" s="294">
        <f t="shared" si="0"/>
        <v>47.881123327999994</v>
      </c>
      <c r="AD26" s="27" t="s">
        <v>7</v>
      </c>
      <c r="AE26" s="293">
        <v>29.052999496459961</v>
      </c>
      <c r="AF26" s="293">
        <v>29.896999359130859</v>
      </c>
      <c r="AG26" s="293">
        <v>27.458999633789063</v>
      </c>
      <c r="AH26" s="294">
        <v>24.784000396728516</v>
      </c>
      <c r="AI26" s="321">
        <f t="shared" si="2"/>
        <v>111.1929988861084</v>
      </c>
      <c r="AJ26" s="293">
        <v>7.7749199867248535</v>
      </c>
      <c r="AK26" s="293">
        <v>7.6068000793457031</v>
      </c>
      <c r="AL26" s="293">
        <v>6.7804598808288574</v>
      </c>
      <c r="AM26" s="294">
        <v>7.5263500213623047</v>
      </c>
      <c r="AN26" s="321">
        <f t="shared" si="1"/>
        <v>7.4221324920654297</v>
      </c>
      <c r="AO26" s="293">
        <v>77.530899047851563</v>
      </c>
      <c r="AP26" s="293">
        <v>38.840000152587891</v>
      </c>
      <c r="AQ26" s="333">
        <f t="shared" si="3"/>
        <v>58.185449600219727</v>
      </c>
      <c r="AR26" s="293">
        <v>7.3162097930908203</v>
      </c>
      <c r="AS26" s="293">
        <v>7.0847702026367188</v>
      </c>
      <c r="AT26" s="333">
        <f t="shared" si="4"/>
        <v>7.2004899978637695</v>
      </c>
      <c r="AU26" s="294" t="s">
        <v>54</v>
      </c>
      <c r="AV26" s="333" t="s">
        <v>54</v>
      </c>
      <c r="AW26" s="294">
        <v>30.436800003051758</v>
      </c>
      <c r="AX26" s="28" t="s">
        <v>7</v>
      </c>
      <c r="AY26" s="51" t="s">
        <v>69</v>
      </c>
      <c r="AZ26" s="51" t="s">
        <v>69</v>
      </c>
      <c r="BA26" s="51" t="s">
        <v>69</v>
      </c>
      <c r="BB26" s="51" t="s">
        <v>69</v>
      </c>
      <c r="BC26" s="51" t="s">
        <v>69</v>
      </c>
      <c r="BD26" s="51" t="s">
        <v>69</v>
      </c>
      <c r="BE26" s="51" t="s">
        <v>69</v>
      </c>
      <c r="BF26" s="51" t="s">
        <v>69</v>
      </c>
      <c r="BG26" s="52" t="s">
        <v>69</v>
      </c>
      <c r="BH26" s="51" t="s">
        <v>69</v>
      </c>
      <c r="BI26" s="51" t="s">
        <v>69</v>
      </c>
      <c r="BJ26" s="51" t="s">
        <v>69</v>
      </c>
      <c r="BK26" s="51" t="s">
        <v>69</v>
      </c>
      <c r="BL26" s="51" t="s">
        <v>69</v>
      </c>
      <c r="BM26" s="51" t="s">
        <v>69</v>
      </c>
      <c r="BN26" s="51" t="s">
        <v>69</v>
      </c>
      <c r="BO26" s="51" t="s">
        <v>69</v>
      </c>
      <c r="BP26" s="52" t="s">
        <v>69</v>
      </c>
      <c r="BQ26" s="51" t="s">
        <v>69</v>
      </c>
      <c r="BR26" s="52" t="s">
        <v>69</v>
      </c>
      <c r="BS26" s="51" t="s">
        <v>69</v>
      </c>
      <c r="BT26" s="52" t="s">
        <v>69</v>
      </c>
      <c r="BU26" s="61" t="s">
        <v>69</v>
      </c>
      <c r="BV26" s="61" t="s">
        <v>69</v>
      </c>
      <c r="BW26" s="16" t="s">
        <v>7</v>
      </c>
      <c r="BX26" s="51" t="s">
        <v>69</v>
      </c>
      <c r="BY26" s="51" t="s">
        <v>69</v>
      </c>
      <c r="BZ26" s="51" t="s">
        <v>69</v>
      </c>
      <c r="CA26" s="51" t="s">
        <v>69</v>
      </c>
      <c r="CB26" s="51" t="s">
        <v>69</v>
      </c>
      <c r="CC26" s="51" t="s">
        <v>69</v>
      </c>
      <c r="CD26" s="51" t="s">
        <v>69</v>
      </c>
      <c r="CE26" s="51" t="s">
        <v>69</v>
      </c>
      <c r="CF26" s="52" t="s">
        <v>69</v>
      </c>
      <c r="CG26" s="51" t="s">
        <v>69</v>
      </c>
      <c r="CH26" s="51" t="s">
        <v>69</v>
      </c>
      <c r="CI26" s="51" t="s">
        <v>69</v>
      </c>
      <c r="CJ26" s="51" t="s">
        <v>69</v>
      </c>
      <c r="CK26" s="51" t="s">
        <v>69</v>
      </c>
      <c r="CL26" s="51" t="s">
        <v>69</v>
      </c>
      <c r="CM26" s="51" t="s">
        <v>69</v>
      </c>
      <c r="CN26" s="51" t="s">
        <v>69</v>
      </c>
      <c r="CO26" s="52" t="s">
        <v>69</v>
      </c>
      <c r="CP26" s="53" t="s">
        <v>69</v>
      </c>
      <c r="CQ26" s="52" t="s">
        <v>69</v>
      </c>
      <c r="CR26" s="53" t="s">
        <v>69</v>
      </c>
      <c r="CS26" s="52" t="s">
        <v>69</v>
      </c>
      <c r="CT26" s="61" t="s">
        <v>69</v>
      </c>
      <c r="CU26" s="213" t="s">
        <v>69</v>
      </c>
    </row>
    <row r="27" spans="1:99" ht="21" x14ac:dyDescent="0.4">
      <c r="A27" s="212" t="s">
        <v>36</v>
      </c>
      <c r="B27" s="293">
        <v>24.447000503540039</v>
      </c>
      <c r="C27" s="293">
        <v>31.547000885009766</v>
      </c>
      <c r="D27" s="293">
        <v>24.639999389648438</v>
      </c>
      <c r="E27" s="293">
        <v>70.032997131347656</v>
      </c>
      <c r="F27" s="293">
        <v>24.457000732421875</v>
      </c>
      <c r="G27" s="293">
        <v>33.2760009765625</v>
      </c>
      <c r="H27" s="293">
        <v>19.764999389648438</v>
      </c>
      <c r="I27" s="293">
        <v>20.106000900268555</v>
      </c>
      <c r="J27" s="294">
        <v>29.888999938964844</v>
      </c>
      <c r="K27" s="293">
        <v>7.2240800857543945</v>
      </c>
      <c r="L27" s="293">
        <v>8.0988101959228516</v>
      </c>
      <c r="M27" s="293">
        <v>7.9542698860168457</v>
      </c>
      <c r="N27" s="293">
        <v>10.74429988861084</v>
      </c>
      <c r="O27" s="293">
        <v>7.3524398803710938</v>
      </c>
      <c r="P27" s="293">
        <v>8.0214900970458984</v>
      </c>
      <c r="Q27" s="293">
        <v>6.1197900772094727</v>
      </c>
      <c r="R27" s="293">
        <v>6.4515800476074219</v>
      </c>
      <c r="S27" s="294">
        <v>8.3349599838256836</v>
      </c>
      <c r="T27" s="311">
        <v>7.0039239679999996</v>
      </c>
      <c r="U27" s="293">
        <v>7.1996144639999997</v>
      </c>
      <c r="V27" s="293">
        <v>4.4290928640000002</v>
      </c>
      <c r="W27" s="293">
        <v>18.062004223999999</v>
      </c>
      <c r="X27" s="293">
        <v>4.7620147199999998</v>
      </c>
      <c r="Y27" s="293">
        <v>7.189222912</v>
      </c>
      <c r="Z27" s="293">
        <v>3.649053952</v>
      </c>
      <c r="AA27" s="293">
        <v>3.3020631040000001</v>
      </c>
      <c r="AB27" s="294">
        <v>9.6057006079999994</v>
      </c>
      <c r="AC27" s="294">
        <f t="shared" si="0"/>
        <v>65.202690816</v>
      </c>
      <c r="AD27" s="27" t="s">
        <v>36</v>
      </c>
      <c r="AE27" s="293">
        <v>34.112998962402344</v>
      </c>
      <c r="AF27" s="293">
        <v>33.021999359130859</v>
      </c>
      <c r="AG27" s="293">
        <v>34.028999328613281</v>
      </c>
      <c r="AH27" s="317">
        <v>23.780899047851563</v>
      </c>
      <c r="AI27" s="321">
        <f t="shared" si="2"/>
        <v>124.94489669799805</v>
      </c>
      <c r="AJ27" s="293">
        <v>7.3549699783325195</v>
      </c>
      <c r="AK27" s="293">
        <v>7.3769798278808594</v>
      </c>
      <c r="AL27" s="293">
        <v>7.8090600967407227</v>
      </c>
      <c r="AM27" s="324">
        <v>7.597710132598877</v>
      </c>
      <c r="AN27" s="321">
        <f t="shared" si="1"/>
        <v>7.5346800088882446</v>
      </c>
      <c r="AO27" s="293">
        <v>52.777999877929688</v>
      </c>
      <c r="AP27" s="293">
        <v>77.757698059082031</v>
      </c>
      <c r="AQ27" s="333">
        <f t="shared" si="3"/>
        <v>65.267848968505859</v>
      </c>
      <c r="AR27" s="293">
        <v>6.8793601989746094</v>
      </c>
      <c r="AS27" s="293">
        <v>8.5607099533081055</v>
      </c>
      <c r="AT27" s="333">
        <f t="shared" si="4"/>
        <v>7.7200350761413574</v>
      </c>
      <c r="AU27" s="294">
        <v>21.241399765014648</v>
      </c>
      <c r="AV27" s="333">
        <v>6.6056599617004395</v>
      </c>
      <c r="AW27" s="294">
        <v>37.05889892578125</v>
      </c>
      <c r="AX27" s="28" t="s">
        <v>36</v>
      </c>
      <c r="AY27" s="51" t="s">
        <v>69</v>
      </c>
      <c r="AZ27" s="51" t="s">
        <v>69</v>
      </c>
      <c r="BA27" s="51" t="s">
        <v>69</v>
      </c>
      <c r="BB27" s="51" t="s">
        <v>69</v>
      </c>
      <c r="BC27" s="51" t="s">
        <v>69</v>
      </c>
      <c r="BD27" s="51" t="s">
        <v>69</v>
      </c>
      <c r="BE27" s="51" t="s">
        <v>69</v>
      </c>
      <c r="BF27" s="51" t="s">
        <v>69</v>
      </c>
      <c r="BG27" s="52" t="s">
        <v>69</v>
      </c>
      <c r="BH27" s="51" t="s">
        <v>69</v>
      </c>
      <c r="BI27" s="51" t="s">
        <v>69</v>
      </c>
      <c r="BJ27" s="51" t="s">
        <v>69</v>
      </c>
      <c r="BK27" s="51" t="s">
        <v>69</v>
      </c>
      <c r="BL27" s="51" t="s">
        <v>69</v>
      </c>
      <c r="BM27" s="51" t="s">
        <v>69</v>
      </c>
      <c r="BN27" s="51" t="s">
        <v>69</v>
      </c>
      <c r="BO27" s="51" t="s">
        <v>69</v>
      </c>
      <c r="BP27" s="52" t="s">
        <v>69</v>
      </c>
      <c r="BQ27" s="51" t="s">
        <v>69</v>
      </c>
      <c r="BR27" s="52" t="s">
        <v>69</v>
      </c>
      <c r="BS27" s="51" t="s">
        <v>69</v>
      </c>
      <c r="BT27" s="52" t="s">
        <v>69</v>
      </c>
      <c r="BU27" s="61" t="s">
        <v>69</v>
      </c>
      <c r="BV27" s="61" t="s">
        <v>69</v>
      </c>
      <c r="BW27" s="16" t="s">
        <v>36</v>
      </c>
      <c r="BX27" s="51" t="s">
        <v>69</v>
      </c>
      <c r="BY27" s="51" t="s">
        <v>69</v>
      </c>
      <c r="BZ27" s="51" t="s">
        <v>69</v>
      </c>
      <c r="CA27" s="51" t="s">
        <v>69</v>
      </c>
      <c r="CB27" s="51" t="s">
        <v>69</v>
      </c>
      <c r="CC27" s="51" t="s">
        <v>69</v>
      </c>
      <c r="CD27" s="51" t="s">
        <v>69</v>
      </c>
      <c r="CE27" s="51" t="s">
        <v>69</v>
      </c>
      <c r="CF27" s="52" t="s">
        <v>69</v>
      </c>
      <c r="CG27" s="51" t="s">
        <v>69</v>
      </c>
      <c r="CH27" s="51" t="s">
        <v>69</v>
      </c>
      <c r="CI27" s="51" t="s">
        <v>69</v>
      </c>
      <c r="CJ27" s="51" t="s">
        <v>69</v>
      </c>
      <c r="CK27" s="51" t="s">
        <v>69</v>
      </c>
      <c r="CL27" s="51" t="s">
        <v>69</v>
      </c>
      <c r="CM27" s="51" t="s">
        <v>69</v>
      </c>
      <c r="CN27" s="51" t="s">
        <v>69</v>
      </c>
      <c r="CO27" s="52" t="s">
        <v>69</v>
      </c>
      <c r="CP27" s="53" t="s">
        <v>69</v>
      </c>
      <c r="CQ27" s="52" t="s">
        <v>69</v>
      </c>
      <c r="CR27" s="53" t="s">
        <v>69</v>
      </c>
      <c r="CS27" s="52" t="s">
        <v>69</v>
      </c>
      <c r="CT27" s="61" t="s">
        <v>69</v>
      </c>
      <c r="CU27" s="213" t="s">
        <v>69</v>
      </c>
    </row>
    <row r="28" spans="1:99" ht="21" x14ac:dyDescent="0.4">
      <c r="A28" s="212" t="s">
        <v>28</v>
      </c>
      <c r="B28" s="293">
        <v>21.792999267578125</v>
      </c>
      <c r="C28" s="293">
        <v>31.353000640869141</v>
      </c>
      <c r="D28" s="293">
        <v>24.320999145507813</v>
      </c>
      <c r="E28" s="293">
        <v>51.372001647949219</v>
      </c>
      <c r="F28" s="293">
        <v>21.295999526977539</v>
      </c>
      <c r="G28" s="293">
        <v>28.513999938964844</v>
      </c>
      <c r="H28" s="293">
        <v>22.628000259399414</v>
      </c>
      <c r="I28" s="293">
        <v>27.26300048828125</v>
      </c>
      <c r="J28" s="294">
        <v>27.545000076293945</v>
      </c>
      <c r="K28" s="293">
        <v>7.3830299377441406</v>
      </c>
      <c r="L28" s="293">
        <v>7.8609800338745117</v>
      </c>
      <c r="M28" s="293">
        <v>7.3848199844360352</v>
      </c>
      <c r="N28" s="293">
        <v>9.5359201431274414</v>
      </c>
      <c r="O28" s="293">
        <v>7.6508197784423828</v>
      </c>
      <c r="P28" s="293">
        <v>8.1449899673461914</v>
      </c>
      <c r="Q28" s="293">
        <v>7.4364099502563477</v>
      </c>
      <c r="R28" s="293">
        <v>8.3164501190185547</v>
      </c>
      <c r="S28" s="294">
        <v>8.1274299621582031</v>
      </c>
      <c r="T28" s="311">
        <v>4.2671477759999998</v>
      </c>
      <c r="U28" s="293">
        <v>7.3378892799999997</v>
      </c>
      <c r="V28" s="293">
        <v>4.5160637440000002</v>
      </c>
      <c r="W28" s="293">
        <v>16.287312896</v>
      </c>
      <c r="X28" s="293">
        <v>4.2798963199999998</v>
      </c>
      <c r="Y28" s="293">
        <v>6.3123594240000003</v>
      </c>
      <c r="Z28" s="293">
        <v>4.4895928319999996</v>
      </c>
      <c r="AA28" s="293">
        <v>4.4785653759999997</v>
      </c>
      <c r="AB28" s="294">
        <v>8.1575992320000008</v>
      </c>
      <c r="AC28" s="294">
        <f t="shared" si="0"/>
        <v>60.126426879999997</v>
      </c>
      <c r="AD28" s="27" t="s">
        <v>28</v>
      </c>
      <c r="AE28" s="293">
        <v>41.023998260498047</v>
      </c>
      <c r="AF28" s="293">
        <v>31.055000305175781</v>
      </c>
      <c r="AG28" s="293">
        <v>33.695999145507813</v>
      </c>
      <c r="AH28" s="294">
        <v>39.699001312255859</v>
      </c>
      <c r="AI28" s="321">
        <f t="shared" si="2"/>
        <v>145.4739990234375</v>
      </c>
      <c r="AJ28" s="293">
        <v>7.9352898597717285</v>
      </c>
      <c r="AK28" s="293">
        <v>9.7844295501708984</v>
      </c>
      <c r="AL28" s="293">
        <v>7.2773900032043457</v>
      </c>
      <c r="AM28" s="294">
        <v>6.6272997856140137</v>
      </c>
      <c r="AN28" s="321">
        <f t="shared" si="1"/>
        <v>7.9061022996902466</v>
      </c>
      <c r="AO28" s="293">
        <v>64.572601318359375</v>
      </c>
      <c r="AP28" s="293">
        <v>76.547996520996094</v>
      </c>
      <c r="AQ28" s="333">
        <f t="shared" si="3"/>
        <v>70.560298919677734</v>
      </c>
      <c r="AR28" s="293">
        <v>7.9416599273681641</v>
      </c>
      <c r="AS28" s="293">
        <v>8.2683801651000977</v>
      </c>
      <c r="AT28" s="333">
        <f t="shared" si="4"/>
        <v>8.1050200462341309</v>
      </c>
      <c r="AU28" s="294">
        <v>24.108800888061523</v>
      </c>
      <c r="AV28" s="333">
        <v>7.7717399597167969</v>
      </c>
      <c r="AW28" s="294">
        <v>40.123001098632813</v>
      </c>
      <c r="AX28" s="28" t="s">
        <v>28</v>
      </c>
      <c r="AY28" s="51" t="s">
        <v>69</v>
      </c>
      <c r="AZ28" s="51" t="s">
        <v>69</v>
      </c>
      <c r="BA28" s="51" t="s">
        <v>69</v>
      </c>
      <c r="BB28" s="51" t="s">
        <v>69</v>
      </c>
      <c r="BC28" s="51" t="s">
        <v>69</v>
      </c>
      <c r="BD28" s="51" t="s">
        <v>69</v>
      </c>
      <c r="BE28" s="51" t="s">
        <v>69</v>
      </c>
      <c r="BF28" s="51" t="s">
        <v>69</v>
      </c>
      <c r="BG28" s="52" t="s">
        <v>69</v>
      </c>
      <c r="BH28" s="51" t="s">
        <v>69</v>
      </c>
      <c r="BI28" s="51" t="s">
        <v>69</v>
      </c>
      <c r="BJ28" s="51" t="s">
        <v>69</v>
      </c>
      <c r="BK28" s="51" t="s">
        <v>69</v>
      </c>
      <c r="BL28" s="51" t="s">
        <v>69</v>
      </c>
      <c r="BM28" s="51" t="s">
        <v>69</v>
      </c>
      <c r="BN28" s="51" t="s">
        <v>69</v>
      </c>
      <c r="BO28" s="51" t="s">
        <v>69</v>
      </c>
      <c r="BP28" s="52" t="s">
        <v>69</v>
      </c>
      <c r="BQ28" s="51" t="s">
        <v>69</v>
      </c>
      <c r="BR28" s="52" t="s">
        <v>69</v>
      </c>
      <c r="BS28" s="51" t="s">
        <v>69</v>
      </c>
      <c r="BT28" s="52" t="s">
        <v>69</v>
      </c>
      <c r="BU28" s="61" t="s">
        <v>69</v>
      </c>
      <c r="BV28" s="61" t="s">
        <v>69</v>
      </c>
      <c r="BW28" s="16" t="s">
        <v>28</v>
      </c>
      <c r="BX28" s="51" t="s">
        <v>69</v>
      </c>
      <c r="BY28" s="51" t="s">
        <v>69</v>
      </c>
      <c r="BZ28" s="51" t="s">
        <v>69</v>
      </c>
      <c r="CA28" s="51" t="s">
        <v>69</v>
      </c>
      <c r="CB28" s="51" t="s">
        <v>69</v>
      </c>
      <c r="CC28" s="51" t="s">
        <v>69</v>
      </c>
      <c r="CD28" s="51" t="s">
        <v>69</v>
      </c>
      <c r="CE28" s="51" t="s">
        <v>69</v>
      </c>
      <c r="CF28" s="52" t="s">
        <v>69</v>
      </c>
      <c r="CG28" s="51" t="s">
        <v>69</v>
      </c>
      <c r="CH28" s="51" t="s">
        <v>69</v>
      </c>
      <c r="CI28" s="51" t="s">
        <v>69</v>
      </c>
      <c r="CJ28" s="51" t="s">
        <v>69</v>
      </c>
      <c r="CK28" s="51" t="s">
        <v>69</v>
      </c>
      <c r="CL28" s="51" t="s">
        <v>69</v>
      </c>
      <c r="CM28" s="51" t="s">
        <v>69</v>
      </c>
      <c r="CN28" s="51" t="s">
        <v>69</v>
      </c>
      <c r="CO28" s="52" t="s">
        <v>69</v>
      </c>
      <c r="CP28" s="53" t="s">
        <v>69</v>
      </c>
      <c r="CQ28" s="52" t="s">
        <v>69</v>
      </c>
      <c r="CR28" s="53" t="s">
        <v>69</v>
      </c>
      <c r="CS28" s="52" t="s">
        <v>69</v>
      </c>
      <c r="CT28" s="61" t="s">
        <v>69</v>
      </c>
      <c r="CU28" s="213" t="s">
        <v>69</v>
      </c>
    </row>
    <row r="29" spans="1:99" ht="21" x14ac:dyDescent="0.4">
      <c r="A29" s="212" t="s">
        <v>8</v>
      </c>
      <c r="B29" s="293">
        <v>23.75</v>
      </c>
      <c r="C29" s="293">
        <v>29.224000930786133</v>
      </c>
      <c r="D29" s="293">
        <v>19.400999069213867</v>
      </c>
      <c r="E29" s="293">
        <v>49.231998443603516</v>
      </c>
      <c r="F29" s="293">
        <v>23.070999145507813</v>
      </c>
      <c r="G29" s="293">
        <v>27.920999526977539</v>
      </c>
      <c r="H29" s="293">
        <v>24.732999801635742</v>
      </c>
      <c r="I29" s="293">
        <v>30.325000762939453</v>
      </c>
      <c r="J29" s="294">
        <v>24.617000579833984</v>
      </c>
      <c r="K29" s="293">
        <v>6.8485097885131836</v>
      </c>
      <c r="L29" s="293">
        <v>7.8558402061462402</v>
      </c>
      <c r="M29" s="293">
        <v>6.6857600212097168</v>
      </c>
      <c r="N29" s="293">
        <v>7.8112401962280273</v>
      </c>
      <c r="O29" s="293">
        <v>6.8135700225830078</v>
      </c>
      <c r="P29" s="293">
        <v>6.9650001525878906</v>
      </c>
      <c r="Q29" s="293">
        <v>7.1962800025939941</v>
      </c>
      <c r="R29" s="293">
        <v>7.0823302268981934</v>
      </c>
      <c r="S29" s="294">
        <v>7.1297898292541504</v>
      </c>
      <c r="T29" s="311">
        <v>5.0926735360000004</v>
      </c>
      <c r="U29" s="293">
        <v>7.7026570239999996</v>
      </c>
      <c r="V29" s="293">
        <v>3.022037504</v>
      </c>
      <c r="W29" s="293">
        <v>13.117198336</v>
      </c>
      <c r="X29" s="293">
        <v>4.4005918719999997</v>
      </c>
      <c r="Y29" s="293">
        <v>5.6491069439999997</v>
      </c>
      <c r="Z29" s="293">
        <v>4.1216737280000002</v>
      </c>
      <c r="AA29" s="293">
        <v>7.1850019840000003</v>
      </c>
      <c r="AB29" s="294">
        <v>5.454782464</v>
      </c>
      <c r="AC29" s="294">
        <f t="shared" si="0"/>
        <v>55.745723391999995</v>
      </c>
      <c r="AD29" s="27" t="s">
        <v>8</v>
      </c>
      <c r="AE29" s="293">
        <v>44.867000579833984</v>
      </c>
      <c r="AF29" s="293">
        <v>33.525001525878906</v>
      </c>
      <c r="AG29" s="293">
        <v>42.229000091552734</v>
      </c>
      <c r="AH29" s="294">
        <v>31.551000595092773</v>
      </c>
      <c r="AI29" s="321">
        <f t="shared" si="2"/>
        <v>152.1720027923584</v>
      </c>
      <c r="AJ29" s="293">
        <v>7.6774101257324219</v>
      </c>
      <c r="AK29" s="293">
        <v>7.5232200622558594</v>
      </c>
      <c r="AL29" s="293">
        <v>7.3955497741699219</v>
      </c>
      <c r="AM29" s="294">
        <v>7.6267600059509277</v>
      </c>
      <c r="AN29" s="321">
        <f t="shared" si="1"/>
        <v>7.5557349920272827</v>
      </c>
      <c r="AO29" s="293">
        <v>79.487800598144531</v>
      </c>
      <c r="AP29" s="293">
        <v>78.055900573730469</v>
      </c>
      <c r="AQ29" s="333">
        <f t="shared" si="3"/>
        <v>78.7718505859375</v>
      </c>
      <c r="AR29" s="293">
        <v>8.7990398406982422</v>
      </c>
      <c r="AS29" s="293">
        <v>8.4252395629882813</v>
      </c>
      <c r="AT29" s="333">
        <f t="shared" si="4"/>
        <v>8.6121397018432617</v>
      </c>
      <c r="AU29" s="294">
        <v>26.010200500488281</v>
      </c>
      <c r="AV29" s="333">
        <v>6.9539198875427246</v>
      </c>
      <c r="AW29" s="294">
        <v>46.3739013671875</v>
      </c>
      <c r="AX29" s="28" t="s">
        <v>8</v>
      </c>
      <c r="AY29" s="51" t="s">
        <v>69</v>
      </c>
      <c r="AZ29" s="51" t="s">
        <v>69</v>
      </c>
      <c r="BA29" s="51" t="s">
        <v>69</v>
      </c>
      <c r="BB29" s="51" t="s">
        <v>69</v>
      </c>
      <c r="BC29" s="51" t="s">
        <v>69</v>
      </c>
      <c r="BD29" s="51" t="s">
        <v>69</v>
      </c>
      <c r="BE29" s="51" t="s">
        <v>69</v>
      </c>
      <c r="BF29" s="51" t="s">
        <v>69</v>
      </c>
      <c r="BG29" s="52" t="s">
        <v>69</v>
      </c>
      <c r="BH29" s="51" t="s">
        <v>69</v>
      </c>
      <c r="BI29" s="51" t="s">
        <v>69</v>
      </c>
      <c r="BJ29" s="51" t="s">
        <v>69</v>
      </c>
      <c r="BK29" s="51" t="s">
        <v>69</v>
      </c>
      <c r="BL29" s="51" t="s">
        <v>69</v>
      </c>
      <c r="BM29" s="51" t="s">
        <v>69</v>
      </c>
      <c r="BN29" s="51" t="s">
        <v>69</v>
      </c>
      <c r="BO29" s="51" t="s">
        <v>69</v>
      </c>
      <c r="BP29" s="52" t="s">
        <v>69</v>
      </c>
      <c r="BQ29" s="51" t="s">
        <v>69</v>
      </c>
      <c r="BR29" s="52" t="s">
        <v>69</v>
      </c>
      <c r="BS29" s="51" t="s">
        <v>69</v>
      </c>
      <c r="BT29" s="52" t="s">
        <v>69</v>
      </c>
      <c r="BU29" s="61" t="s">
        <v>69</v>
      </c>
      <c r="BV29" s="61" t="s">
        <v>69</v>
      </c>
      <c r="BW29" s="16" t="s">
        <v>8</v>
      </c>
      <c r="BX29" s="51" t="s">
        <v>69</v>
      </c>
      <c r="BY29" s="51" t="s">
        <v>69</v>
      </c>
      <c r="BZ29" s="51" t="s">
        <v>69</v>
      </c>
      <c r="CA29" s="51" t="s">
        <v>69</v>
      </c>
      <c r="CB29" s="51" t="s">
        <v>69</v>
      </c>
      <c r="CC29" s="51" t="s">
        <v>69</v>
      </c>
      <c r="CD29" s="51" t="s">
        <v>69</v>
      </c>
      <c r="CE29" s="51" t="s">
        <v>69</v>
      </c>
      <c r="CF29" s="52" t="s">
        <v>69</v>
      </c>
      <c r="CG29" s="51" t="s">
        <v>69</v>
      </c>
      <c r="CH29" s="51" t="s">
        <v>69</v>
      </c>
      <c r="CI29" s="51" t="s">
        <v>69</v>
      </c>
      <c r="CJ29" s="51" t="s">
        <v>69</v>
      </c>
      <c r="CK29" s="51" t="s">
        <v>69</v>
      </c>
      <c r="CL29" s="51" t="s">
        <v>69</v>
      </c>
      <c r="CM29" s="51" t="s">
        <v>69</v>
      </c>
      <c r="CN29" s="51" t="s">
        <v>69</v>
      </c>
      <c r="CO29" s="52" t="s">
        <v>69</v>
      </c>
      <c r="CP29" s="53" t="s">
        <v>69</v>
      </c>
      <c r="CQ29" s="52" t="s">
        <v>69</v>
      </c>
      <c r="CR29" s="53" t="s">
        <v>69</v>
      </c>
      <c r="CS29" s="52" t="s">
        <v>69</v>
      </c>
      <c r="CT29" s="61" t="s">
        <v>69</v>
      </c>
      <c r="CU29" s="213" t="s">
        <v>69</v>
      </c>
    </row>
    <row r="30" spans="1:99" ht="21" x14ac:dyDescent="0.4">
      <c r="A30" s="212" t="s">
        <v>37</v>
      </c>
      <c r="B30" s="293">
        <v>22.643999099731445</v>
      </c>
      <c r="C30" s="293">
        <v>28.891000747680664</v>
      </c>
      <c r="D30" s="293">
        <v>24.117000579833984</v>
      </c>
      <c r="E30" s="293">
        <v>45.005001068115234</v>
      </c>
      <c r="F30" s="293">
        <v>24.982000350952148</v>
      </c>
      <c r="G30" s="293">
        <v>35.717998504638672</v>
      </c>
      <c r="H30" s="293">
        <v>25.464000701904297</v>
      </c>
      <c r="I30" s="293">
        <v>22.375999450683594</v>
      </c>
      <c r="J30" s="294">
        <v>29.926000595092773</v>
      </c>
      <c r="K30" s="293">
        <v>7.7967801094055176</v>
      </c>
      <c r="L30" s="293">
        <v>7.7815499305725098</v>
      </c>
      <c r="M30" s="293">
        <v>7.5278201103210449</v>
      </c>
      <c r="N30" s="293">
        <v>8.7370395660400391</v>
      </c>
      <c r="O30" s="293">
        <v>8.1198701858520508</v>
      </c>
      <c r="P30" s="293">
        <v>8.7018404006958008</v>
      </c>
      <c r="Q30" s="293">
        <v>8.2698602676391602</v>
      </c>
      <c r="R30" s="293">
        <v>7.8710198402404785</v>
      </c>
      <c r="S30" s="294">
        <v>8.8889799118041992</v>
      </c>
      <c r="T30" s="311">
        <v>6.4428247040000004</v>
      </c>
      <c r="U30" s="293">
        <v>5.2900638720000002</v>
      </c>
      <c r="V30" s="293">
        <v>3.6715077119999999</v>
      </c>
      <c r="W30" s="293">
        <v>15.097978879999999</v>
      </c>
      <c r="X30" s="293">
        <v>4.3503774719999999</v>
      </c>
      <c r="Y30" s="293">
        <v>5.376118784</v>
      </c>
      <c r="Z30" s="293">
        <v>3.5704371199999998</v>
      </c>
      <c r="AA30" s="293">
        <v>2.8520862720000002</v>
      </c>
      <c r="AB30" s="294">
        <v>7.1332664320000001</v>
      </c>
      <c r="AC30" s="294">
        <f t="shared" si="0"/>
        <v>53.784661247999999</v>
      </c>
      <c r="AD30" s="27" t="s">
        <v>37</v>
      </c>
      <c r="AE30" s="293">
        <v>30.606000900268555</v>
      </c>
      <c r="AF30" s="293">
        <v>32.129001617431641</v>
      </c>
      <c r="AG30" s="293">
        <v>36.111000061035156</v>
      </c>
      <c r="AH30" s="294">
        <v>30.236000061035156</v>
      </c>
      <c r="AI30" s="321">
        <f t="shared" si="2"/>
        <v>129.08200263977051</v>
      </c>
      <c r="AJ30" s="293">
        <v>7.3061099052429199</v>
      </c>
      <c r="AK30" s="293">
        <v>7.0792398452758789</v>
      </c>
      <c r="AL30" s="293">
        <v>6.5170397758483887</v>
      </c>
      <c r="AM30" s="294">
        <v>7.5407099723815918</v>
      </c>
      <c r="AN30" s="321">
        <f t="shared" si="1"/>
        <v>7.1107748746871948</v>
      </c>
      <c r="AO30" s="293">
        <v>57.998001098632813</v>
      </c>
      <c r="AP30" s="293">
        <v>47.657001495361328</v>
      </c>
      <c r="AQ30" s="333">
        <f t="shared" si="3"/>
        <v>52.82750129699707</v>
      </c>
      <c r="AR30" s="293">
        <v>7.6857199668884277</v>
      </c>
      <c r="AS30" s="293">
        <v>7.347599983215332</v>
      </c>
      <c r="AT30" s="333">
        <f t="shared" si="4"/>
        <v>7.5166599750518799</v>
      </c>
      <c r="AU30" s="294" t="s">
        <v>54</v>
      </c>
      <c r="AV30" s="333" t="s">
        <v>54</v>
      </c>
      <c r="AW30" s="294">
        <v>31.234399795532227</v>
      </c>
      <c r="AX30" s="28" t="s">
        <v>37</v>
      </c>
      <c r="AY30" s="51" t="s">
        <v>69</v>
      </c>
      <c r="AZ30" s="51" t="s">
        <v>69</v>
      </c>
      <c r="BA30" s="51" t="s">
        <v>69</v>
      </c>
      <c r="BB30" s="51" t="s">
        <v>69</v>
      </c>
      <c r="BC30" s="51" t="s">
        <v>69</v>
      </c>
      <c r="BD30" s="51" t="s">
        <v>69</v>
      </c>
      <c r="BE30" s="51" t="s">
        <v>69</v>
      </c>
      <c r="BF30" s="51" t="s">
        <v>69</v>
      </c>
      <c r="BG30" s="52" t="s">
        <v>69</v>
      </c>
      <c r="BH30" s="51" t="s">
        <v>69</v>
      </c>
      <c r="BI30" s="51" t="s">
        <v>69</v>
      </c>
      <c r="BJ30" s="51" t="s">
        <v>69</v>
      </c>
      <c r="BK30" s="51" t="s">
        <v>69</v>
      </c>
      <c r="BL30" s="51" t="s">
        <v>69</v>
      </c>
      <c r="BM30" s="51" t="s">
        <v>69</v>
      </c>
      <c r="BN30" s="51" t="s">
        <v>69</v>
      </c>
      <c r="BO30" s="51" t="s">
        <v>69</v>
      </c>
      <c r="BP30" s="52" t="s">
        <v>69</v>
      </c>
      <c r="BQ30" s="51" t="s">
        <v>69</v>
      </c>
      <c r="BR30" s="52" t="s">
        <v>69</v>
      </c>
      <c r="BS30" s="51" t="s">
        <v>69</v>
      </c>
      <c r="BT30" s="52" t="s">
        <v>69</v>
      </c>
      <c r="BU30" s="61" t="s">
        <v>69</v>
      </c>
      <c r="BV30" s="61" t="s">
        <v>69</v>
      </c>
      <c r="BW30" s="16" t="s">
        <v>37</v>
      </c>
      <c r="BX30" s="51" t="s">
        <v>69</v>
      </c>
      <c r="BY30" s="51" t="s">
        <v>69</v>
      </c>
      <c r="BZ30" s="51" t="s">
        <v>69</v>
      </c>
      <c r="CA30" s="51" t="s">
        <v>69</v>
      </c>
      <c r="CB30" s="51" t="s">
        <v>69</v>
      </c>
      <c r="CC30" s="51" t="s">
        <v>69</v>
      </c>
      <c r="CD30" s="51" t="s">
        <v>69</v>
      </c>
      <c r="CE30" s="51" t="s">
        <v>69</v>
      </c>
      <c r="CF30" s="52" t="s">
        <v>69</v>
      </c>
      <c r="CG30" s="51" t="s">
        <v>69</v>
      </c>
      <c r="CH30" s="51" t="s">
        <v>69</v>
      </c>
      <c r="CI30" s="51" t="s">
        <v>69</v>
      </c>
      <c r="CJ30" s="51" t="s">
        <v>69</v>
      </c>
      <c r="CK30" s="51" t="s">
        <v>69</v>
      </c>
      <c r="CL30" s="51" t="s">
        <v>69</v>
      </c>
      <c r="CM30" s="51" t="s">
        <v>69</v>
      </c>
      <c r="CN30" s="51" t="s">
        <v>69</v>
      </c>
      <c r="CO30" s="52" t="s">
        <v>69</v>
      </c>
      <c r="CP30" s="53" t="s">
        <v>69</v>
      </c>
      <c r="CQ30" s="52" t="s">
        <v>69</v>
      </c>
      <c r="CR30" s="53" t="s">
        <v>69</v>
      </c>
      <c r="CS30" s="52" t="s">
        <v>69</v>
      </c>
      <c r="CT30" s="61" t="s">
        <v>69</v>
      </c>
      <c r="CU30" s="213" t="s">
        <v>69</v>
      </c>
    </row>
    <row r="31" spans="1:99" ht="21" x14ac:dyDescent="0.4">
      <c r="A31" s="212" t="s">
        <v>38</v>
      </c>
      <c r="B31" s="293">
        <v>22.582000732421875</v>
      </c>
      <c r="C31" s="293">
        <v>32.886001586914063</v>
      </c>
      <c r="D31" s="293">
        <v>24.215999603271484</v>
      </c>
      <c r="E31" s="293">
        <v>74.178001403808594</v>
      </c>
      <c r="F31" s="293">
        <v>26.870000839233398</v>
      </c>
      <c r="G31" s="293">
        <v>34.870998382568359</v>
      </c>
      <c r="H31" s="293">
        <v>22.687000274658203</v>
      </c>
      <c r="I31" s="293">
        <v>25.729000091552734</v>
      </c>
      <c r="J31" s="294">
        <v>32.474998474121094</v>
      </c>
      <c r="K31" s="293">
        <v>7.3633999824523926</v>
      </c>
      <c r="L31" s="293">
        <v>8.481989860534668</v>
      </c>
      <c r="M31" s="293">
        <v>8.2847299575805664</v>
      </c>
      <c r="N31" s="293">
        <v>11.177800178527832</v>
      </c>
      <c r="O31" s="293">
        <v>7.9553098678588867</v>
      </c>
      <c r="P31" s="293">
        <v>8.1272001266479492</v>
      </c>
      <c r="Q31" s="293">
        <v>8.0918502807617188</v>
      </c>
      <c r="R31" s="293">
        <v>7.9828901290893555</v>
      </c>
      <c r="S31" s="294">
        <v>8.4993400573730469</v>
      </c>
      <c r="T31" s="311">
        <v>6.2802293760000003</v>
      </c>
      <c r="U31" s="293">
        <v>5.0055966720000002</v>
      </c>
      <c r="V31" s="293">
        <v>4.8958039040000001</v>
      </c>
      <c r="W31" s="293">
        <v>21.674194944</v>
      </c>
      <c r="X31" s="293">
        <v>5.2417423359999997</v>
      </c>
      <c r="Y31" s="293">
        <v>7.3594055679999997</v>
      </c>
      <c r="Z31" s="293">
        <v>4.1140759039999999</v>
      </c>
      <c r="AA31" s="293">
        <v>3.2206190079999999</v>
      </c>
      <c r="AB31" s="294">
        <v>10.05085184</v>
      </c>
      <c r="AC31" s="294">
        <f t="shared" si="0"/>
        <v>67.842519551999999</v>
      </c>
      <c r="AD31" s="27" t="s">
        <v>38</v>
      </c>
      <c r="AE31" s="293">
        <v>34.797000885009766</v>
      </c>
      <c r="AF31" s="293">
        <v>37.941001892089844</v>
      </c>
      <c r="AG31" s="293">
        <v>29.971000671386719</v>
      </c>
      <c r="AH31" s="294">
        <v>22.695999145507813</v>
      </c>
      <c r="AI31" s="321">
        <f t="shared" si="2"/>
        <v>125.40500259399414</v>
      </c>
      <c r="AJ31" s="293">
        <v>9.0534601211547852</v>
      </c>
      <c r="AK31" s="293">
        <v>7.9887199401855469</v>
      </c>
      <c r="AL31" s="293">
        <v>7.1276497840881348</v>
      </c>
      <c r="AM31" s="294">
        <v>8.1298503875732422</v>
      </c>
      <c r="AN31" s="321">
        <f t="shared" si="1"/>
        <v>8.0749200582504272</v>
      </c>
      <c r="AO31" s="293">
        <v>69.487297058105469</v>
      </c>
      <c r="AP31" s="293">
        <v>58.643299102783203</v>
      </c>
      <c r="AQ31" s="333">
        <f t="shared" si="3"/>
        <v>64.065298080444336</v>
      </c>
      <c r="AR31" s="293">
        <v>9.092320442199707</v>
      </c>
      <c r="AS31" s="293">
        <v>7.4301400184631348</v>
      </c>
      <c r="AT31" s="333">
        <f t="shared" si="4"/>
        <v>8.2612302303314209</v>
      </c>
      <c r="AU31" s="294">
        <v>28.624700546264648</v>
      </c>
      <c r="AV31" s="333">
        <v>7.9497199058532715</v>
      </c>
      <c r="AW31" s="294">
        <v>41.304698944091797</v>
      </c>
      <c r="AX31" s="28" t="s">
        <v>38</v>
      </c>
      <c r="AY31" s="51" t="s">
        <v>69</v>
      </c>
      <c r="AZ31" s="51" t="s">
        <v>69</v>
      </c>
      <c r="BA31" s="51" t="s">
        <v>69</v>
      </c>
      <c r="BB31" s="51" t="s">
        <v>69</v>
      </c>
      <c r="BC31" s="51" t="s">
        <v>69</v>
      </c>
      <c r="BD31" s="51" t="s">
        <v>69</v>
      </c>
      <c r="BE31" s="51" t="s">
        <v>69</v>
      </c>
      <c r="BF31" s="51" t="s">
        <v>69</v>
      </c>
      <c r="BG31" s="52" t="s">
        <v>69</v>
      </c>
      <c r="BH31" s="51" t="s">
        <v>69</v>
      </c>
      <c r="BI31" s="51" t="s">
        <v>69</v>
      </c>
      <c r="BJ31" s="51" t="s">
        <v>69</v>
      </c>
      <c r="BK31" s="51" t="s">
        <v>69</v>
      </c>
      <c r="BL31" s="51" t="s">
        <v>69</v>
      </c>
      <c r="BM31" s="51" t="s">
        <v>69</v>
      </c>
      <c r="BN31" s="51" t="s">
        <v>69</v>
      </c>
      <c r="BO31" s="51" t="s">
        <v>69</v>
      </c>
      <c r="BP31" s="52" t="s">
        <v>69</v>
      </c>
      <c r="BQ31" s="51" t="s">
        <v>69</v>
      </c>
      <c r="BR31" s="52" t="s">
        <v>69</v>
      </c>
      <c r="BS31" s="51" t="s">
        <v>69</v>
      </c>
      <c r="BT31" s="52" t="s">
        <v>69</v>
      </c>
      <c r="BU31" s="61" t="s">
        <v>69</v>
      </c>
      <c r="BV31" s="61" t="s">
        <v>69</v>
      </c>
      <c r="BW31" s="16" t="s">
        <v>38</v>
      </c>
      <c r="BX31" s="51" t="s">
        <v>69</v>
      </c>
      <c r="BY31" s="51" t="s">
        <v>69</v>
      </c>
      <c r="BZ31" s="51" t="s">
        <v>69</v>
      </c>
      <c r="CA31" s="51" t="s">
        <v>69</v>
      </c>
      <c r="CB31" s="51" t="s">
        <v>69</v>
      </c>
      <c r="CC31" s="51" t="s">
        <v>69</v>
      </c>
      <c r="CD31" s="51" t="s">
        <v>69</v>
      </c>
      <c r="CE31" s="51" t="s">
        <v>69</v>
      </c>
      <c r="CF31" s="52" t="s">
        <v>69</v>
      </c>
      <c r="CG31" s="51" t="s">
        <v>69</v>
      </c>
      <c r="CH31" s="51" t="s">
        <v>69</v>
      </c>
      <c r="CI31" s="51" t="s">
        <v>69</v>
      </c>
      <c r="CJ31" s="51" t="s">
        <v>69</v>
      </c>
      <c r="CK31" s="51" t="s">
        <v>69</v>
      </c>
      <c r="CL31" s="51" t="s">
        <v>69</v>
      </c>
      <c r="CM31" s="51" t="s">
        <v>69</v>
      </c>
      <c r="CN31" s="51" t="s">
        <v>69</v>
      </c>
      <c r="CO31" s="52" t="s">
        <v>69</v>
      </c>
      <c r="CP31" s="53" t="s">
        <v>69</v>
      </c>
      <c r="CQ31" s="52" t="s">
        <v>69</v>
      </c>
      <c r="CR31" s="53" t="s">
        <v>69</v>
      </c>
      <c r="CS31" s="52" t="s">
        <v>69</v>
      </c>
      <c r="CT31" s="61" t="s">
        <v>69</v>
      </c>
      <c r="CU31" s="213" t="s">
        <v>69</v>
      </c>
    </row>
    <row r="32" spans="1:99" ht="21" x14ac:dyDescent="0.4">
      <c r="A32" s="212" t="s">
        <v>39</v>
      </c>
      <c r="B32" s="293">
        <v>23.455999374389648</v>
      </c>
      <c r="C32" s="293">
        <v>30.281000137329102</v>
      </c>
      <c r="D32" s="293">
        <v>24.170999526977539</v>
      </c>
      <c r="E32" s="293">
        <v>43.487998962402344</v>
      </c>
      <c r="F32" s="293">
        <v>24.548999786376953</v>
      </c>
      <c r="G32" s="293">
        <v>32.368999481201172</v>
      </c>
      <c r="H32" s="293">
        <v>23.816999435424805</v>
      </c>
      <c r="I32" s="293">
        <v>32.518001556396484</v>
      </c>
      <c r="J32" s="294">
        <v>31.857000350952148</v>
      </c>
      <c r="K32" s="293">
        <v>7.4685897827148438</v>
      </c>
      <c r="L32" s="293">
        <v>7.9692797660827637</v>
      </c>
      <c r="M32" s="293">
        <v>7.6464900970458984</v>
      </c>
      <c r="N32" s="293">
        <v>8.4674997329711914</v>
      </c>
      <c r="O32" s="293">
        <v>7.764279842376709</v>
      </c>
      <c r="P32" s="293">
        <v>8.6331596374511719</v>
      </c>
      <c r="Q32" s="293">
        <v>7.8022899627685547</v>
      </c>
      <c r="R32" s="293">
        <v>8.4162998199462891</v>
      </c>
      <c r="S32" s="294">
        <v>9.5181598663330078</v>
      </c>
      <c r="T32" s="311">
        <v>5.3104537599999997</v>
      </c>
      <c r="U32" s="293">
        <v>5.8277212159999996</v>
      </c>
      <c r="V32" s="293">
        <v>4.5552302080000002</v>
      </c>
      <c r="W32" s="293">
        <v>15.234699264</v>
      </c>
      <c r="X32" s="293">
        <v>3.309931776</v>
      </c>
      <c r="Y32" s="293">
        <v>7.2698547199999997</v>
      </c>
      <c r="Z32" s="293">
        <v>4.1975191040000004</v>
      </c>
      <c r="AA32" s="293">
        <v>4.2261823999999999</v>
      </c>
      <c r="AB32" s="294">
        <v>7.6347048959999997</v>
      </c>
      <c r="AC32" s="294">
        <f t="shared" si="0"/>
        <v>57.566297343999999</v>
      </c>
      <c r="AD32" s="27" t="s">
        <v>39</v>
      </c>
      <c r="AE32" s="293">
        <v>40.374000549316406</v>
      </c>
      <c r="AF32" s="293">
        <v>37.205001831054688</v>
      </c>
      <c r="AG32" s="293">
        <v>37.265998840332031</v>
      </c>
      <c r="AH32" s="294">
        <v>31.849000930786133</v>
      </c>
      <c r="AI32" s="321">
        <f t="shared" si="2"/>
        <v>146.69400215148926</v>
      </c>
      <c r="AJ32" s="293">
        <v>6.8815498352050781</v>
      </c>
      <c r="AK32" s="293">
        <v>7.8487401008605957</v>
      </c>
      <c r="AL32" s="293">
        <v>7.3296499252319336</v>
      </c>
      <c r="AM32" s="294">
        <v>9.2810001373291016</v>
      </c>
      <c r="AN32" s="321">
        <f t="shared" si="1"/>
        <v>7.8352349996566772</v>
      </c>
      <c r="AO32" s="293">
        <v>57.660598754882813</v>
      </c>
      <c r="AP32" s="293">
        <v>70.682296752929688</v>
      </c>
      <c r="AQ32" s="333">
        <f t="shared" si="3"/>
        <v>64.17144775390625</v>
      </c>
      <c r="AR32" s="293">
        <v>9.8814496994018555</v>
      </c>
      <c r="AS32" s="293">
        <v>8.3161401748657227</v>
      </c>
      <c r="AT32" s="333">
        <f t="shared" si="4"/>
        <v>9.0987949371337891</v>
      </c>
      <c r="AU32" s="294" t="s">
        <v>54</v>
      </c>
      <c r="AV32" s="333" t="s">
        <v>54</v>
      </c>
      <c r="AW32" s="294">
        <v>44.160099029541016</v>
      </c>
      <c r="AX32" s="28" t="s">
        <v>39</v>
      </c>
      <c r="AY32" s="51" t="s">
        <v>69</v>
      </c>
      <c r="AZ32" s="51" t="s">
        <v>69</v>
      </c>
      <c r="BA32" s="51" t="s">
        <v>69</v>
      </c>
      <c r="BB32" s="51" t="s">
        <v>69</v>
      </c>
      <c r="BC32" s="51" t="s">
        <v>69</v>
      </c>
      <c r="BD32" s="51" t="s">
        <v>69</v>
      </c>
      <c r="BE32" s="51" t="s">
        <v>69</v>
      </c>
      <c r="BF32" s="51" t="s">
        <v>69</v>
      </c>
      <c r="BG32" s="52" t="s">
        <v>69</v>
      </c>
      <c r="BH32" s="51" t="s">
        <v>69</v>
      </c>
      <c r="BI32" s="51" t="s">
        <v>69</v>
      </c>
      <c r="BJ32" s="51" t="s">
        <v>69</v>
      </c>
      <c r="BK32" s="51" t="s">
        <v>69</v>
      </c>
      <c r="BL32" s="51" t="s">
        <v>69</v>
      </c>
      <c r="BM32" s="51" t="s">
        <v>69</v>
      </c>
      <c r="BN32" s="51" t="s">
        <v>69</v>
      </c>
      <c r="BO32" s="51" t="s">
        <v>69</v>
      </c>
      <c r="BP32" s="52" t="s">
        <v>69</v>
      </c>
      <c r="BQ32" s="51" t="s">
        <v>69</v>
      </c>
      <c r="BR32" s="52" t="s">
        <v>69</v>
      </c>
      <c r="BS32" s="51" t="s">
        <v>69</v>
      </c>
      <c r="BT32" s="52" t="s">
        <v>69</v>
      </c>
      <c r="BU32" s="61" t="s">
        <v>69</v>
      </c>
      <c r="BV32" s="61" t="s">
        <v>69</v>
      </c>
      <c r="BW32" s="16" t="s">
        <v>39</v>
      </c>
      <c r="BX32" s="51" t="s">
        <v>69</v>
      </c>
      <c r="BY32" s="51" t="s">
        <v>69</v>
      </c>
      <c r="BZ32" s="51" t="s">
        <v>69</v>
      </c>
      <c r="CA32" s="51" t="s">
        <v>69</v>
      </c>
      <c r="CB32" s="51" t="s">
        <v>69</v>
      </c>
      <c r="CC32" s="51" t="s">
        <v>69</v>
      </c>
      <c r="CD32" s="51" t="s">
        <v>69</v>
      </c>
      <c r="CE32" s="51" t="s">
        <v>69</v>
      </c>
      <c r="CF32" s="52" t="s">
        <v>69</v>
      </c>
      <c r="CG32" s="51" t="s">
        <v>69</v>
      </c>
      <c r="CH32" s="51" t="s">
        <v>69</v>
      </c>
      <c r="CI32" s="51" t="s">
        <v>69</v>
      </c>
      <c r="CJ32" s="51" t="s">
        <v>69</v>
      </c>
      <c r="CK32" s="51" t="s">
        <v>69</v>
      </c>
      <c r="CL32" s="51" t="s">
        <v>69</v>
      </c>
      <c r="CM32" s="51" t="s">
        <v>69</v>
      </c>
      <c r="CN32" s="51" t="s">
        <v>69</v>
      </c>
      <c r="CO32" s="52" t="s">
        <v>69</v>
      </c>
      <c r="CP32" s="53" t="s">
        <v>69</v>
      </c>
      <c r="CQ32" s="52" t="s">
        <v>69</v>
      </c>
      <c r="CR32" s="53" t="s">
        <v>69</v>
      </c>
      <c r="CS32" s="52" t="s">
        <v>69</v>
      </c>
      <c r="CT32" s="61" t="s">
        <v>69</v>
      </c>
      <c r="CU32" s="213" t="s">
        <v>69</v>
      </c>
    </row>
    <row r="33" spans="1:99" ht="21" x14ac:dyDescent="0.4">
      <c r="A33" s="212" t="s">
        <v>6</v>
      </c>
      <c r="B33" s="293">
        <v>23.482999801635742</v>
      </c>
      <c r="C33" s="293">
        <v>32.042999267578125</v>
      </c>
      <c r="D33" s="293">
        <v>24.014999389648438</v>
      </c>
      <c r="E33" s="293">
        <v>80.674003601074219</v>
      </c>
      <c r="F33" s="293">
        <v>25.570999145507813</v>
      </c>
      <c r="G33" s="293">
        <v>32.801998138427734</v>
      </c>
      <c r="H33" s="293">
        <v>22.197000503540039</v>
      </c>
      <c r="I33" s="293">
        <v>27.738000869750977</v>
      </c>
      <c r="J33" s="294">
        <v>37.855998992919922</v>
      </c>
      <c r="K33" s="293">
        <v>7.3870701789855957</v>
      </c>
      <c r="L33" s="293">
        <v>7.8113298416137695</v>
      </c>
      <c r="M33" s="293">
        <v>7.362339973449707</v>
      </c>
      <c r="N33" s="293">
        <v>10.340800285339355</v>
      </c>
      <c r="O33" s="293">
        <v>7.8879299163818359</v>
      </c>
      <c r="P33" s="293">
        <v>8.4595298767089844</v>
      </c>
      <c r="Q33" s="293">
        <v>7.365880012512207</v>
      </c>
      <c r="R33" s="293">
        <v>9.0561199188232422</v>
      </c>
      <c r="S33" s="294">
        <v>7.8881797790527344</v>
      </c>
      <c r="T33" s="311">
        <v>5.8936908800000003</v>
      </c>
      <c r="U33" s="293">
        <v>2.5213757440000002</v>
      </c>
      <c r="V33" s="293">
        <v>2.2072501760000001</v>
      </c>
      <c r="W33" s="293">
        <v>16.772215807999999</v>
      </c>
      <c r="X33" s="293">
        <v>7.6126074880000001</v>
      </c>
      <c r="Y33" s="293">
        <v>6.5075850239999999</v>
      </c>
      <c r="Z33" s="293">
        <v>4.038800384</v>
      </c>
      <c r="AA33" s="293">
        <v>4.4789969919999999</v>
      </c>
      <c r="AB33" s="294">
        <v>8.8238028800000006</v>
      </c>
      <c r="AC33" s="294">
        <f t="shared" si="0"/>
        <v>58.856325376000001</v>
      </c>
      <c r="AD33" s="27" t="s">
        <v>6</v>
      </c>
      <c r="AE33" s="293">
        <v>37.233001708984375</v>
      </c>
      <c r="AF33" s="293">
        <v>35.174999237060547</v>
      </c>
      <c r="AG33" s="293">
        <v>37.470001220703125</v>
      </c>
      <c r="AH33" s="294">
        <v>30.905000686645508</v>
      </c>
      <c r="AI33" s="321">
        <f t="shared" si="2"/>
        <v>140.78300285339355</v>
      </c>
      <c r="AJ33" s="293">
        <v>8.8478899002075195</v>
      </c>
      <c r="AK33" s="293">
        <v>8.460820198059082</v>
      </c>
      <c r="AL33" s="293">
        <v>9.0144901275634766</v>
      </c>
      <c r="AM33" s="294">
        <v>7.4068198204040527</v>
      </c>
      <c r="AN33" s="321">
        <f t="shared" si="1"/>
        <v>8.4325050115585327</v>
      </c>
      <c r="AO33" s="293">
        <v>51.228000640869141</v>
      </c>
      <c r="AP33" s="293">
        <v>69.678802490234375</v>
      </c>
      <c r="AQ33" s="333">
        <f t="shared" si="3"/>
        <v>60.453401565551758</v>
      </c>
      <c r="AR33" s="293">
        <v>8.1011495590209961</v>
      </c>
      <c r="AS33" s="293">
        <v>7.6286301612854004</v>
      </c>
      <c r="AT33" s="333">
        <f t="shared" si="4"/>
        <v>7.8648898601531982</v>
      </c>
      <c r="AU33" s="294" t="s">
        <v>54</v>
      </c>
      <c r="AV33" s="333" t="s">
        <v>54</v>
      </c>
      <c r="AW33" s="294">
        <v>40.092201232910156</v>
      </c>
      <c r="AX33" s="28" t="s">
        <v>6</v>
      </c>
      <c r="AY33" s="51" t="s">
        <v>69</v>
      </c>
      <c r="AZ33" s="51" t="s">
        <v>69</v>
      </c>
      <c r="BA33" s="51" t="s">
        <v>69</v>
      </c>
      <c r="BB33" s="51" t="s">
        <v>69</v>
      </c>
      <c r="BC33" s="51" t="s">
        <v>69</v>
      </c>
      <c r="BD33" s="51" t="s">
        <v>69</v>
      </c>
      <c r="BE33" s="51" t="s">
        <v>69</v>
      </c>
      <c r="BF33" s="51" t="s">
        <v>69</v>
      </c>
      <c r="BG33" s="52" t="s">
        <v>69</v>
      </c>
      <c r="BH33" s="51" t="s">
        <v>69</v>
      </c>
      <c r="BI33" s="51" t="s">
        <v>69</v>
      </c>
      <c r="BJ33" s="51" t="s">
        <v>69</v>
      </c>
      <c r="BK33" s="51" t="s">
        <v>69</v>
      </c>
      <c r="BL33" s="51" t="s">
        <v>69</v>
      </c>
      <c r="BM33" s="51" t="s">
        <v>69</v>
      </c>
      <c r="BN33" s="51" t="s">
        <v>69</v>
      </c>
      <c r="BO33" s="51" t="s">
        <v>69</v>
      </c>
      <c r="BP33" s="52" t="s">
        <v>69</v>
      </c>
      <c r="BQ33" s="51" t="s">
        <v>69</v>
      </c>
      <c r="BR33" s="52" t="s">
        <v>69</v>
      </c>
      <c r="BS33" s="51" t="s">
        <v>69</v>
      </c>
      <c r="BT33" s="52" t="s">
        <v>69</v>
      </c>
      <c r="BU33" s="61" t="s">
        <v>69</v>
      </c>
      <c r="BV33" s="61" t="s">
        <v>69</v>
      </c>
      <c r="BW33" s="16" t="s">
        <v>6</v>
      </c>
      <c r="BX33" s="51" t="s">
        <v>69</v>
      </c>
      <c r="BY33" s="51" t="s">
        <v>69</v>
      </c>
      <c r="BZ33" s="51" t="s">
        <v>69</v>
      </c>
      <c r="CA33" s="51" t="s">
        <v>69</v>
      </c>
      <c r="CB33" s="51" t="s">
        <v>69</v>
      </c>
      <c r="CC33" s="51" t="s">
        <v>69</v>
      </c>
      <c r="CD33" s="51" t="s">
        <v>69</v>
      </c>
      <c r="CE33" s="51" t="s">
        <v>69</v>
      </c>
      <c r="CF33" s="52" t="s">
        <v>69</v>
      </c>
      <c r="CG33" s="51" t="s">
        <v>69</v>
      </c>
      <c r="CH33" s="51" t="s">
        <v>69</v>
      </c>
      <c r="CI33" s="51" t="s">
        <v>69</v>
      </c>
      <c r="CJ33" s="51" t="s">
        <v>69</v>
      </c>
      <c r="CK33" s="51" t="s">
        <v>69</v>
      </c>
      <c r="CL33" s="51" t="s">
        <v>69</v>
      </c>
      <c r="CM33" s="51" t="s">
        <v>69</v>
      </c>
      <c r="CN33" s="51" t="s">
        <v>69</v>
      </c>
      <c r="CO33" s="52" t="s">
        <v>69</v>
      </c>
      <c r="CP33" s="53" t="s">
        <v>69</v>
      </c>
      <c r="CQ33" s="52" t="s">
        <v>69</v>
      </c>
      <c r="CR33" s="53" t="s">
        <v>69</v>
      </c>
      <c r="CS33" s="52" t="s">
        <v>69</v>
      </c>
      <c r="CT33" s="61" t="s">
        <v>69</v>
      </c>
      <c r="CU33" s="213" t="s">
        <v>69</v>
      </c>
    </row>
    <row r="34" spans="1:99" ht="21" x14ac:dyDescent="0.4">
      <c r="A34" s="212" t="s">
        <v>1</v>
      </c>
      <c r="B34" s="293">
        <v>26.021999359130859</v>
      </c>
      <c r="C34" s="293">
        <v>33.819000244140625</v>
      </c>
      <c r="D34" s="293">
        <v>27.006000518798828</v>
      </c>
      <c r="E34" s="293">
        <v>56.415000915527344</v>
      </c>
      <c r="F34" s="293">
        <v>26.579000473022461</v>
      </c>
      <c r="G34" s="293">
        <v>35.387001037597656</v>
      </c>
      <c r="H34" s="293">
        <v>26.916999816894531</v>
      </c>
      <c r="I34" s="293">
        <v>43.986000061035156</v>
      </c>
      <c r="J34" s="294">
        <v>36.28900146484375</v>
      </c>
      <c r="K34" s="293">
        <v>8.2078304290771484</v>
      </c>
      <c r="L34" s="293">
        <v>8.7837295532226563</v>
      </c>
      <c r="M34" s="293">
        <v>8.2936296463012695</v>
      </c>
      <c r="N34" s="293">
        <v>9.6042699813842773</v>
      </c>
      <c r="O34" s="293">
        <v>7.4901199340820313</v>
      </c>
      <c r="P34" s="293">
        <v>8.5027503967285156</v>
      </c>
      <c r="Q34" s="293">
        <v>7.9417600631713867</v>
      </c>
      <c r="R34" s="293">
        <v>10.206500053405762</v>
      </c>
      <c r="S34" s="294">
        <v>8.3622903823852539</v>
      </c>
      <c r="T34" s="311">
        <v>2.3234030080000001</v>
      </c>
      <c r="U34" s="293">
        <v>6.0867696640000002</v>
      </c>
      <c r="V34" s="293">
        <v>3.5919441920000001</v>
      </c>
      <c r="W34" s="293">
        <v>10.366334975999999</v>
      </c>
      <c r="X34" s="293">
        <v>2.9785131520000001</v>
      </c>
      <c r="Y34" s="293">
        <v>5.6949053440000004</v>
      </c>
      <c r="Z34" s="293">
        <v>3.4162813440000002</v>
      </c>
      <c r="AA34" s="293">
        <v>8.7273512960000001</v>
      </c>
      <c r="AB34" s="294">
        <v>6.3580272640000004</v>
      </c>
      <c r="AC34" s="294">
        <f t="shared" si="0"/>
        <v>49.543530240000003</v>
      </c>
      <c r="AD34" s="27" t="s">
        <v>1</v>
      </c>
      <c r="AE34" s="293">
        <v>31.881000518798828</v>
      </c>
      <c r="AF34" s="293">
        <v>33.865001678466797</v>
      </c>
      <c r="AG34" s="293">
        <v>35.637001037597656</v>
      </c>
      <c r="AH34" s="294">
        <v>34.3489990234375</v>
      </c>
      <c r="AI34" s="321">
        <f t="shared" si="2"/>
        <v>135.73200225830078</v>
      </c>
      <c r="AJ34" s="325">
        <v>7.748650074005127</v>
      </c>
      <c r="AK34" s="325">
        <v>7.5069499015808105</v>
      </c>
      <c r="AL34" s="325">
        <v>6.9893999099731445</v>
      </c>
      <c r="AM34" s="326">
        <v>6.9308700561523438</v>
      </c>
      <c r="AN34" s="321">
        <f t="shared" si="1"/>
        <v>7.2939674854278564</v>
      </c>
      <c r="AO34" s="293">
        <v>64.547996520996094</v>
      </c>
      <c r="AP34" s="293">
        <v>58.271800994873047</v>
      </c>
      <c r="AQ34" s="333">
        <f t="shared" si="3"/>
        <v>61.40989875793457</v>
      </c>
      <c r="AR34" s="325">
        <v>8.0163297653198242</v>
      </c>
      <c r="AS34" s="325">
        <v>5.2675900459289551</v>
      </c>
      <c r="AT34" s="333">
        <f t="shared" si="4"/>
        <v>6.6419599056243896</v>
      </c>
      <c r="AU34" s="294" t="s">
        <v>54</v>
      </c>
      <c r="AV34" s="333" t="s">
        <v>54</v>
      </c>
      <c r="AW34" s="294">
        <v>44.3442993164062</v>
      </c>
      <c r="AX34" s="28" t="s">
        <v>1</v>
      </c>
      <c r="AY34" s="293">
        <v>1.5559999942779541</v>
      </c>
      <c r="AZ34" s="293">
        <v>1.968000054359436</v>
      </c>
      <c r="BA34" s="293">
        <v>1.1419999599456787</v>
      </c>
      <c r="BB34" s="293">
        <v>4.0279998779296875</v>
      </c>
      <c r="BC34" s="293">
        <v>1.4630000591278076</v>
      </c>
      <c r="BD34" s="293">
        <v>2.125</v>
      </c>
      <c r="BE34" s="293">
        <v>1.6790000200271606</v>
      </c>
      <c r="BF34" s="293">
        <v>2.0659999847412109</v>
      </c>
      <c r="BG34" s="294">
        <v>2.6140000820159912</v>
      </c>
      <c r="BH34" s="293">
        <v>3.0339999198913574</v>
      </c>
      <c r="BI34" s="293">
        <v>3.7460000514984131</v>
      </c>
      <c r="BJ34" s="293">
        <v>2.4600000381469727</v>
      </c>
      <c r="BK34" s="293">
        <v>7.5409998893737793</v>
      </c>
      <c r="BL34" s="293">
        <v>2.6909999847412109</v>
      </c>
      <c r="BM34" s="293">
        <v>3.2420001029968262</v>
      </c>
      <c r="BN34" s="293">
        <v>2.7079999446868896</v>
      </c>
      <c r="BO34" s="293">
        <v>5.0659999847412109</v>
      </c>
      <c r="BP34" s="294">
        <v>2.3959999084472656</v>
      </c>
      <c r="BQ34" s="87">
        <v>0.68930434493813664</v>
      </c>
      <c r="BR34" s="142">
        <v>0.3046366798813897</v>
      </c>
      <c r="BS34" s="51" t="s">
        <v>69</v>
      </c>
      <c r="BT34" s="52" t="s">
        <v>69</v>
      </c>
      <c r="BU34" s="143">
        <v>0.32353075199999998</v>
      </c>
      <c r="BV34" s="333">
        <v>4.5126778879999998</v>
      </c>
      <c r="BW34" s="16" t="s">
        <v>1</v>
      </c>
      <c r="BX34" s="51">
        <v>7</v>
      </c>
      <c r="BY34" s="51">
        <v>11</v>
      </c>
      <c r="BZ34" s="51">
        <v>7</v>
      </c>
      <c r="CA34" s="51">
        <v>26</v>
      </c>
      <c r="CB34" s="51">
        <v>4</v>
      </c>
      <c r="CC34" s="51">
        <v>8</v>
      </c>
      <c r="CD34" s="51">
        <v>3</v>
      </c>
      <c r="CE34" s="51">
        <v>8</v>
      </c>
      <c r="CF34" s="52">
        <v>18</v>
      </c>
      <c r="CG34" s="51">
        <v>98</v>
      </c>
      <c r="CH34" s="51">
        <v>126</v>
      </c>
      <c r="CI34" s="51">
        <v>97</v>
      </c>
      <c r="CJ34" s="51">
        <v>273</v>
      </c>
      <c r="CK34" s="51">
        <v>111</v>
      </c>
      <c r="CL34" s="51">
        <v>112</v>
      </c>
      <c r="CM34" s="51">
        <v>91</v>
      </c>
      <c r="CN34" s="51">
        <v>182</v>
      </c>
      <c r="CO34" s="52">
        <v>138</v>
      </c>
      <c r="CP34" s="53" t="s">
        <v>69</v>
      </c>
      <c r="CQ34" s="52" t="s">
        <v>69</v>
      </c>
      <c r="CR34" s="53" t="s">
        <v>69</v>
      </c>
      <c r="CS34" s="52" t="s">
        <v>69</v>
      </c>
      <c r="CT34" s="61">
        <v>8</v>
      </c>
      <c r="CU34" s="213">
        <v>150</v>
      </c>
    </row>
    <row r="35" spans="1:99" ht="15.6" x14ac:dyDescent="0.3">
      <c r="A35" s="214"/>
      <c r="B35" s="544" t="s">
        <v>49</v>
      </c>
      <c r="C35" s="545"/>
      <c r="D35" s="545"/>
      <c r="E35" s="545"/>
      <c r="F35" s="545"/>
      <c r="G35" s="545"/>
      <c r="H35" s="545"/>
      <c r="I35" s="545"/>
      <c r="J35" s="546"/>
      <c r="K35" s="544" t="s">
        <v>55</v>
      </c>
      <c r="L35" s="545"/>
      <c r="M35" s="545"/>
      <c r="N35" s="545"/>
      <c r="O35" s="545"/>
      <c r="P35" s="545"/>
      <c r="Q35" s="545"/>
      <c r="R35" s="545"/>
      <c r="S35" s="546"/>
      <c r="T35" s="544" t="s">
        <v>48</v>
      </c>
      <c r="U35" s="545"/>
      <c r="V35" s="545"/>
      <c r="W35" s="545"/>
      <c r="X35" s="545"/>
      <c r="Y35" s="545"/>
      <c r="Z35" s="545"/>
      <c r="AA35" s="545"/>
      <c r="AB35" s="546"/>
      <c r="AC35" s="144" t="s">
        <v>62</v>
      </c>
      <c r="AD35" s="550"/>
      <c r="AE35" s="547" t="s">
        <v>58</v>
      </c>
      <c r="AF35" s="548"/>
      <c r="AG35" s="548"/>
      <c r="AH35" s="549"/>
      <c r="AI35" s="580" t="s">
        <v>60</v>
      </c>
      <c r="AJ35" s="547" t="s">
        <v>57</v>
      </c>
      <c r="AK35" s="548"/>
      <c r="AL35" s="548"/>
      <c r="AM35" s="549"/>
      <c r="AN35" s="145"/>
      <c r="AO35" s="547" t="s">
        <v>40</v>
      </c>
      <c r="AP35" s="549"/>
      <c r="AQ35" s="578"/>
      <c r="AR35" s="547" t="s">
        <v>40</v>
      </c>
      <c r="AS35" s="549"/>
      <c r="AT35" s="578"/>
      <c r="AU35" s="547" t="s">
        <v>41</v>
      </c>
      <c r="AV35" s="549"/>
      <c r="AW35" s="580" t="s">
        <v>59</v>
      </c>
      <c r="AX35" s="550"/>
      <c r="AY35" s="569" t="s">
        <v>65</v>
      </c>
      <c r="AZ35" s="570"/>
      <c r="BA35" s="570"/>
      <c r="BB35" s="570"/>
      <c r="BC35" s="570"/>
      <c r="BD35" s="570"/>
      <c r="BE35" s="570"/>
      <c r="BF35" s="570"/>
      <c r="BG35" s="571"/>
      <c r="BH35" s="575" t="s">
        <v>66</v>
      </c>
      <c r="BI35" s="576"/>
      <c r="BJ35" s="576"/>
      <c r="BK35" s="576"/>
      <c r="BL35" s="576"/>
      <c r="BM35" s="576"/>
      <c r="BN35" s="576"/>
      <c r="BO35" s="576"/>
      <c r="BP35" s="577"/>
      <c r="BQ35" s="575" t="s">
        <v>40</v>
      </c>
      <c r="BR35" s="576"/>
      <c r="BS35" s="576"/>
      <c r="BT35" s="577"/>
      <c r="BU35" s="575" t="s">
        <v>41</v>
      </c>
      <c r="BV35" s="577"/>
      <c r="BW35" s="550"/>
      <c r="BX35" s="569" t="s">
        <v>65</v>
      </c>
      <c r="BY35" s="570"/>
      <c r="BZ35" s="570"/>
      <c r="CA35" s="570"/>
      <c r="CB35" s="570"/>
      <c r="CC35" s="570"/>
      <c r="CD35" s="570"/>
      <c r="CE35" s="570"/>
      <c r="CF35" s="571"/>
      <c r="CG35" s="575" t="s">
        <v>66</v>
      </c>
      <c r="CH35" s="576"/>
      <c r="CI35" s="576"/>
      <c r="CJ35" s="576"/>
      <c r="CK35" s="576"/>
      <c r="CL35" s="576"/>
      <c r="CM35" s="576"/>
      <c r="CN35" s="576"/>
      <c r="CO35" s="577"/>
      <c r="CP35" s="575" t="s">
        <v>40</v>
      </c>
      <c r="CQ35" s="576"/>
      <c r="CR35" s="576"/>
      <c r="CS35" s="577"/>
      <c r="CT35" s="575" t="s">
        <v>41</v>
      </c>
      <c r="CU35" s="587"/>
    </row>
    <row r="36" spans="1:99" ht="30.6" customHeight="1" x14ac:dyDescent="0.3">
      <c r="A36" s="215"/>
      <c r="B36" s="146" t="s">
        <v>12</v>
      </c>
      <c r="C36" s="147" t="s">
        <v>13</v>
      </c>
      <c r="D36" s="147" t="s">
        <v>14</v>
      </c>
      <c r="E36" s="147" t="s">
        <v>15</v>
      </c>
      <c r="F36" s="147" t="s">
        <v>16</v>
      </c>
      <c r="G36" s="147" t="s">
        <v>17</v>
      </c>
      <c r="H36" s="147" t="s">
        <v>18</v>
      </c>
      <c r="I36" s="147" t="s">
        <v>19</v>
      </c>
      <c r="J36" s="148" t="s">
        <v>20</v>
      </c>
      <c r="K36" s="147" t="s">
        <v>12</v>
      </c>
      <c r="L36" s="147" t="s">
        <v>13</v>
      </c>
      <c r="M36" s="147" t="s">
        <v>14</v>
      </c>
      <c r="N36" s="147" t="s">
        <v>15</v>
      </c>
      <c r="O36" s="147" t="s">
        <v>16</v>
      </c>
      <c r="P36" s="147" t="s">
        <v>17</v>
      </c>
      <c r="Q36" s="147" t="s">
        <v>18</v>
      </c>
      <c r="R36" s="147" t="s">
        <v>19</v>
      </c>
      <c r="S36" s="148" t="s">
        <v>20</v>
      </c>
      <c r="T36" s="147" t="s">
        <v>12</v>
      </c>
      <c r="U36" s="147" t="s">
        <v>13</v>
      </c>
      <c r="V36" s="147" t="s">
        <v>14</v>
      </c>
      <c r="W36" s="147" t="s">
        <v>15</v>
      </c>
      <c r="X36" s="147" t="s">
        <v>16</v>
      </c>
      <c r="Y36" s="147" t="s">
        <v>17</v>
      </c>
      <c r="Z36" s="147" t="s">
        <v>18</v>
      </c>
      <c r="AA36" s="147" t="s">
        <v>19</v>
      </c>
      <c r="AB36" s="148" t="s">
        <v>20</v>
      </c>
      <c r="AC36" s="148" t="s">
        <v>60</v>
      </c>
      <c r="AD36" s="551"/>
      <c r="AE36" s="147">
        <v>1</v>
      </c>
      <c r="AF36" s="147">
        <v>2</v>
      </c>
      <c r="AG36" s="147">
        <v>3</v>
      </c>
      <c r="AH36" s="148">
        <v>4</v>
      </c>
      <c r="AI36" s="581"/>
      <c r="AJ36" s="147">
        <v>1</v>
      </c>
      <c r="AK36" s="147">
        <v>2</v>
      </c>
      <c r="AL36" s="147">
        <v>3</v>
      </c>
      <c r="AM36" s="148">
        <v>4</v>
      </c>
      <c r="AN36" s="149" t="s">
        <v>60</v>
      </c>
      <c r="AO36" s="588" t="s">
        <v>49</v>
      </c>
      <c r="AP36" s="589"/>
      <c r="AQ36" s="579"/>
      <c r="AR36" s="588" t="s">
        <v>55</v>
      </c>
      <c r="AS36" s="589"/>
      <c r="AT36" s="579"/>
      <c r="AU36" s="149" t="s">
        <v>49</v>
      </c>
      <c r="AV36" s="149" t="s">
        <v>55</v>
      </c>
      <c r="AW36" s="581"/>
      <c r="AX36" s="550"/>
      <c r="AY36" s="63" t="s">
        <v>12</v>
      </c>
      <c r="AZ36" s="64" t="s">
        <v>13</v>
      </c>
      <c r="BA36" s="64" t="s">
        <v>14</v>
      </c>
      <c r="BB36" s="64" t="s">
        <v>15</v>
      </c>
      <c r="BC36" s="64" t="s">
        <v>16</v>
      </c>
      <c r="BD36" s="64" t="s">
        <v>17</v>
      </c>
      <c r="BE36" s="64" t="s">
        <v>18</v>
      </c>
      <c r="BF36" s="64" t="s">
        <v>19</v>
      </c>
      <c r="BG36" s="65" t="s">
        <v>20</v>
      </c>
      <c r="BH36" s="64" t="s">
        <v>12</v>
      </c>
      <c r="BI36" s="64" t="s">
        <v>13</v>
      </c>
      <c r="BJ36" s="64" t="s">
        <v>14</v>
      </c>
      <c r="BK36" s="64" t="s">
        <v>15</v>
      </c>
      <c r="BL36" s="64" t="s">
        <v>16</v>
      </c>
      <c r="BM36" s="64" t="s">
        <v>17</v>
      </c>
      <c r="BN36" s="64" t="s">
        <v>18</v>
      </c>
      <c r="BO36" s="64" t="s">
        <v>19</v>
      </c>
      <c r="BP36" s="65" t="s">
        <v>20</v>
      </c>
      <c r="BQ36" s="566" t="s">
        <v>65</v>
      </c>
      <c r="BR36" s="566"/>
      <c r="BS36" s="566" t="s">
        <v>66</v>
      </c>
      <c r="BT36" s="566"/>
      <c r="BU36" s="41" t="s">
        <v>65</v>
      </c>
      <c r="BV36" s="62" t="s">
        <v>66</v>
      </c>
      <c r="BW36" s="550"/>
      <c r="BX36" s="63" t="s">
        <v>12</v>
      </c>
      <c r="BY36" s="64" t="s">
        <v>13</v>
      </c>
      <c r="BZ36" s="64" t="s">
        <v>14</v>
      </c>
      <c r="CA36" s="64" t="s">
        <v>15</v>
      </c>
      <c r="CB36" s="64" t="s">
        <v>16</v>
      </c>
      <c r="CC36" s="64" t="s">
        <v>17</v>
      </c>
      <c r="CD36" s="64" t="s">
        <v>18</v>
      </c>
      <c r="CE36" s="64" t="s">
        <v>19</v>
      </c>
      <c r="CF36" s="65" t="s">
        <v>20</v>
      </c>
      <c r="CG36" s="64" t="s">
        <v>12</v>
      </c>
      <c r="CH36" s="64" t="s">
        <v>13</v>
      </c>
      <c r="CI36" s="64" t="s">
        <v>14</v>
      </c>
      <c r="CJ36" s="64" t="s">
        <v>15</v>
      </c>
      <c r="CK36" s="64" t="s">
        <v>16</v>
      </c>
      <c r="CL36" s="64" t="s">
        <v>17</v>
      </c>
      <c r="CM36" s="64" t="s">
        <v>18</v>
      </c>
      <c r="CN36" s="64" t="s">
        <v>19</v>
      </c>
      <c r="CO36" s="65" t="s">
        <v>20</v>
      </c>
      <c r="CP36" s="566" t="s">
        <v>65</v>
      </c>
      <c r="CQ36" s="566"/>
      <c r="CR36" s="566" t="s">
        <v>66</v>
      </c>
      <c r="CS36" s="566"/>
      <c r="CT36" s="41" t="s">
        <v>65</v>
      </c>
      <c r="CU36" s="202" t="s">
        <v>66</v>
      </c>
    </row>
    <row r="37" spans="1:99" ht="18" x14ac:dyDescent="0.35">
      <c r="A37" s="216" t="s">
        <v>21</v>
      </c>
      <c r="B37" s="297">
        <f t="shared" ref="B37:AC37" si="5">AVERAGE(B6:B11,B14:B16,B21)</f>
        <v>17.451200008392334</v>
      </c>
      <c r="C37" s="297">
        <f t="shared" si="5"/>
        <v>24.359600257873534</v>
      </c>
      <c r="D37" s="297">
        <f t="shared" si="5"/>
        <v>17.896899795532228</v>
      </c>
      <c r="E37" s="297">
        <f t="shared" si="5"/>
        <v>33.017999649047852</v>
      </c>
      <c r="F37" s="297">
        <f t="shared" si="5"/>
        <v>18.069299983978272</v>
      </c>
      <c r="G37" s="297">
        <f t="shared" si="5"/>
        <v>25.206399917602539</v>
      </c>
      <c r="H37" s="297">
        <f t="shared" si="5"/>
        <v>17.940400123596191</v>
      </c>
      <c r="I37" s="297">
        <f t="shared" si="5"/>
        <v>32.115599250793458</v>
      </c>
      <c r="J37" s="298">
        <f t="shared" si="5"/>
        <v>15.824499988555909</v>
      </c>
      <c r="K37" s="297">
        <f t="shared" si="5"/>
        <v>6.4814160346984862</v>
      </c>
      <c r="L37" s="297">
        <f t="shared" si="5"/>
        <v>7.1599739551544186</v>
      </c>
      <c r="M37" s="297">
        <f t="shared" si="5"/>
        <v>6.6533729553222658</v>
      </c>
      <c r="N37" s="297">
        <f t="shared" si="5"/>
        <v>8.2026381492614746</v>
      </c>
      <c r="O37" s="297">
        <f t="shared" si="5"/>
        <v>6.7018070220947266</v>
      </c>
      <c r="P37" s="297">
        <f t="shared" si="5"/>
        <v>7.4447079181671141</v>
      </c>
      <c r="Q37" s="297">
        <f t="shared" si="5"/>
        <v>6.8288579940795895</v>
      </c>
      <c r="R37" s="297">
        <f t="shared" si="5"/>
        <v>8.4019830226898193</v>
      </c>
      <c r="S37" s="298">
        <f t="shared" si="5"/>
        <v>6.9661950111389164</v>
      </c>
      <c r="T37" s="297">
        <f t="shared" si="5"/>
        <v>1.7562074816</v>
      </c>
      <c r="U37" s="297">
        <f t="shared" si="5"/>
        <v>3.0907795711999997</v>
      </c>
      <c r="V37" s="297">
        <f t="shared" si="5"/>
        <v>2.3018468479999998</v>
      </c>
      <c r="W37" s="297">
        <f t="shared" si="5"/>
        <v>3.9187715328000001</v>
      </c>
      <c r="X37" s="297">
        <f t="shared" si="5"/>
        <v>1.7455505408000001</v>
      </c>
      <c r="Y37" s="297">
        <f t="shared" si="5"/>
        <v>3.2243333631999995</v>
      </c>
      <c r="Z37" s="297">
        <f t="shared" si="5"/>
        <v>1.7610807296000002</v>
      </c>
      <c r="AA37" s="297">
        <f t="shared" si="5"/>
        <v>4.2454601728000005</v>
      </c>
      <c r="AB37" s="150">
        <f t="shared" si="5"/>
        <v>0.86077190400000014</v>
      </c>
      <c r="AC37" s="337">
        <f t="shared" si="5"/>
        <v>22.904802143999994</v>
      </c>
      <c r="AD37" s="9" t="s">
        <v>21</v>
      </c>
      <c r="AE37" s="297">
        <f>AVERAGE(AE6:AE11,AE14:AE16,AE21)</f>
        <v>12.964806985855102</v>
      </c>
      <c r="AF37" s="297">
        <f>AVERAGE(AF6:AF11,AF14:AF16,AF21)</f>
        <v>12.907259941101074</v>
      </c>
      <c r="AG37" s="297">
        <f>AVERAGE(AG6:AG11,AG14:AG16,AG21)</f>
        <v>13.546755838394166</v>
      </c>
      <c r="AH37" s="298">
        <f>AVERAGE(AH6:AH11,AH14:AH16,AH21)</f>
        <v>12.844745063781739</v>
      </c>
      <c r="AI37" s="337">
        <f>AVERAGE(AE6:AH11,AE14:AH16,AE21:AH21)</f>
        <v>13.06589195728302</v>
      </c>
      <c r="AJ37" s="297">
        <f t="shared" ref="AJ37:AP37" si="6">AVERAGE(AJ6:AJ11,AJ14:AJ16,AJ21)</f>
        <v>6.6553450107574461</v>
      </c>
      <c r="AK37" s="297">
        <f t="shared" si="6"/>
        <v>6.6336199760437013</v>
      </c>
      <c r="AL37" s="297">
        <f t="shared" si="6"/>
        <v>6.7301519870758053</v>
      </c>
      <c r="AM37" s="298">
        <f t="shared" si="6"/>
        <v>6.5608710765838625</v>
      </c>
      <c r="AN37" s="337">
        <f t="shared" si="6"/>
        <v>6.644997012615204</v>
      </c>
      <c r="AO37" s="297">
        <f t="shared" si="6"/>
        <v>47.199500289577912</v>
      </c>
      <c r="AP37" s="298">
        <f t="shared" si="6"/>
        <v>47.082389846191411</v>
      </c>
      <c r="AQ37" s="337">
        <f>AVERAGE(AO6:AP11,AO14:AP16,AO21:AP21)</f>
        <v>47.137863214111327</v>
      </c>
      <c r="AR37" s="297">
        <f>AVERAGE(AR6:AR11,AR14:AR16,AR21)</f>
        <v>7.7011209487915036</v>
      </c>
      <c r="AS37" s="298">
        <f>AVERAGE(AS6:AS11,AS14:AS16,AS21)</f>
        <v>7.2053520202636721</v>
      </c>
      <c r="AT37" s="298">
        <f>AVERAGE(AR6:AS11,AR14:AS16,AR21:AS21)</f>
        <v>7.4532364845275882</v>
      </c>
      <c r="AU37" s="337">
        <f>AVERAGE(AU6:AU11,AU14:AU16,AU21)</f>
        <v>21.98268011352539</v>
      </c>
      <c r="AV37" s="337">
        <f>AVERAGE(AV6:AV11,AV14:AV16,AV21)</f>
        <v>6.5830677880181208</v>
      </c>
      <c r="AW37" s="337">
        <f>AVERAGE(AW6:AW11,AW14:AW16,AW21)</f>
        <v>16.467936992645264</v>
      </c>
      <c r="AX37" s="9" t="s">
        <v>21</v>
      </c>
      <c r="AY37" s="218"/>
      <c r="AZ37" s="218"/>
      <c r="BA37" s="218"/>
      <c r="BB37" s="218"/>
      <c r="BC37" s="218"/>
      <c r="BD37" s="218"/>
      <c r="BE37" s="218"/>
      <c r="BF37" s="218"/>
      <c r="BG37" s="66"/>
      <c r="BH37" s="218"/>
      <c r="BI37" s="218"/>
      <c r="BJ37" s="218"/>
      <c r="BK37" s="218"/>
      <c r="BL37" s="218"/>
      <c r="BM37" s="218"/>
      <c r="BN37" s="218"/>
      <c r="BO37" s="218"/>
      <c r="BP37" s="66"/>
      <c r="BQ37" s="218"/>
      <c r="BR37" s="73"/>
      <c r="BS37" s="218"/>
      <c r="BT37" s="73"/>
      <c r="BU37" s="74"/>
      <c r="BV37" s="74"/>
      <c r="BW37" s="9" t="s">
        <v>21</v>
      </c>
      <c r="BX37" s="218"/>
      <c r="BY37" s="218"/>
      <c r="BZ37" s="218"/>
      <c r="CA37" s="218"/>
      <c r="CB37" s="218"/>
      <c r="CC37" s="218"/>
      <c r="CD37" s="218"/>
      <c r="CE37" s="218"/>
      <c r="CF37" s="66"/>
      <c r="CG37" s="218"/>
      <c r="CH37" s="218"/>
      <c r="CI37" s="218"/>
      <c r="CJ37" s="218"/>
      <c r="CK37" s="218"/>
      <c r="CL37" s="218"/>
      <c r="CM37" s="218"/>
      <c r="CN37" s="218"/>
      <c r="CO37" s="66"/>
      <c r="CP37" s="218"/>
      <c r="CQ37" s="73"/>
      <c r="CR37" s="218"/>
      <c r="CS37" s="73"/>
      <c r="CT37" s="74"/>
      <c r="CU37" s="219"/>
    </row>
    <row r="38" spans="1:99" ht="15.6" x14ac:dyDescent="0.3">
      <c r="A38" s="220" t="s">
        <v>22</v>
      </c>
      <c r="B38" s="297">
        <f t="shared" ref="B38:AC38" si="7">STDEV(B6:B11,B14:B16,B21)</f>
        <v>1.9514640763069664</v>
      </c>
      <c r="C38" s="297">
        <f t="shared" si="7"/>
        <v>3.8266807842609607</v>
      </c>
      <c r="D38" s="297">
        <f t="shared" si="7"/>
        <v>2.2768122174015892</v>
      </c>
      <c r="E38" s="297">
        <f t="shared" si="7"/>
        <v>2.480353271802977</v>
      </c>
      <c r="F38" s="297">
        <f t="shared" si="7"/>
        <v>1.9999263445905542</v>
      </c>
      <c r="G38" s="297">
        <f t="shared" si="7"/>
        <v>4.1075661446514422</v>
      </c>
      <c r="H38" s="297">
        <f t="shared" si="7"/>
        <v>1.5701411854579199</v>
      </c>
      <c r="I38" s="297">
        <f t="shared" si="7"/>
        <v>4.8128082000962928</v>
      </c>
      <c r="J38" s="298">
        <f t="shared" si="7"/>
        <v>1.9329487325861892</v>
      </c>
      <c r="K38" s="217">
        <f t="shared" si="7"/>
        <v>0.45561520503400066</v>
      </c>
      <c r="L38" s="217">
        <f t="shared" si="7"/>
        <v>0.89342344668312723</v>
      </c>
      <c r="M38" s="217">
        <f t="shared" si="7"/>
        <v>0.64350867345914353</v>
      </c>
      <c r="N38" s="217">
        <f t="shared" si="7"/>
        <v>0.82586219577727604</v>
      </c>
      <c r="O38" s="217">
        <f t="shared" si="7"/>
        <v>0.52036954930112289</v>
      </c>
      <c r="P38" s="217">
        <f t="shared" si="7"/>
        <v>0.73162765765817817</v>
      </c>
      <c r="Q38" s="217">
        <f t="shared" si="7"/>
        <v>0.36481086029908</v>
      </c>
      <c r="R38" s="217">
        <f t="shared" si="7"/>
        <v>1.0266811031950702</v>
      </c>
      <c r="S38" s="150">
        <f t="shared" si="7"/>
        <v>0.62792700344532737</v>
      </c>
      <c r="T38" s="217">
        <f t="shared" si="7"/>
        <v>0.54593618526841869</v>
      </c>
      <c r="U38" s="217">
        <f t="shared" si="7"/>
        <v>0.74146314822535164</v>
      </c>
      <c r="V38" s="217">
        <f t="shared" si="7"/>
        <v>0.578474814789946</v>
      </c>
      <c r="W38" s="217">
        <f t="shared" si="7"/>
        <v>0.80867281277965797</v>
      </c>
      <c r="X38" s="217">
        <f t="shared" si="7"/>
        <v>0.26705706917866406</v>
      </c>
      <c r="Y38" s="217">
        <f t="shared" si="7"/>
        <v>0.68619759935351721</v>
      </c>
      <c r="Z38" s="217">
        <f t="shared" si="7"/>
        <v>0.83210469732517089</v>
      </c>
      <c r="AA38" s="297">
        <f t="shared" si="7"/>
        <v>1.0898931363874464</v>
      </c>
      <c r="AB38" s="150">
        <f t="shared" si="7"/>
        <v>0.24770535134687216</v>
      </c>
      <c r="AC38" s="337">
        <f t="shared" si="7"/>
        <v>4.9049448395147355</v>
      </c>
      <c r="AD38" s="4" t="s">
        <v>22</v>
      </c>
      <c r="AE38" s="297">
        <f>STDEV(AE6:AE11,AE14:AE16,AE21)</f>
        <v>6.0812640792422412</v>
      </c>
      <c r="AF38" s="297">
        <f>STDEV(AF6:AF11,AF14:AF16,AF21)</f>
        <v>5.9239361220417308</v>
      </c>
      <c r="AG38" s="297">
        <f>STDEV(AG6:AG11,AG14:AG16,AG21)</f>
        <v>7.4491817411774246</v>
      </c>
      <c r="AH38" s="298">
        <f>STDEV(AH6:AH11,AH14:AH16,AH21)</f>
        <v>5.4601163663829588</v>
      </c>
      <c r="AI38" s="337">
        <f>STDEV(AE6:AH11,AE14:AH16,AE21:AH21)</f>
        <v>6.0331497174852746</v>
      </c>
      <c r="AJ38" s="217">
        <f t="shared" ref="AJ38:AP38" si="8">STDEV(AJ6:AJ11,AJ14:AJ16,AJ21)</f>
        <v>0.81102453024511778</v>
      </c>
      <c r="AK38" s="217">
        <f t="shared" si="8"/>
        <v>0.78146218105604648</v>
      </c>
      <c r="AL38" s="217">
        <f t="shared" si="8"/>
        <v>0.6871541415866369</v>
      </c>
      <c r="AM38" s="150">
        <f t="shared" si="8"/>
        <v>0.54059923379358799</v>
      </c>
      <c r="AN38" s="151">
        <f t="shared" si="8"/>
        <v>0.59223916692271161</v>
      </c>
      <c r="AO38" s="297">
        <f t="shared" si="8"/>
        <v>15.936265519271755</v>
      </c>
      <c r="AP38" s="298">
        <f t="shared" si="8"/>
        <v>13.658600567164701</v>
      </c>
      <c r="AQ38" s="337">
        <f>STDEV(AO6:AP11,AO14:AP16,AO21:AP21)</f>
        <v>14.358113772345559</v>
      </c>
      <c r="AR38" s="217">
        <f>STDEV(AR6:AR11,AR14:AR16,AR21)</f>
        <v>0.80040632314533333</v>
      </c>
      <c r="AS38" s="150">
        <f>STDEV(AS6:AS11,AS14:AS16,AS21)</f>
        <v>0.89118164317327864</v>
      </c>
      <c r="AT38" s="150">
        <f>STDEV(AR6:AS11,AR14:AS16,AR21:AS21)</f>
        <v>0.86275657302956354</v>
      </c>
      <c r="AU38" s="337">
        <f>STDEV(AU6:AU11,AU14:AU16,AU21)</f>
        <v>4.7389081164750557</v>
      </c>
      <c r="AV38" s="151">
        <f>STDEV(AV6:AV11,AV14:AV16,AV21)</f>
        <v>0.77683035083252761</v>
      </c>
      <c r="AW38" s="337">
        <f>STDEV(AW6:AW11,AW14:AW16,AW21)</f>
        <v>14.022479480025611</v>
      </c>
      <c r="AX38" s="67" t="s">
        <v>22</v>
      </c>
      <c r="AY38" s="218"/>
      <c r="AZ38" s="218"/>
      <c r="BA38" s="218"/>
      <c r="BB38" s="218"/>
      <c r="BC38" s="218"/>
      <c r="BD38" s="218"/>
      <c r="BE38" s="218"/>
      <c r="BF38" s="218"/>
      <c r="BG38" s="66"/>
      <c r="BH38" s="218"/>
      <c r="BI38" s="218"/>
      <c r="BJ38" s="218"/>
      <c r="BK38" s="218"/>
      <c r="BL38" s="218"/>
      <c r="BM38" s="218"/>
      <c r="BN38" s="218"/>
      <c r="BO38" s="218"/>
      <c r="BP38" s="66"/>
      <c r="BQ38" s="218"/>
      <c r="BR38" s="66"/>
      <c r="BS38" s="218"/>
      <c r="BT38" s="66"/>
      <c r="BU38" s="67"/>
      <c r="BV38" s="67"/>
      <c r="BW38" s="67" t="s">
        <v>22</v>
      </c>
      <c r="BX38" s="218"/>
      <c r="BY38" s="218"/>
      <c r="BZ38" s="218"/>
      <c r="CA38" s="218"/>
      <c r="CB38" s="218"/>
      <c r="CC38" s="218"/>
      <c r="CD38" s="218"/>
      <c r="CE38" s="218"/>
      <c r="CF38" s="66"/>
      <c r="CG38" s="218"/>
      <c r="CH38" s="218"/>
      <c r="CI38" s="218"/>
      <c r="CJ38" s="218"/>
      <c r="CK38" s="218"/>
      <c r="CL38" s="218"/>
      <c r="CM38" s="218"/>
      <c r="CN38" s="218"/>
      <c r="CO38" s="66"/>
      <c r="CP38" s="218"/>
      <c r="CQ38" s="66"/>
      <c r="CR38" s="218"/>
      <c r="CS38" s="66"/>
      <c r="CT38" s="67"/>
      <c r="CU38" s="221"/>
    </row>
    <row r="39" spans="1:99" ht="18" x14ac:dyDescent="0.35">
      <c r="A39" s="222" t="s">
        <v>45</v>
      </c>
      <c r="B39" s="299">
        <f t="shared" ref="B39:AB39" si="9">AVERAGE(B6:B7,B9:B11,B15:B16)</f>
        <v>16.432714053562709</v>
      </c>
      <c r="C39" s="299">
        <f t="shared" si="9"/>
        <v>22.293143136160715</v>
      </c>
      <c r="D39" s="299">
        <f t="shared" si="9"/>
        <v>17.725142615182058</v>
      </c>
      <c r="E39" s="299">
        <f t="shared" si="9"/>
        <v>32.245000021798269</v>
      </c>
      <c r="F39" s="299">
        <f t="shared" si="9"/>
        <v>17.239142962864467</v>
      </c>
      <c r="G39" s="299">
        <f t="shared" si="9"/>
        <v>23.391428266252792</v>
      </c>
      <c r="H39" s="299">
        <f t="shared" si="9"/>
        <v>17.104714257376536</v>
      </c>
      <c r="I39" s="299">
        <f t="shared" si="9"/>
        <v>29.951284953526088</v>
      </c>
      <c r="J39" s="300">
        <f t="shared" si="9"/>
        <v>14.796714373997279</v>
      </c>
      <c r="K39" s="299">
        <f t="shared" si="9"/>
        <v>6.3537914412362237</v>
      </c>
      <c r="L39" s="299">
        <f t="shared" si="9"/>
        <v>6.7798242568969727</v>
      </c>
      <c r="M39" s="299">
        <f t="shared" si="9"/>
        <v>6.7503628049577982</v>
      </c>
      <c r="N39" s="299">
        <f t="shared" si="9"/>
        <v>8.4444373675755084</v>
      </c>
      <c r="O39" s="299">
        <f t="shared" si="9"/>
        <v>6.6611300195966452</v>
      </c>
      <c r="P39" s="299">
        <f t="shared" si="9"/>
        <v>7.3327756609235495</v>
      </c>
      <c r="Q39" s="299">
        <f t="shared" si="9"/>
        <v>6.8015857424054831</v>
      </c>
      <c r="R39" s="299">
        <f t="shared" si="9"/>
        <v>8.3203586169651569</v>
      </c>
      <c r="S39" s="300">
        <f t="shared" si="9"/>
        <v>6.8016843114580423</v>
      </c>
      <c r="T39" s="299">
        <f t="shared" si="9"/>
        <v>1.4958758125714287</v>
      </c>
      <c r="U39" s="299">
        <f t="shared" si="9"/>
        <v>2.7104548937142861</v>
      </c>
      <c r="V39" s="299">
        <f t="shared" si="9"/>
        <v>2.0453722148571427</v>
      </c>
      <c r="W39" s="299">
        <f t="shared" si="9"/>
        <v>3.5240260388571434</v>
      </c>
      <c r="X39" s="299">
        <f t="shared" si="9"/>
        <v>1.6925698560000002</v>
      </c>
      <c r="Y39" s="299">
        <f t="shared" si="9"/>
        <v>2.8513380571428573</v>
      </c>
      <c r="Z39" s="299">
        <f t="shared" si="9"/>
        <v>1.4215855542857143</v>
      </c>
      <c r="AA39" s="299">
        <f t="shared" si="9"/>
        <v>3.6187774537142863</v>
      </c>
      <c r="AB39" s="152">
        <f t="shared" si="9"/>
        <v>0.73476858514285703</v>
      </c>
      <c r="AC39" s="338">
        <f>AVERAGE(AC6:AC7,AC9:AC11,AC15:AC16)</f>
        <v>20.094768466285718</v>
      </c>
      <c r="AD39" s="10" t="s">
        <v>45</v>
      </c>
      <c r="AE39" s="299">
        <f t="shared" ref="AE39:AW39" si="10">AVERAGE(AE6:AE7,AE9:AE11,AE15:AE16)</f>
        <v>9.3614385468619208</v>
      </c>
      <c r="AF39" s="299">
        <f t="shared" si="10"/>
        <v>9.6965142658778607</v>
      </c>
      <c r="AG39" s="299">
        <f t="shared" si="10"/>
        <v>9.3819370950971326</v>
      </c>
      <c r="AH39" s="300">
        <f t="shared" si="10"/>
        <v>9.6994929994855603</v>
      </c>
      <c r="AI39" s="338">
        <f>AVERAGE(AE6:AH7,AE9:AH11,AE15:AH16)</f>
        <v>9.5348457268306195</v>
      </c>
      <c r="AJ39" s="299">
        <f t="shared" si="10"/>
        <v>6.5275457245962958</v>
      </c>
      <c r="AK39" s="299">
        <f t="shared" si="10"/>
        <v>6.5635670934404642</v>
      </c>
      <c r="AL39" s="299">
        <f t="shared" si="10"/>
        <v>6.5198928288051059</v>
      </c>
      <c r="AM39" s="300">
        <f t="shared" si="10"/>
        <v>6.5022001266479492</v>
      </c>
      <c r="AN39" s="338">
        <f>AVERAGE(AN6:AN7,AN9:AN11,AN15:AN16)</f>
        <v>6.5283014433724542</v>
      </c>
      <c r="AO39" s="299">
        <f t="shared" si="10"/>
        <v>38.655200204467775</v>
      </c>
      <c r="AP39" s="300">
        <f t="shared" si="10"/>
        <v>42.185200000000002</v>
      </c>
      <c r="AQ39" s="338">
        <f>AVERAGE(AO6:AP7,AO9:AP11,AO15:AP16)</f>
        <v>40.555969325138975</v>
      </c>
      <c r="AR39" s="299">
        <f t="shared" si="10"/>
        <v>7.7351970672607422</v>
      </c>
      <c r="AS39" s="300">
        <f t="shared" si="10"/>
        <v>7.0918528693062921</v>
      </c>
      <c r="AT39" s="300">
        <f>AVERAGE(AR6:AS7,AR9:AS11,AR15:AS16)</f>
        <v>7.4135249682835171</v>
      </c>
      <c r="AU39" s="338">
        <f t="shared" si="10"/>
        <v>20.15437153363909</v>
      </c>
      <c r="AV39" s="338">
        <f t="shared" si="10"/>
        <v>6.7770728383745462</v>
      </c>
      <c r="AW39" s="338">
        <f t="shared" si="10"/>
        <v>8.6249385561261853</v>
      </c>
      <c r="AX39" s="10" t="s">
        <v>45</v>
      </c>
      <c r="AY39" s="224"/>
      <c r="AZ39" s="224"/>
      <c r="BA39" s="224"/>
      <c r="BB39" s="224"/>
      <c r="BC39" s="224"/>
      <c r="BD39" s="224"/>
      <c r="BE39" s="224"/>
      <c r="BF39" s="224"/>
      <c r="BG39" s="68"/>
      <c r="BH39" s="224"/>
      <c r="BI39" s="224"/>
      <c r="BJ39" s="224"/>
      <c r="BK39" s="224"/>
      <c r="BL39" s="224"/>
      <c r="BM39" s="224"/>
      <c r="BN39" s="224"/>
      <c r="BO39" s="224"/>
      <c r="BP39" s="68"/>
      <c r="BQ39" s="224"/>
      <c r="BR39" s="68"/>
      <c r="BS39" s="224"/>
      <c r="BT39" s="68"/>
      <c r="BU39" s="69"/>
      <c r="BV39" s="69"/>
      <c r="BW39" s="10" t="s">
        <v>45</v>
      </c>
      <c r="BX39" s="224"/>
      <c r="BY39" s="224"/>
      <c r="BZ39" s="224"/>
      <c r="CA39" s="224"/>
      <c r="CB39" s="224"/>
      <c r="CC39" s="224"/>
      <c r="CD39" s="224"/>
      <c r="CE39" s="224"/>
      <c r="CF39" s="68"/>
      <c r="CG39" s="224"/>
      <c r="CH39" s="224"/>
      <c r="CI39" s="224"/>
      <c r="CJ39" s="224"/>
      <c r="CK39" s="224"/>
      <c r="CL39" s="224"/>
      <c r="CM39" s="224"/>
      <c r="CN39" s="224"/>
      <c r="CO39" s="68"/>
      <c r="CP39" s="224"/>
      <c r="CQ39" s="68"/>
      <c r="CR39" s="224"/>
      <c r="CS39" s="68"/>
      <c r="CT39" s="69"/>
      <c r="CU39" s="225"/>
    </row>
    <row r="40" spans="1:99" ht="15.6" x14ac:dyDescent="0.3">
      <c r="A40" s="226" t="s">
        <v>22</v>
      </c>
      <c r="B40" s="299">
        <f t="shared" ref="B40:AB40" si="11">STDEV(B6:B7,B9:B11,B15:B16)</f>
        <v>1.207121804929387</v>
      </c>
      <c r="C40" s="299">
        <f t="shared" si="11"/>
        <v>2.2889580065847484</v>
      </c>
      <c r="D40" s="299">
        <f t="shared" si="11"/>
        <v>2.2511039092877851</v>
      </c>
      <c r="E40" s="299">
        <f t="shared" si="11"/>
        <v>2.0070806382382789</v>
      </c>
      <c r="F40" s="299">
        <f t="shared" si="11"/>
        <v>1.3548513092766405</v>
      </c>
      <c r="G40" s="299">
        <f t="shared" si="11"/>
        <v>3.1273887642108358</v>
      </c>
      <c r="H40" s="299">
        <f t="shared" si="11"/>
        <v>0.75946139763030907</v>
      </c>
      <c r="I40" s="299">
        <f t="shared" si="11"/>
        <v>3.4284228034766766</v>
      </c>
      <c r="J40" s="300">
        <f t="shared" si="11"/>
        <v>0.84530190314745768</v>
      </c>
      <c r="K40" s="223">
        <f t="shared" si="11"/>
        <v>0.42476180535183033</v>
      </c>
      <c r="L40" s="223">
        <f t="shared" si="11"/>
        <v>0.72318903496577713</v>
      </c>
      <c r="M40" s="223">
        <f t="shared" si="11"/>
        <v>0.61716482956913643</v>
      </c>
      <c r="N40" s="223">
        <f t="shared" si="11"/>
        <v>0.61126783767803661</v>
      </c>
      <c r="O40" s="223">
        <f t="shared" si="11"/>
        <v>0.53485571505764662</v>
      </c>
      <c r="P40" s="223">
        <f t="shared" si="11"/>
        <v>0.65691593776075952</v>
      </c>
      <c r="Q40" s="223">
        <f t="shared" si="11"/>
        <v>0.3779743549781272</v>
      </c>
      <c r="R40" s="223">
        <f t="shared" si="11"/>
        <v>0.98393484916887863</v>
      </c>
      <c r="S40" s="152">
        <f t="shared" si="11"/>
        <v>0.5290844985973695</v>
      </c>
      <c r="T40" s="223">
        <f t="shared" si="11"/>
        <v>0.2766590641277194</v>
      </c>
      <c r="U40" s="223">
        <f t="shared" si="11"/>
        <v>0.45718491643052633</v>
      </c>
      <c r="V40" s="223">
        <f t="shared" si="11"/>
        <v>0.44326269495748333</v>
      </c>
      <c r="W40" s="223">
        <f t="shared" si="11"/>
        <v>0.39739144066106707</v>
      </c>
      <c r="X40" s="223">
        <f t="shared" si="11"/>
        <v>0.26198834757564132</v>
      </c>
      <c r="Y40" s="223">
        <f t="shared" si="11"/>
        <v>0.33525939038709796</v>
      </c>
      <c r="Z40" s="223">
        <f t="shared" si="11"/>
        <v>0.58698389122197625</v>
      </c>
      <c r="AA40" s="223">
        <f t="shared" si="11"/>
        <v>0.47246043844098667</v>
      </c>
      <c r="AB40" s="152">
        <f t="shared" si="11"/>
        <v>5.2758644570002157E-2</v>
      </c>
      <c r="AC40" s="338">
        <f>STDEV(AC6:AC7,AC9:AC11,AC15:AC16)</f>
        <v>1.65282808799605</v>
      </c>
      <c r="AD40" s="5" t="s">
        <v>22</v>
      </c>
      <c r="AE40" s="299">
        <f t="shared" ref="AE40:AW40" si="12">STDEV(AE6:AE7,AE9:AE11,AE15:AE16)</f>
        <v>1.2337417168621487</v>
      </c>
      <c r="AF40" s="299">
        <f t="shared" si="12"/>
        <v>1.6164922584068966</v>
      </c>
      <c r="AG40" s="299">
        <f t="shared" si="12"/>
        <v>0.97175190199128625</v>
      </c>
      <c r="AH40" s="300">
        <f t="shared" si="12"/>
        <v>0.95604163464340519</v>
      </c>
      <c r="AI40" s="338">
        <f>STDEV(AE6:AH7,AE9:AH11,AE15:AH16)</f>
        <v>1.1659962367974797</v>
      </c>
      <c r="AJ40" s="223">
        <f t="shared" si="12"/>
        <v>0.93963354957764356</v>
      </c>
      <c r="AK40" s="223">
        <f t="shared" si="12"/>
        <v>0.89522474590770262</v>
      </c>
      <c r="AL40" s="223">
        <f t="shared" si="12"/>
        <v>0.6431259600987177</v>
      </c>
      <c r="AM40" s="152">
        <f t="shared" si="12"/>
        <v>0.61514559147279546</v>
      </c>
      <c r="AN40" s="153">
        <f>STDEV(AN6:AN7,AN9:AN11,AN15:AN16)</f>
        <v>0.65250081337974153</v>
      </c>
      <c r="AO40" s="299">
        <f t="shared" si="12"/>
        <v>6.3610648460079178</v>
      </c>
      <c r="AP40" s="300">
        <f t="shared" si="12"/>
        <v>11.78596240057437</v>
      </c>
      <c r="AQ40" s="338">
        <f>STDEV(AO6:AP7,AO9:AP11,AO15:AP16)</f>
        <v>9.46936937255259</v>
      </c>
      <c r="AR40" s="223">
        <f t="shared" si="12"/>
        <v>0.70260502482778153</v>
      </c>
      <c r="AS40" s="152">
        <f t="shared" si="12"/>
        <v>1.068082376678966</v>
      </c>
      <c r="AT40" s="152">
        <f>STDEV(AR6:AS7,AR9:AS11,AR15:AS16)</f>
        <v>0.93048142441502713</v>
      </c>
      <c r="AU40" s="338">
        <f t="shared" si="12"/>
        <v>4.2947403411586729</v>
      </c>
      <c r="AV40" s="153">
        <f t="shared" si="12"/>
        <v>0.7597898758822933</v>
      </c>
      <c r="AW40" s="338">
        <f t="shared" si="12"/>
        <v>3.2861368505376141</v>
      </c>
      <c r="AX40" s="69" t="s">
        <v>22</v>
      </c>
      <c r="AY40" s="224"/>
      <c r="AZ40" s="224"/>
      <c r="BA40" s="224"/>
      <c r="BB40" s="224"/>
      <c r="BC40" s="224"/>
      <c r="BD40" s="224"/>
      <c r="BE40" s="224"/>
      <c r="BF40" s="224"/>
      <c r="BG40" s="68"/>
      <c r="BH40" s="224"/>
      <c r="BI40" s="224"/>
      <c r="BJ40" s="224"/>
      <c r="BK40" s="224"/>
      <c r="BL40" s="224"/>
      <c r="BM40" s="224"/>
      <c r="BN40" s="224"/>
      <c r="BO40" s="224"/>
      <c r="BP40" s="68"/>
      <c r="BQ40" s="224"/>
      <c r="BR40" s="68"/>
      <c r="BS40" s="224"/>
      <c r="BT40" s="68"/>
      <c r="BU40" s="69"/>
      <c r="BV40" s="69"/>
      <c r="BW40" s="69" t="s">
        <v>22</v>
      </c>
      <c r="BX40" s="224"/>
      <c r="BY40" s="224"/>
      <c r="BZ40" s="224"/>
      <c r="CA40" s="224"/>
      <c r="CB40" s="224"/>
      <c r="CC40" s="224"/>
      <c r="CD40" s="224"/>
      <c r="CE40" s="224"/>
      <c r="CF40" s="68"/>
      <c r="CG40" s="224"/>
      <c r="CH40" s="224"/>
      <c r="CI40" s="224"/>
      <c r="CJ40" s="224"/>
      <c r="CK40" s="224"/>
      <c r="CL40" s="224"/>
      <c r="CM40" s="224"/>
      <c r="CN40" s="224"/>
      <c r="CO40" s="68"/>
      <c r="CP40" s="224"/>
      <c r="CQ40" s="68"/>
      <c r="CR40" s="224"/>
      <c r="CS40" s="68"/>
      <c r="CT40" s="69"/>
      <c r="CU40" s="225"/>
    </row>
    <row r="41" spans="1:99" ht="18" x14ac:dyDescent="0.35">
      <c r="A41" s="227" t="s">
        <v>42</v>
      </c>
      <c r="B41" s="301">
        <f t="shared" ref="B41:AC41" si="13">AVERAGE(B8,B14,B21)</f>
        <v>19.827667236328125</v>
      </c>
      <c r="C41" s="301">
        <f t="shared" si="13"/>
        <v>29.181333541870117</v>
      </c>
      <c r="D41" s="301">
        <f t="shared" si="13"/>
        <v>18.297666549682617</v>
      </c>
      <c r="E41" s="301">
        <f t="shared" si="13"/>
        <v>34.821665445963539</v>
      </c>
      <c r="F41" s="301">
        <f t="shared" si="13"/>
        <v>20.006333033243816</v>
      </c>
      <c r="G41" s="301">
        <f t="shared" si="13"/>
        <v>29.441333770751953</v>
      </c>
      <c r="H41" s="301">
        <f t="shared" si="13"/>
        <v>19.890333811442058</v>
      </c>
      <c r="I41" s="301">
        <f t="shared" si="13"/>
        <v>37.16566594441732</v>
      </c>
      <c r="J41" s="302">
        <f t="shared" si="13"/>
        <v>18.222666422526043</v>
      </c>
      <c r="K41" s="301">
        <f t="shared" si="13"/>
        <v>6.7792067527770996</v>
      </c>
      <c r="L41" s="301">
        <f t="shared" si="13"/>
        <v>8.046989917755127</v>
      </c>
      <c r="M41" s="301">
        <f t="shared" si="13"/>
        <v>6.4270633061726885</v>
      </c>
      <c r="N41" s="301">
        <f t="shared" si="13"/>
        <v>7.6384399731953936</v>
      </c>
      <c r="O41" s="301">
        <f t="shared" si="13"/>
        <v>6.796720027923584</v>
      </c>
      <c r="P41" s="301">
        <f t="shared" si="13"/>
        <v>7.7058831850687666</v>
      </c>
      <c r="Q41" s="301">
        <f t="shared" si="13"/>
        <v>6.8924932479858398</v>
      </c>
      <c r="R41" s="301">
        <f t="shared" si="13"/>
        <v>8.5924399693806972</v>
      </c>
      <c r="S41" s="302">
        <f t="shared" si="13"/>
        <v>7.3500533103942871</v>
      </c>
      <c r="T41" s="301">
        <f t="shared" si="13"/>
        <v>2.3636480426666666</v>
      </c>
      <c r="U41" s="301">
        <f t="shared" si="13"/>
        <v>3.9782038186666671</v>
      </c>
      <c r="V41" s="301">
        <f t="shared" si="13"/>
        <v>2.9002876586666666</v>
      </c>
      <c r="W41" s="301">
        <f t="shared" si="13"/>
        <v>4.8398443520000001</v>
      </c>
      <c r="X41" s="301">
        <f t="shared" si="13"/>
        <v>1.8691721386666664</v>
      </c>
      <c r="Y41" s="301">
        <f t="shared" si="13"/>
        <v>4.0946557439999998</v>
      </c>
      <c r="Z41" s="301">
        <f t="shared" si="13"/>
        <v>2.5532361386666667</v>
      </c>
      <c r="AA41" s="301">
        <f t="shared" si="13"/>
        <v>5.7077198506666669</v>
      </c>
      <c r="AB41" s="302">
        <f t="shared" si="13"/>
        <v>1.1547796480000001</v>
      </c>
      <c r="AC41" s="339">
        <f t="shared" si="13"/>
        <v>29.461547392</v>
      </c>
      <c r="AD41" s="11" t="s">
        <v>42</v>
      </c>
      <c r="AE41" s="301">
        <f>AVERAGE(AE8,AE14,AE21)</f>
        <v>21.372666676839192</v>
      </c>
      <c r="AF41" s="301">
        <f>AVERAGE(AF8,AF14,AF21)</f>
        <v>20.398999849955242</v>
      </c>
      <c r="AG41" s="301">
        <f>AVERAGE(AG8,AG14,AG21)</f>
        <v>23.264666239420574</v>
      </c>
      <c r="AH41" s="302">
        <f>AVERAGE(AH8,AH14,AH21)</f>
        <v>20.183666547139484</v>
      </c>
      <c r="AI41" s="339">
        <f>AVERAGE(AE8:AH8,AE14:AH14,AE21:AH21)</f>
        <v>21.304999828338623</v>
      </c>
      <c r="AJ41" s="301">
        <f t="shared" ref="AJ41:AP41" si="14">AVERAGE(AJ8,AJ14,AJ21)</f>
        <v>6.9535433451334638</v>
      </c>
      <c r="AK41" s="301">
        <f t="shared" si="14"/>
        <v>6.7970767021179199</v>
      </c>
      <c r="AL41" s="301">
        <f t="shared" si="14"/>
        <v>7.2207566897074384</v>
      </c>
      <c r="AM41" s="302">
        <f t="shared" si="14"/>
        <v>6.6977699597676592</v>
      </c>
      <c r="AN41" s="339">
        <f t="shared" si="14"/>
        <v>6.9172866741816206</v>
      </c>
      <c r="AO41" s="301">
        <f t="shared" si="14"/>
        <v>64.288100459798173</v>
      </c>
      <c r="AP41" s="302">
        <f t="shared" si="14"/>
        <v>58.509166153971357</v>
      </c>
      <c r="AQ41" s="339">
        <f>AVERAGE(AO8:AP8,AO14:AP14,AO21:AP21)</f>
        <v>61.398633306884761</v>
      </c>
      <c r="AR41" s="301">
        <f>AVERAGE(AR8,AR14,AR21)</f>
        <v>7.6216100056966143</v>
      </c>
      <c r="AS41" s="302">
        <f>AVERAGE(AS8,AS14,AS21)</f>
        <v>7.4701833724975586</v>
      </c>
      <c r="AT41" s="302">
        <f>AVERAGE(AR8:AS8,AR14:AS14,AR21:AS21)</f>
        <v>7.5458966890970869</v>
      </c>
      <c r="AU41" s="339">
        <f>AVERAGE(AU8,AU14,AU21)</f>
        <v>26.248733466593425</v>
      </c>
      <c r="AV41" s="339">
        <f>AVERAGE(AV8,AV14,AV21)</f>
        <v>5.9040501117706299</v>
      </c>
      <c r="AW41" s="339">
        <f>AVERAGE(AW8,AW14,AW21)</f>
        <v>34.768266677856445</v>
      </c>
      <c r="AX41" s="11" t="s">
        <v>42</v>
      </c>
      <c r="AY41" s="229"/>
      <c r="AZ41" s="229"/>
      <c r="BA41" s="229"/>
      <c r="BB41" s="229"/>
      <c r="BC41" s="229"/>
      <c r="BD41" s="229"/>
      <c r="BE41" s="229"/>
      <c r="BF41" s="229"/>
      <c r="BG41" s="2"/>
      <c r="BH41" s="229"/>
      <c r="BI41" s="229"/>
      <c r="BJ41" s="229"/>
      <c r="BK41" s="229"/>
      <c r="BL41" s="229"/>
      <c r="BM41" s="229"/>
      <c r="BN41" s="229"/>
      <c r="BO41" s="229"/>
      <c r="BP41" s="2"/>
      <c r="BQ41" s="229"/>
      <c r="BR41" s="2"/>
      <c r="BS41" s="229"/>
      <c r="BT41" s="2"/>
      <c r="BU41" s="3"/>
      <c r="BV41" s="3"/>
      <c r="BW41" s="11" t="s">
        <v>42</v>
      </c>
      <c r="BX41" s="229"/>
      <c r="BY41" s="229"/>
      <c r="BZ41" s="229"/>
      <c r="CA41" s="229"/>
      <c r="CB41" s="229"/>
      <c r="CC41" s="229"/>
      <c r="CD41" s="229"/>
      <c r="CE41" s="229"/>
      <c r="CF41" s="2"/>
      <c r="CG41" s="229"/>
      <c r="CH41" s="229"/>
      <c r="CI41" s="229"/>
      <c r="CJ41" s="229"/>
      <c r="CK41" s="229"/>
      <c r="CL41" s="229"/>
      <c r="CM41" s="229"/>
      <c r="CN41" s="229"/>
      <c r="CO41" s="2"/>
      <c r="CP41" s="229"/>
      <c r="CQ41" s="2"/>
      <c r="CR41" s="229"/>
      <c r="CS41" s="2"/>
      <c r="CT41" s="3"/>
      <c r="CU41" s="230"/>
    </row>
    <row r="42" spans="1:99" ht="15.6" x14ac:dyDescent="0.3">
      <c r="A42" s="231" t="s">
        <v>22</v>
      </c>
      <c r="B42" s="301">
        <f t="shared" ref="B42:AC42" si="15">STDEV(B8,B14,B16)</f>
        <v>2.7089371345016731</v>
      </c>
      <c r="C42" s="301">
        <f t="shared" si="15"/>
        <v>3.6979115083792893</v>
      </c>
      <c r="D42" s="301">
        <f t="shared" si="15"/>
        <v>3.140448412533043</v>
      </c>
      <c r="E42" s="301">
        <f t="shared" si="15"/>
        <v>3.7194670361068507</v>
      </c>
      <c r="F42" s="301">
        <f t="shared" si="15"/>
        <v>3.0007821665702608</v>
      </c>
      <c r="G42" s="301">
        <f t="shared" si="15"/>
        <v>4.2679236929918423</v>
      </c>
      <c r="H42" s="301">
        <f t="shared" si="15"/>
        <v>1.878276429943196</v>
      </c>
      <c r="I42" s="301">
        <f t="shared" si="15"/>
        <v>6.7398362462429251</v>
      </c>
      <c r="J42" s="302">
        <f t="shared" si="15"/>
        <v>2.4794806883328753</v>
      </c>
      <c r="K42" s="228">
        <f t="shared" si="15"/>
        <v>0.73054516903346989</v>
      </c>
      <c r="L42" s="301">
        <f t="shared" si="15"/>
        <v>1.1845759503365942</v>
      </c>
      <c r="M42" s="228">
        <f t="shared" si="15"/>
        <v>0.75468466900690001</v>
      </c>
      <c r="N42" s="301">
        <f t="shared" si="15"/>
        <v>1.058631551495411</v>
      </c>
      <c r="O42" s="228">
        <f t="shared" si="15"/>
        <v>0.60414248168395623</v>
      </c>
      <c r="P42" s="228">
        <f t="shared" si="15"/>
        <v>0.72029524045064885</v>
      </c>
      <c r="Q42" s="228">
        <f t="shared" si="15"/>
        <v>0.46636123595994711</v>
      </c>
      <c r="R42" s="228">
        <f t="shared" si="15"/>
        <v>0.87105176228955228</v>
      </c>
      <c r="S42" s="154">
        <f t="shared" si="15"/>
        <v>0.73282983837670135</v>
      </c>
      <c r="T42" s="228">
        <f t="shared" si="15"/>
        <v>0.18866869614852755</v>
      </c>
      <c r="U42" s="228">
        <f t="shared" si="15"/>
        <v>0.45673423047839162</v>
      </c>
      <c r="V42" s="228">
        <f t="shared" si="15"/>
        <v>0.58414953845573092</v>
      </c>
      <c r="W42" s="228">
        <f t="shared" si="15"/>
        <v>0.61231215731970035</v>
      </c>
      <c r="X42" s="228">
        <f t="shared" si="15"/>
        <v>0.21065131148674834</v>
      </c>
      <c r="Y42" s="228">
        <f t="shared" si="15"/>
        <v>0.52617018619691236</v>
      </c>
      <c r="Z42" s="228">
        <f t="shared" si="15"/>
        <v>0.38895344340859189</v>
      </c>
      <c r="AA42" s="301">
        <f t="shared" si="15"/>
        <v>1.585252764519016</v>
      </c>
      <c r="AB42" s="154">
        <f t="shared" si="15"/>
        <v>0.42082066646581895</v>
      </c>
      <c r="AC42" s="339">
        <f t="shared" si="15"/>
        <v>4.0749245172563944</v>
      </c>
      <c r="AD42" s="6" t="s">
        <v>22</v>
      </c>
      <c r="AE42" s="301">
        <f>STDEV(AE8,AE14,AE16)</f>
        <v>8.3122973117203447</v>
      </c>
      <c r="AF42" s="301">
        <f>STDEV(AF8,AF14,AF16)</f>
        <v>7.509809065295177</v>
      </c>
      <c r="AG42" s="301">
        <f>STDEV(AG8,AG14,AG16)</f>
        <v>7.3427171914477372</v>
      </c>
      <c r="AH42" s="302">
        <f>STDEV(AH8,AH14,AH16)</f>
        <v>5.0330021114086083</v>
      </c>
      <c r="AI42" s="339">
        <f>STDEV(AE8:AH8,AE14:AH14,AE21:AH21)</f>
        <v>4.4634100127465759</v>
      </c>
      <c r="AJ42" s="301">
        <f>STDEV(AJ8,AJ14,AJ16)</f>
        <v>1.1070072163534725</v>
      </c>
      <c r="AK42" s="228">
        <f>STDEV(AK8,AK14,AK16)</f>
        <v>0.40310247567324059</v>
      </c>
      <c r="AL42" s="228">
        <f>STDEV(AL8,AL14,AL16)</f>
        <v>0.81991805523588557</v>
      </c>
      <c r="AM42" s="154">
        <f>STDEV(AM8,AM14,AM16)</f>
        <v>0.29527198654045511</v>
      </c>
      <c r="AN42" s="155">
        <f>STDEV(AN8,AN14,AN21)</f>
        <v>0.37711486195477223</v>
      </c>
      <c r="AO42" s="301">
        <f>STDEV(AO8,AO14,AO16)</f>
        <v>10.900328923696676</v>
      </c>
      <c r="AP42" s="302">
        <f>STDEV(AP8,AP14,AP16)</f>
        <v>8.5512294630975507</v>
      </c>
      <c r="AQ42" s="339">
        <f>STDEV(AO8:AP8,AO14:AP14,AO21:AP21)</f>
        <v>13.048951291498199</v>
      </c>
      <c r="AR42" s="301">
        <f>STDEV(AR8,AR14,AR16)</f>
        <v>1.0898692414665758</v>
      </c>
      <c r="AS42" s="154">
        <f>STDEV(AS8,AS14,AS16)</f>
        <v>0.44000191788879317</v>
      </c>
      <c r="AT42" s="154">
        <f>STDEV(AR8:AS8,AR14:AS14,AR21:AS21)</f>
        <v>0.7501588874460462</v>
      </c>
      <c r="AU42" s="339">
        <f>STDEV(AU8,AU14,AU21)</f>
        <v>2.5932474007520012</v>
      </c>
      <c r="AV42" s="155">
        <f>STDEV(AV8,AV14,AV16)</f>
        <v>0.4171786102801075</v>
      </c>
      <c r="AW42" s="339">
        <f>STDEV(AW8,AW14,AW16)</f>
        <v>17.223976105281341</v>
      </c>
      <c r="AX42" s="3" t="s">
        <v>22</v>
      </c>
      <c r="AY42" s="229"/>
      <c r="AZ42" s="229"/>
      <c r="BA42" s="229"/>
      <c r="BB42" s="229"/>
      <c r="BC42" s="229"/>
      <c r="BD42" s="229"/>
      <c r="BE42" s="229"/>
      <c r="BF42" s="229"/>
      <c r="BG42" s="2"/>
      <c r="BH42" s="229"/>
      <c r="BI42" s="229"/>
      <c r="BJ42" s="229"/>
      <c r="BK42" s="229"/>
      <c r="BL42" s="229"/>
      <c r="BM42" s="229"/>
      <c r="BN42" s="229"/>
      <c r="BO42" s="229"/>
      <c r="BP42" s="2"/>
      <c r="BQ42" s="229"/>
      <c r="BR42" s="2"/>
      <c r="BS42" s="229"/>
      <c r="BT42" s="2"/>
      <c r="BU42" s="3"/>
      <c r="BV42" s="3"/>
      <c r="BW42" s="3" t="s">
        <v>22</v>
      </c>
      <c r="BX42" s="229"/>
      <c r="BY42" s="229"/>
      <c r="BZ42" s="229"/>
      <c r="CA42" s="229"/>
      <c r="CB42" s="229"/>
      <c r="CC42" s="229"/>
      <c r="CD42" s="229"/>
      <c r="CE42" s="229"/>
      <c r="CF42" s="2"/>
      <c r="CG42" s="229"/>
      <c r="CH42" s="229"/>
      <c r="CI42" s="229"/>
      <c r="CJ42" s="229"/>
      <c r="CK42" s="229"/>
      <c r="CL42" s="229"/>
      <c r="CM42" s="229"/>
      <c r="CN42" s="229"/>
      <c r="CO42" s="2"/>
      <c r="CP42" s="229"/>
      <c r="CQ42" s="2"/>
      <c r="CR42" s="229"/>
      <c r="CS42" s="2"/>
      <c r="CT42" s="3"/>
      <c r="CU42" s="230"/>
    </row>
    <row r="43" spans="1:99" ht="18" x14ac:dyDescent="0.35">
      <c r="A43" s="232" t="s">
        <v>187</v>
      </c>
      <c r="B43" s="303">
        <f t="shared" ref="B43:AC43" si="16">AVERAGE(B12:B13,B17:B19,B20,B22:B34)</f>
        <v>20.957894676610042</v>
      </c>
      <c r="C43" s="303">
        <f t="shared" si="16"/>
        <v>29.472210833900853</v>
      </c>
      <c r="D43" s="303">
        <f t="shared" si="16"/>
        <v>22.00657884698165</v>
      </c>
      <c r="E43" s="303">
        <f t="shared" si="16"/>
        <v>53.325947610955488</v>
      </c>
      <c r="F43" s="303">
        <f t="shared" si="16"/>
        <v>22.393578880711605</v>
      </c>
      <c r="G43" s="303">
        <f t="shared" si="16"/>
        <v>31.147947010241058</v>
      </c>
      <c r="H43" s="303">
        <f t="shared" si="16"/>
        <v>20.468368290750604</v>
      </c>
      <c r="I43" s="303">
        <f t="shared" si="16"/>
        <v>30.629894858912419</v>
      </c>
      <c r="J43" s="304">
        <f t="shared" si="16"/>
        <v>28.163578936928197</v>
      </c>
      <c r="K43" s="303">
        <f t="shared" si="16"/>
        <v>7.0271455976698132</v>
      </c>
      <c r="L43" s="303">
        <f t="shared" si="16"/>
        <v>7.5795500152989437</v>
      </c>
      <c r="M43" s="303">
        <f t="shared" si="16"/>
        <v>7.2105651905662134</v>
      </c>
      <c r="N43" s="303">
        <f t="shared" si="16"/>
        <v>9.1907567977905273</v>
      </c>
      <c r="O43" s="303">
        <f t="shared" si="16"/>
        <v>7.2167394788641674</v>
      </c>
      <c r="P43" s="303">
        <f t="shared" si="16"/>
        <v>7.9108332332811857</v>
      </c>
      <c r="Q43" s="303">
        <f t="shared" si="16"/>
        <v>6.8641700479719372</v>
      </c>
      <c r="R43" s="303">
        <f t="shared" si="16"/>
        <v>7.887548396461888</v>
      </c>
      <c r="S43" s="304">
        <f t="shared" si="16"/>
        <v>8.2870678901672363</v>
      </c>
      <c r="T43" s="303">
        <f t="shared" si="16"/>
        <v>4.1203790012631574</v>
      </c>
      <c r="U43" s="303">
        <f t="shared" si="16"/>
        <v>5.6290899671578947</v>
      </c>
      <c r="V43" s="303">
        <f t="shared" si="16"/>
        <v>3.1693825549473682</v>
      </c>
      <c r="W43" s="303">
        <f t="shared" si="16"/>
        <v>12.735837938526315</v>
      </c>
      <c r="X43" s="303">
        <f t="shared" si="16"/>
        <v>3.5942913751578951</v>
      </c>
      <c r="Y43" s="303">
        <f t="shared" si="16"/>
        <v>5.8826694197894733</v>
      </c>
      <c r="Z43" s="303">
        <f t="shared" si="16"/>
        <v>3.2211918551578949</v>
      </c>
      <c r="AA43" s="303">
        <f t="shared" si="16"/>
        <v>5.4709156244210515</v>
      </c>
      <c r="AB43" s="304">
        <f t="shared" si="16"/>
        <v>6.6979181406315789</v>
      </c>
      <c r="AC43" s="340">
        <f t="shared" si="16"/>
        <v>50.521675877052623</v>
      </c>
      <c r="AD43" s="12" t="s">
        <v>187</v>
      </c>
      <c r="AE43" s="303">
        <f>AVERAGE(AE12:AE13,AE17:AE19,AE20,AE22:AE34)</f>
        <v>34.273336912456308</v>
      </c>
      <c r="AF43" s="303">
        <f>AVERAGE(AF12:AF13,AF17:AF19,AF20,AF22:AF34)</f>
        <v>33.029953002929688</v>
      </c>
      <c r="AG43" s="303">
        <f>AVERAGE(AG12:AG13,AG17:AG19,AG20,AG22:AG34)</f>
        <v>34.225678996035924</v>
      </c>
      <c r="AH43" s="304">
        <f>AVERAGE(AH12:AH13,AH17:AH19,AH20,AH22:AH34)</f>
        <v>30.072236914383737</v>
      </c>
      <c r="AI43" s="340">
        <f>AVERAGE(AE12:AH13,AE17:AH20,AE22:AH34)</f>
        <v>32.900301456451416</v>
      </c>
      <c r="AJ43" s="303">
        <f>AVERAGE(AJ12:AJ13,AJ17:AJ19,AJ20,AJ22:AJ34)</f>
        <v>7.4687810506318746</v>
      </c>
      <c r="AK43" s="303">
        <f>AVERAGE(AK12:AK13,AK17:AK19,AK20,AK22:AK34)</f>
        <v>7.6294146738554307</v>
      </c>
      <c r="AL43" s="303">
        <f>AVERAGE(AL12:AL13,AL17:AL19,AL20,AL22:AL34)</f>
        <v>7.4405736792714974</v>
      </c>
      <c r="AM43" s="304">
        <f>AVERAGE(AM12:AM13,AM17:AM19,AM20,AM22:AM34)</f>
        <v>7.2833194913362211</v>
      </c>
      <c r="AN43" s="340">
        <f>AVERAGE(AN12:AN13,AN17:AN20,AN22:AN34)</f>
        <v>7.4555222237737553</v>
      </c>
      <c r="AO43" s="303">
        <f>AVERAGE(AO12:AO13,AO17:AO19,AO20,AO22:AO34)</f>
        <v>65.62020515854779</v>
      </c>
      <c r="AP43" s="304">
        <f>AVERAGE(AP12:AP13,AP17:AP19,AP20,AP22:AP34)</f>
        <v>63.34275862785789</v>
      </c>
      <c r="AQ43" s="340">
        <f>AVERAGE(AO13:AP13,AO17:AP17,AO19:AP20,AO22:AP34)</f>
        <v>64.48148189320284</v>
      </c>
      <c r="AR43" s="303">
        <f>AVERAGE(AR12:AR13,AR17:AR19,AR20,AR22:AR34)</f>
        <v>7.755341670092414</v>
      </c>
      <c r="AS43" s="304">
        <f>AVERAGE(AS12:AS13,AS17:AS19,AS20,AS22:AS34)</f>
        <v>7.4187735669753128</v>
      </c>
      <c r="AT43" s="304">
        <f>AVERAGE(AR13:AS13,AR17:AS17,AR19:AS20,AR22:AS34)</f>
        <v>7.5870576185338638</v>
      </c>
      <c r="AU43" s="340">
        <f>AVERAGE(AU12:AU13,AU17:AU19,AU20,AU22:AU34)</f>
        <v>24.527833461761475</v>
      </c>
      <c r="AV43" s="340">
        <f>AVERAGE(AV12:AV13,AV17:AV19,AV20,AV22:AV34)</f>
        <v>6.3782608111699419</v>
      </c>
      <c r="AW43" s="340">
        <f>AVERAGE(AW12:AW13,AW17:AW19,AW20,AW22:AW34)</f>
        <v>41.433815705148795</v>
      </c>
      <c r="AX43" s="12" t="s">
        <v>187</v>
      </c>
      <c r="AY43" s="303">
        <f>AVERAGE(AY19,AY25,AY34)</f>
        <v>1.4651544729713351</v>
      </c>
      <c r="AZ43" s="303">
        <f t="shared" ref="AZ43:BP43" si="17">AVERAGE(AZ19,AZ25,AZ34)</f>
        <v>2.2282578920324645</v>
      </c>
      <c r="BA43" s="303">
        <f t="shared" si="17"/>
        <v>1.269446378350646</v>
      </c>
      <c r="BB43" s="303">
        <f t="shared" si="17"/>
        <v>3.5626855457861288</v>
      </c>
      <c r="BC43" s="303">
        <f t="shared" si="17"/>
        <v>1.5336243410905201</v>
      </c>
      <c r="BD43" s="303">
        <f t="shared" si="17"/>
        <v>2.2060724154597815</v>
      </c>
      <c r="BE43" s="303">
        <f t="shared" si="17"/>
        <v>1.3100606699784596</v>
      </c>
      <c r="BF43" s="303">
        <f t="shared" si="17"/>
        <v>2.4280569048860343</v>
      </c>
      <c r="BG43" s="304">
        <f t="shared" si="17"/>
        <v>2.1630918518640101</v>
      </c>
      <c r="BH43" s="303">
        <f t="shared" si="17"/>
        <v>2.9286665862115719</v>
      </c>
      <c r="BI43" s="303">
        <f t="shared" si="17"/>
        <v>3.7950240604817131</v>
      </c>
      <c r="BJ43" s="303">
        <f t="shared" si="17"/>
        <v>2.3524472379940562</v>
      </c>
      <c r="BK43" s="303">
        <f t="shared" si="17"/>
        <v>7.6958801906779017</v>
      </c>
      <c r="BL43" s="303">
        <f t="shared" si="17"/>
        <v>2.5647589637277028</v>
      </c>
      <c r="BM43" s="303">
        <f t="shared" si="17"/>
        <v>2.7802288270710656</v>
      </c>
      <c r="BN43" s="303">
        <f t="shared" si="17"/>
        <v>2.3348904002147415</v>
      </c>
      <c r="BO43" s="303">
        <f t="shared" si="17"/>
        <v>6.8311727761077536</v>
      </c>
      <c r="BP43" s="304">
        <f t="shared" si="17"/>
        <v>2.7379769249043115</v>
      </c>
      <c r="BQ43" s="234"/>
      <c r="BR43" s="70"/>
      <c r="BS43" s="234"/>
      <c r="BT43" s="70"/>
      <c r="BU43" s="71"/>
      <c r="BV43" s="71"/>
      <c r="BW43" s="12" t="s">
        <v>188</v>
      </c>
      <c r="BX43" s="234"/>
      <c r="BY43" s="234"/>
      <c r="BZ43" s="234"/>
      <c r="CA43" s="234"/>
      <c r="CB43" s="234"/>
      <c r="CC43" s="234"/>
      <c r="CD43" s="234"/>
      <c r="CE43" s="234"/>
      <c r="CF43" s="70"/>
      <c r="CG43" s="234"/>
      <c r="CH43" s="234"/>
      <c r="CI43" s="234"/>
      <c r="CJ43" s="234"/>
      <c r="CK43" s="234"/>
      <c r="CL43" s="234"/>
      <c r="CM43" s="234"/>
      <c r="CN43" s="234"/>
      <c r="CO43" s="70"/>
      <c r="CP43" s="234"/>
      <c r="CQ43" s="70"/>
      <c r="CR43" s="234"/>
      <c r="CS43" s="70"/>
      <c r="CT43" s="71"/>
      <c r="CU43" s="235"/>
    </row>
    <row r="44" spans="1:99" ht="15.6" x14ac:dyDescent="0.3">
      <c r="A44" s="236" t="s">
        <v>22</v>
      </c>
      <c r="B44" s="303">
        <f t="shared" ref="B44:AC44" si="18">STDEV(B12:B13,B17:B20,B22:B34)</f>
        <v>3.2590890616719776</v>
      </c>
      <c r="C44" s="303">
        <f t="shared" si="18"/>
        <v>3.1409464610316191</v>
      </c>
      <c r="D44" s="303">
        <f t="shared" si="18"/>
        <v>2.6405346916533667</v>
      </c>
      <c r="E44" s="303">
        <f t="shared" si="18"/>
        <v>11.11954424497166</v>
      </c>
      <c r="F44" s="303">
        <f t="shared" si="18"/>
        <v>3.4832842933981794</v>
      </c>
      <c r="G44" s="303">
        <f t="shared" si="18"/>
        <v>3.1876299880438173</v>
      </c>
      <c r="H44" s="303">
        <f t="shared" si="18"/>
        <v>4.4672789597106721</v>
      </c>
      <c r="I44" s="303">
        <f t="shared" si="18"/>
        <v>8.46545921905245</v>
      </c>
      <c r="J44" s="304">
        <f t="shared" si="18"/>
        <v>4.2586409280657298</v>
      </c>
      <c r="K44" s="233">
        <f t="shared" si="18"/>
        <v>0.56274960959653431</v>
      </c>
      <c r="L44" s="233">
        <f t="shared" si="18"/>
        <v>0.90601777881950241</v>
      </c>
      <c r="M44" s="233">
        <f t="shared" si="18"/>
        <v>0.72571172339720258</v>
      </c>
      <c r="N44" s="303">
        <f t="shared" si="18"/>
        <v>1.0731262751398603</v>
      </c>
      <c r="O44" s="233">
        <f t="shared" si="18"/>
        <v>0.84952951806841603</v>
      </c>
      <c r="P44" s="233">
        <f t="shared" si="18"/>
        <v>0.70679939429945526</v>
      </c>
      <c r="Q44" s="233">
        <f t="shared" si="18"/>
        <v>0.97786911801168397</v>
      </c>
      <c r="R44" s="303">
        <f t="shared" si="18"/>
        <v>1.2036011682786285</v>
      </c>
      <c r="S44" s="156">
        <f t="shared" si="18"/>
        <v>0.80149232184107588</v>
      </c>
      <c r="T44" s="303">
        <f t="shared" si="18"/>
        <v>1.5773623414621891</v>
      </c>
      <c r="U44" s="303">
        <f t="shared" si="18"/>
        <v>1.2901788624409503</v>
      </c>
      <c r="V44" s="233">
        <f t="shared" si="18"/>
        <v>0.94729294875546999</v>
      </c>
      <c r="W44" s="303">
        <f t="shared" si="18"/>
        <v>3.9106783598187409</v>
      </c>
      <c r="X44" s="303">
        <f t="shared" si="18"/>
        <v>1.3277353360124708</v>
      </c>
      <c r="Y44" s="303">
        <f t="shared" si="18"/>
        <v>0.97935250479591973</v>
      </c>
      <c r="Z44" s="233">
        <f t="shared" si="18"/>
        <v>0.74334605224222039</v>
      </c>
      <c r="AA44" s="303">
        <f t="shared" si="18"/>
        <v>2.146884273477601</v>
      </c>
      <c r="AB44" s="304">
        <f t="shared" si="18"/>
        <v>1.6184089700995741</v>
      </c>
      <c r="AC44" s="340">
        <f t="shared" si="18"/>
        <v>8.8470686284911615</v>
      </c>
      <c r="AD44" s="7" t="s">
        <v>22</v>
      </c>
      <c r="AE44" s="303">
        <f>STDEV(AE12:AE13,AE17:AE20,AE22:AE34)</f>
        <v>6.6518124013264117</v>
      </c>
      <c r="AF44" s="303">
        <f>STDEV(AF12:AF13,AF17:AF20,AF22:AF34)</f>
        <v>5.2960642774774831</v>
      </c>
      <c r="AG44" s="303">
        <f>STDEV(AG12:AG13,AG17:AG20,AG22:AG34)</f>
        <v>5.9447675976021976</v>
      </c>
      <c r="AH44" s="304">
        <f>STDEV(AH12:AH13,AH17:AH20,AH22:AH34)</f>
        <v>4.9089014724670736</v>
      </c>
      <c r="AI44" s="340">
        <f>STDEV(AE12:AH13,AE17:AH20,AE22:AH34)</f>
        <v>5.8795240735706606</v>
      </c>
      <c r="AJ44" s="303">
        <f t="shared" ref="AJ44:AP44" si="19">STDEV(AJ12:AJ13,AJ17:AJ20,AJ22:AJ34)</f>
        <v>1.1259034352363706</v>
      </c>
      <c r="AK44" s="303">
        <f t="shared" si="19"/>
        <v>1.1604674176857344</v>
      </c>
      <c r="AL44" s="303">
        <f t="shared" si="19"/>
        <v>1.0334336502029531</v>
      </c>
      <c r="AM44" s="304">
        <f t="shared" si="19"/>
        <v>1.1742579172861678</v>
      </c>
      <c r="AN44" s="157">
        <f t="shared" si="19"/>
        <v>0.92598701829229102</v>
      </c>
      <c r="AO44" s="303">
        <f t="shared" si="19"/>
        <v>10.169171358413868</v>
      </c>
      <c r="AP44" s="304">
        <f t="shared" si="19"/>
        <v>12.750386416314081</v>
      </c>
      <c r="AQ44" s="340">
        <f>STDEV(AO13:AP13,AO17:AP17,AO19:AP20,AO22:AP34)</f>
        <v>11.414820086538072</v>
      </c>
      <c r="AR44" s="233">
        <f>STDEV(AR12:AR13,AR17:AR20,AR22:AR34)</f>
        <v>0.93968740043172605</v>
      </c>
      <c r="AS44" s="156">
        <f>STDEV(AS12:AS13,AS17:AS20,AS22:AS34)</f>
        <v>1.0279734710824551</v>
      </c>
      <c r="AT44" s="156">
        <f>STDEV(AR13:AS13,AR17:AS17,AR19:AS20,AR22:AS34)</f>
        <v>0.98471244276316583</v>
      </c>
      <c r="AU44" s="340">
        <f>STDEV(AU12:AU13,AU17:AU20,AU22:AU34)</f>
        <v>3.1591988589747539</v>
      </c>
      <c r="AV44" s="340">
        <f>STDEV(AV12:AV13,AV17:AV20,AV22:AV34)</f>
        <v>1.0353610652058183</v>
      </c>
      <c r="AW44" s="340">
        <f>STDEV(AW12:AW13,AW17:AW20,AW22:AW34)</f>
        <v>9.0258662572898043</v>
      </c>
      <c r="AX44" s="71" t="s">
        <v>22</v>
      </c>
      <c r="AY44" s="233">
        <f>STDEV(AY19,AY25,AY34)</f>
        <v>0.1621035491397349</v>
      </c>
      <c r="AZ44" s="233">
        <f t="shared" ref="AZ44:BP44" si="20">STDEV(AZ19,AZ25,AZ34)</f>
        <v>0.34062159020417904</v>
      </c>
      <c r="BA44" s="233">
        <f t="shared" si="20"/>
        <v>0.13760005673061187</v>
      </c>
      <c r="BB44" s="233">
        <f t="shared" si="20"/>
        <v>0.73524015289077538</v>
      </c>
      <c r="BC44" s="233">
        <f t="shared" si="20"/>
        <v>6.1232874492665755E-2</v>
      </c>
      <c r="BD44" s="233">
        <f t="shared" si="20"/>
        <v>0.37207580181404687</v>
      </c>
      <c r="BE44" s="233">
        <f t="shared" si="20"/>
        <v>0.34441665521566989</v>
      </c>
      <c r="BF44" s="233">
        <f t="shared" si="20"/>
        <v>0.3164968563146065</v>
      </c>
      <c r="BG44" s="156">
        <f t="shared" si="20"/>
        <v>0.44086875704518486</v>
      </c>
      <c r="BH44" s="233">
        <f t="shared" si="20"/>
        <v>0.48859118276480323</v>
      </c>
      <c r="BI44" s="233">
        <f t="shared" si="20"/>
        <v>5.06038231817076E-2</v>
      </c>
      <c r="BJ44" s="233">
        <f t="shared" si="20"/>
        <v>0.40810077857383315</v>
      </c>
      <c r="BK44" s="303">
        <f t="shared" si="20"/>
        <v>1.9230038454410967</v>
      </c>
      <c r="BL44" s="233">
        <f t="shared" si="20"/>
        <v>0.39602801593547332</v>
      </c>
      <c r="BM44" s="303">
        <f t="shared" si="20"/>
        <v>1.0184550206958565</v>
      </c>
      <c r="BN44" s="233">
        <f t="shared" si="20"/>
        <v>0.3945070883324035</v>
      </c>
      <c r="BO44" s="303">
        <f t="shared" si="20"/>
        <v>1.9569290890873945</v>
      </c>
      <c r="BP44" s="156">
        <f t="shared" si="20"/>
        <v>0.46928922542659579</v>
      </c>
      <c r="BQ44" s="234"/>
      <c r="BR44" s="70"/>
      <c r="BS44" s="234"/>
      <c r="BT44" s="70"/>
      <c r="BU44" s="71"/>
      <c r="BV44" s="71"/>
      <c r="BW44" s="71" t="s">
        <v>22</v>
      </c>
      <c r="BX44" s="234"/>
      <c r="BY44" s="234"/>
      <c r="BZ44" s="234"/>
      <c r="CA44" s="234"/>
      <c r="CB44" s="234"/>
      <c r="CC44" s="234"/>
      <c r="CD44" s="234"/>
      <c r="CE44" s="234"/>
      <c r="CF44" s="70"/>
      <c r="CG44" s="234"/>
      <c r="CH44" s="234"/>
      <c r="CI44" s="234"/>
      <c r="CJ44" s="234"/>
      <c r="CK44" s="234"/>
      <c r="CL44" s="234"/>
      <c r="CM44" s="234"/>
      <c r="CN44" s="234"/>
      <c r="CO44" s="70"/>
      <c r="CP44" s="234"/>
      <c r="CQ44" s="70"/>
      <c r="CR44" s="234"/>
      <c r="CS44" s="70"/>
      <c r="CT44" s="71"/>
      <c r="CU44" s="235"/>
    </row>
    <row r="45" spans="1:99" ht="15.6" x14ac:dyDescent="0.3">
      <c r="A45" s="237" t="s">
        <v>44</v>
      </c>
      <c r="B45" s="305">
        <f t="shared" ref="B45:AC45" si="21">AVERAGE(B6:B34)</f>
        <v>19.748689618603937</v>
      </c>
      <c r="C45" s="305">
        <f t="shared" si="21"/>
        <v>27.709241669753503</v>
      </c>
      <c r="D45" s="305">
        <f t="shared" si="21"/>
        <v>20.589448139585297</v>
      </c>
      <c r="E45" s="305">
        <f t="shared" si="21"/>
        <v>46.323206934435618</v>
      </c>
      <c r="F45" s="305">
        <f t="shared" si="21"/>
        <v>20.90244822666563</v>
      </c>
      <c r="G45" s="305">
        <f t="shared" si="21"/>
        <v>29.099137667951911</v>
      </c>
      <c r="H45" s="305">
        <f t="shared" si="21"/>
        <v>19.596655129662874</v>
      </c>
      <c r="I45" s="305">
        <f t="shared" si="21"/>
        <v>31.142206718181743</v>
      </c>
      <c r="J45" s="306">
        <f t="shared" si="21"/>
        <v>23.908724127144648</v>
      </c>
      <c r="K45" s="305">
        <f t="shared" si="21"/>
        <v>6.8322421823229105</v>
      </c>
      <c r="L45" s="305">
        <f t="shared" si="21"/>
        <v>7.4348686152491075</v>
      </c>
      <c r="M45" s="305">
        <f t="shared" si="21"/>
        <v>7.0184299370338179</v>
      </c>
      <c r="N45" s="305">
        <f t="shared" si="21"/>
        <v>8.8500262293322329</v>
      </c>
      <c r="O45" s="305">
        <f t="shared" si="21"/>
        <v>7.0391765627367739</v>
      </c>
      <c r="P45" s="305">
        <f t="shared" si="21"/>
        <v>7.7501003660004715</v>
      </c>
      <c r="Q45" s="305">
        <f t="shared" si="21"/>
        <v>6.8515586001532416</v>
      </c>
      <c r="R45" s="305">
        <f t="shared" si="21"/>
        <v>8.0649396468853123</v>
      </c>
      <c r="S45" s="306">
        <f t="shared" si="21"/>
        <v>7.8315944836057465</v>
      </c>
      <c r="T45" s="305">
        <f t="shared" si="21"/>
        <v>3.3051474427586203</v>
      </c>
      <c r="U45" s="305">
        <f t="shared" si="21"/>
        <v>4.7538105202758629</v>
      </c>
      <c r="V45" s="305">
        <f t="shared" si="21"/>
        <v>2.8702323111724137</v>
      </c>
      <c r="W45" s="305">
        <f t="shared" si="21"/>
        <v>9.6954702124137917</v>
      </c>
      <c r="X45" s="305">
        <f t="shared" si="21"/>
        <v>2.9567945357241383</v>
      </c>
      <c r="Y45" s="305">
        <f t="shared" si="21"/>
        <v>4.9660018140689663</v>
      </c>
      <c r="Z45" s="305">
        <f t="shared" si="21"/>
        <v>2.7177052601379312</v>
      </c>
      <c r="AA45" s="305">
        <f t="shared" si="21"/>
        <v>5.0483447790344824</v>
      </c>
      <c r="AB45" s="306">
        <f t="shared" si="21"/>
        <v>4.6851090935172417</v>
      </c>
      <c r="AC45" s="341">
        <f t="shared" si="21"/>
        <v>40.998615969103454</v>
      </c>
      <c r="AD45" s="8" t="s">
        <v>44</v>
      </c>
      <c r="AE45" s="305">
        <f>AVERAGE(AE6:AE34)</f>
        <v>26.925567972248999</v>
      </c>
      <c r="AF45" s="305">
        <f>AVERAGE(AF6:AF34)</f>
        <v>26.091093326437061</v>
      </c>
      <c r="AG45" s="305">
        <f>AVERAGE(AG6:AG34)</f>
        <v>27.095015838228424</v>
      </c>
      <c r="AH45" s="306">
        <f>AVERAGE(AH6:AH34)</f>
        <v>24.131722483141669</v>
      </c>
      <c r="AI45" s="341">
        <f>AVERAGE(AE6:AH34)</f>
        <v>26.060849905014038</v>
      </c>
      <c r="AJ45" s="305">
        <f t="shared" ref="AJ45:AP45" si="22">AVERAGE(AJ6:AJ34)</f>
        <v>7.1882858644682788</v>
      </c>
      <c r="AK45" s="305">
        <f t="shared" si="22"/>
        <v>7.2860371918513858</v>
      </c>
      <c r="AL45" s="305">
        <f t="shared" si="22"/>
        <v>7.1956006819626381</v>
      </c>
      <c r="AM45" s="306">
        <f t="shared" si="22"/>
        <v>7.0341993483181664</v>
      </c>
      <c r="AN45" s="341">
        <f t="shared" si="22"/>
        <v>7.176030771650117</v>
      </c>
      <c r="AO45" s="305">
        <f t="shared" si="22"/>
        <v>59.243807319288983</v>
      </c>
      <c r="AP45" s="306">
        <f t="shared" si="22"/>
        <v>57.320399819833263</v>
      </c>
      <c r="AQ45" s="341">
        <f>AVERAGE(AO6:AP11,AO13:AP16,AO17:AP17,AO19:AP34)</f>
        <v>58.263958215792677</v>
      </c>
      <c r="AR45" s="305">
        <f>AVERAGE(AR6:AR34)</f>
        <v>7.7352599214624478</v>
      </c>
      <c r="AS45" s="306">
        <f>AVERAGE(AS6:AS34)</f>
        <v>7.3397285496747049</v>
      </c>
      <c r="AT45" s="306">
        <f>AVERAGE(AR6:AS11,AR13:AS16,AR17:AS17,AR19:AS34)</f>
        <v>7.5374942355685768</v>
      </c>
      <c r="AU45" s="341">
        <f>AVERAGE(AU6:AU34)</f>
        <v>23.370945576199617</v>
      </c>
      <c r="AV45" s="341">
        <f>AVERAGE(AV6:AV34)</f>
        <v>6.4660352298191617</v>
      </c>
      <c r="AW45" s="341">
        <f>AVERAGE(AW6:AW34)</f>
        <v>32.824892011182058</v>
      </c>
      <c r="AX45" s="72" t="s">
        <v>44</v>
      </c>
      <c r="AY45" s="305">
        <f t="shared" ref="AY45:BG45" si="23">AVERAGE(AY6:AY34)</f>
        <v>1.1845768261235208</v>
      </c>
      <c r="AZ45" s="305">
        <f t="shared" si="23"/>
        <v>1.853386292315554</v>
      </c>
      <c r="BA45" s="305">
        <f t="shared" si="23"/>
        <v>1.0525380943028722</v>
      </c>
      <c r="BB45" s="305">
        <f t="shared" si="23"/>
        <v>2.8376051798113622</v>
      </c>
      <c r="BC45" s="305">
        <f t="shared" si="23"/>
        <v>1.2528831668198108</v>
      </c>
      <c r="BD45" s="305">
        <f t="shared" si="23"/>
        <v>1.8557036369583784</v>
      </c>
      <c r="BE45" s="305">
        <f t="shared" si="23"/>
        <v>1.0546525033889338</v>
      </c>
      <c r="BF45" s="305">
        <f t="shared" si="23"/>
        <v>2.0276958170317814</v>
      </c>
      <c r="BG45" s="306">
        <f t="shared" si="23"/>
        <v>1.4982173928059637</v>
      </c>
      <c r="BH45" s="305">
        <f>AVERAGE(BH6:BH34)</f>
        <v>2.5138352195266633</v>
      </c>
      <c r="BI45" s="305">
        <f t="shared" ref="BI45:BV45" si="24">AVERAGE(BI6:BI34)</f>
        <v>3.197179834659619</v>
      </c>
      <c r="BJ45" s="305">
        <f t="shared" si="24"/>
        <v>2.159420620754827</v>
      </c>
      <c r="BK45" s="305">
        <f t="shared" si="24"/>
        <v>6.5579899513482811</v>
      </c>
      <c r="BL45" s="305">
        <f t="shared" si="24"/>
        <v>2.4570199771784247</v>
      </c>
      <c r="BM45" s="305">
        <f t="shared" si="24"/>
        <v>2.6859981086337941</v>
      </c>
      <c r="BN45" s="305">
        <f t="shared" si="24"/>
        <v>2.1653788949362935</v>
      </c>
      <c r="BO45" s="305">
        <f t="shared" si="24"/>
        <v>5.4641672290919816</v>
      </c>
      <c r="BP45" s="306">
        <f t="shared" si="24"/>
        <v>2.0287523609600613</v>
      </c>
      <c r="BQ45" s="238">
        <f t="shared" si="24"/>
        <v>0.43432369255164394</v>
      </c>
      <c r="BR45" s="158">
        <f t="shared" si="24"/>
        <v>0.44013886515612166</v>
      </c>
      <c r="BS45" s="305">
        <f t="shared" si="24"/>
        <v>20.490230441678381</v>
      </c>
      <c r="BT45" s="306">
        <f t="shared" si="24"/>
        <v>20.811675235320564</v>
      </c>
      <c r="BU45" s="158">
        <f t="shared" si="24"/>
        <v>0.2432914578641156</v>
      </c>
      <c r="BV45" s="306">
        <f t="shared" si="24"/>
        <v>6.9035361478666069</v>
      </c>
      <c r="BW45" s="72" t="s">
        <v>44</v>
      </c>
      <c r="BX45" s="451">
        <f>AVERAGE(BX6:BX34)</f>
        <v>5.666666666666667</v>
      </c>
      <c r="BY45" s="451">
        <f t="shared" ref="BY45:CF45" si="25">AVERAGE(BY6:BY34)</f>
        <v>9.6666666666666661</v>
      </c>
      <c r="BZ45" s="469">
        <f t="shared" si="25"/>
        <v>5</v>
      </c>
      <c r="CA45" s="451">
        <f t="shared" si="25"/>
        <v>17.333333333333332</v>
      </c>
      <c r="CB45" s="469">
        <f t="shared" si="25"/>
        <v>4</v>
      </c>
      <c r="CC45" s="451">
        <f t="shared" si="25"/>
        <v>6.666666666666667</v>
      </c>
      <c r="CD45" s="451">
        <f t="shared" si="25"/>
        <v>4.666666666666667</v>
      </c>
      <c r="CE45" s="469">
        <f t="shared" si="25"/>
        <v>10</v>
      </c>
      <c r="CF45" s="473">
        <f t="shared" si="25"/>
        <v>9.6666666666666661</v>
      </c>
      <c r="CG45" s="512">
        <f>AVERAGE(CG11,CG19,CG34)</f>
        <v>85.333333333333329</v>
      </c>
      <c r="CH45" s="512">
        <f t="shared" ref="CH45:CO45" si="26">AVERAGE(CH11,CH19,CH34)</f>
        <v>118.33333333333333</v>
      </c>
      <c r="CI45" s="512">
        <f t="shared" si="26"/>
        <v>83.666666666666671</v>
      </c>
      <c r="CJ45" s="512">
        <f t="shared" si="26"/>
        <v>234.33333333333334</v>
      </c>
      <c r="CK45" s="512">
        <f t="shared" si="26"/>
        <v>92.666666666666671</v>
      </c>
      <c r="CL45" s="512">
        <f t="shared" si="26"/>
        <v>122.33333333333333</v>
      </c>
      <c r="CM45" s="512">
        <f t="shared" si="26"/>
        <v>91.333333333333329</v>
      </c>
      <c r="CN45" s="512">
        <f t="shared" si="26"/>
        <v>158.66666666666666</v>
      </c>
      <c r="CO45" s="513">
        <f t="shared" si="26"/>
        <v>113</v>
      </c>
      <c r="CP45" s="451">
        <f>AVERAGE(CP6:CP34)</f>
        <v>7.333333333333333</v>
      </c>
      <c r="CQ45" s="470">
        <f>AVERAGE(CQ6:CQ34)</f>
        <v>8</v>
      </c>
      <c r="CR45" s="583">
        <f>AVERAGE(CR11:CS11,CR19:CS19,CR25:CS25,CR34:CS34)</f>
        <v>158.83333333333334</v>
      </c>
      <c r="CS45" s="584"/>
      <c r="CT45" s="475">
        <f>AVERAGE(CT6:CT34)</f>
        <v>5</v>
      </c>
      <c r="CU45" s="467">
        <f>AVERAGE(CU11,CU19,CU25,CU34)</f>
        <v>144.25</v>
      </c>
    </row>
    <row r="46" spans="1:99" ht="16.2" thickBot="1" x14ac:dyDescent="0.35">
      <c r="A46" s="239" t="s">
        <v>22</v>
      </c>
      <c r="B46" s="335">
        <f t="shared" ref="B46:AC46" si="27">STDEV(B6:B34)</f>
        <v>3.3059997474752181</v>
      </c>
      <c r="C46" s="335">
        <f t="shared" si="27"/>
        <v>4.1430893303688983</v>
      </c>
      <c r="D46" s="335">
        <f t="shared" si="27"/>
        <v>3.1781260333406327</v>
      </c>
      <c r="E46" s="335">
        <f t="shared" si="27"/>
        <v>13.340299711244013</v>
      </c>
      <c r="F46" s="335">
        <f t="shared" si="27"/>
        <v>3.6689305100942189</v>
      </c>
      <c r="G46" s="335">
        <f t="shared" si="27"/>
        <v>4.4961708798244588</v>
      </c>
      <c r="H46" s="335">
        <f t="shared" si="27"/>
        <v>3.8880593436389863</v>
      </c>
      <c r="I46" s="335">
        <f t="shared" si="27"/>
        <v>7.3506118228237227</v>
      </c>
      <c r="J46" s="336">
        <f t="shared" si="27"/>
        <v>6.9631525650194339</v>
      </c>
      <c r="K46" s="240">
        <f t="shared" si="27"/>
        <v>0.5826666040700883</v>
      </c>
      <c r="L46" s="240">
        <f t="shared" si="27"/>
        <v>0.90854807954756722</v>
      </c>
      <c r="M46" s="240">
        <f t="shared" si="27"/>
        <v>0.7377774289386605</v>
      </c>
      <c r="N46" s="335">
        <f t="shared" si="27"/>
        <v>1.0899573662759816</v>
      </c>
      <c r="O46" s="240">
        <f t="shared" si="27"/>
        <v>0.78296352569284489</v>
      </c>
      <c r="P46" s="240">
        <f t="shared" si="27"/>
        <v>0.73759260152124828</v>
      </c>
      <c r="Q46" s="240">
        <f t="shared" si="27"/>
        <v>0.80419444230019543</v>
      </c>
      <c r="R46" s="335">
        <f t="shared" si="27"/>
        <v>1.1541282814397915</v>
      </c>
      <c r="S46" s="241">
        <f t="shared" si="27"/>
        <v>0.9736249787233745</v>
      </c>
      <c r="T46" s="335">
        <f t="shared" si="27"/>
        <v>1.7329507195264009</v>
      </c>
      <c r="U46" s="335">
        <f t="shared" si="27"/>
        <v>1.6596353172737515</v>
      </c>
      <c r="V46" s="240">
        <f t="shared" si="27"/>
        <v>0.92765440767000062</v>
      </c>
      <c r="W46" s="335">
        <f t="shared" si="27"/>
        <v>5.3134002373870306</v>
      </c>
      <c r="X46" s="335">
        <f t="shared" si="27"/>
        <v>1.3985515191310531</v>
      </c>
      <c r="Y46" s="335">
        <f t="shared" si="27"/>
        <v>1.5561120121225716</v>
      </c>
      <c r="Z46" s="335">
        <f t="shared" si="27"/>
        <v>1.0376055128259336</v>
      </c>
      <c r="AA46" s="335">
        <f t="shared" si="27"/>
        <v>1.9225523782826242</v>
      </c>
      <c r="AB46" s="336">
        <f t="shared" si="27"/>
        <v>3.1106432069403618</v>
      </c>
      <c r="AC46" s="342">
        <f t="shared" si="27"/>
        <v>15.378955115201544</v>
      </c>
      <c r="AD46" s="243" t="s">
        <v>22</v>
      </c>
      <c r="AE46" s="335">
        <f>STDEV(AE6:AE34)</f>
        <v>12.106827819729695</v>
      </c>
      <c r="AF46" s="335">
        <f>STDEV(AF6:AF34)</f>
        <v>11.138172524953221</v>
      </c>
      <c r="AG46" s="335">
        <f>STDEV(AG6:AG34)</f>
        <v>11.858046942736639</v>
      </c>
      <c r="AH46" s="336">
        <f>STDEV(AH6:AH34)</f>
        <v>9.7220856773646229</v>
      </c>
      <c r="AI46" s="342">
        <f>STDEV(AE6:AH34)</f>
        <v>11.159752946189451</v>
      </c>
      <c r="AJ46" s="335">
        <f t="shared" ref="AJ46:AP46" si="28">STDEV(AJ6:AJ34)</f>
        <v>1.0868176659373634</v>
      </c>
      <c r="AK46" s="335">
        <f t="shared" si="28"/>
        <v>1.1375601648389391</v>
      </c>
      <c r="AL46" s="240">
        <f t="shared" si="28"/>
        <v>0.9779718041492691</v>
      </c>
      <c r="AM46" s="336">
        <f t="shared" si="28"/>
        <v>1.0499940508928345</v>
      </c>
      <c r="AN46" s="242">
        <f t="shared" si="28"/>
        <v>0.90425626146381088</v>
      </c>
      <c r="AO46" s="335">
        <f t="shared" si="28"/>
        <v>15.077255497980397</v>
      </c>
      <c r="AP46" s="336">
        <f t="shared" si="28"/>
        <v>15.121192671397104</v>
      </c>
      <c r="AQ46" s="342">
        <f>STDEV(AO6:AP11,AO13:AP17,AO19:AP34)</f>
        <v>14.985251642924304</v>
      </c>
      <c r="AR46" s="240">
        <f>STDEV(AR6:AR34)</f>
        <v>0.87513870339964583</v>
      </c>
      <c r="AS46" s="241">
        <f>STDEV(AS6:AS34)</f>
        <v>0.96759619425660492</v>
      </c>
      <c r="AT46" s="241">
        <f>STDEV(AR6:AS11,AR13:AS17,AR19:AS34)</f>
        <v>0.93533237125922697</v>
      </c>
      <c r="AU46" s="342">
        <f>STDEV(AU6:AU34)</f>
        <v>4.066323060440193</v>
      </c>
      <c r="AV46" s="242">
        <f>STDEV(AV6:AV34)</f>
        <v>0.9174732366810483</v>
      </c>
      <c r="AW46" s="342">
        <f>STDEV(AW6:AW34)</f>
        <v>16.168443292852231</v>
      </c>
      <c r="AX46" s="244" t="s">
        <v>22</v>
      </c>
      <c r="AY46" s="240">
        <f t="shared" ref="AY46:BG46" si="29">STDEV(AY6:AY34)</f>
        <v>0.40106624421606962</v>
      </c>
      <c r="AZ46" s="240">
        <f t="shared" si="29"/>
        <v>0.56810996593443897</v>
      </c>
      <c r="BA46" s="240">
        <f t="shared" si="29"/>
        <v>0.3264230789017491</v>
      </c>
      <c r="BB46" s="240">
        <f t="shared" si="29"/>
        <v>1.1210271498159567</v>
      </c>
      <c r="BC46" s="240">
        <f t="shared" si="29"/>
        <v>0.39548519588189124</v>
      </c>
      <c r="BD46" s="240">
        <f t="shared" si="29"/>
        <v>0.54769983117540988</v>
      </c>
      <c r="BE46" s="240">
        <f t="shared" si="29"/>
        <v>0.42620692248385678</v>
      </c>
      <c r="BF46" s="240">
        <f t="shared" si="29"/>
        <v>0.59987835771113407</v>
      </c>
      <c r="BG46" s="241">
        <f t="shared" si="29"/>
        <v>0.96252752536318253</v>
      </c>
      <c r="BH46" s="240">
        <f>STDEV(BH6:BH34)</f>
        <v>0.71592834069925126</v>
      </c>
      <c r="BI46" s="240">
        <f t="shared" ref="BI46:BV46" si="30">STDEV(BI6:BI34)</f>
        <v>0.86265677504190308</v>
      </c>
      <c r="BJ46" s="240">
        <f t="shared" si="30"/>
        <v>0.51610605088890726</v>
      </c>
      <c r="BK46" s="335">
        <f t="shared" si="30"/>
        <v>2.1297939576268727</v>
      </c>
      <c r="BL46" s="240">
        <f t="shared" si="30"/>
        <v>0.31828829929354152</v>
      </c>
      <c r="BM46" s="240">
        <f t="shared" si="30"/>
        <v>0.76872367791711849</v>
      </c>
      <c r="BN46" s="240">
        <f t="shared" si="30"/>
        <v>0.36322720567327238</v>
      </c>
      <c r="BO46" s="335">
        <f t="shared" si="30"/>
        <v>2.348551927316719</v>
      </c>
      <c r="BP46" s="336">
        <f t="shared" si="30"/>
        <v>1.0264142408339119</v>
      </c>
      <c r="BQ46" s="240">
        <f t="shared" si="30"/>
        <v>0.29952085555733665</v>
      </c>
      <c r="BR46" s="241">
        <f t="shared" si="30"/>
        <v>0.42643786402912814</v>
      </c>
      <c r="BS46" s="335">
        <f t="shared" si="30"/>
        <v>12.159213095744722</v>
      </c>
      <c r="BT46" s="336">
        <f t="shared" si="30"/>
        <v>11.392820104677439</v>
      </c>
      <c r="BU46" s="241">
        <f t="shared" si="30"/>
        <v>0.15507743121253079</v>
      </c>
      <c r="BV46" s="336">
        <f t="shared" si="30"/>
        <v>3.2987280581936225</v>
      </c>
      <c r="BW46" s="244" t="s">
        <v>22</v>
      </c>
      <c r="BX46" s="472">
        <f>STDEV(BX6:BX34)</f>
        <v>2.3094010767585034</v>
      </c>
      <c r="BY46" s="472">
        <f t="shared" ref="BY46:CF46" si="31">STDEV(BY6:BY34)</f>
        <v>5.131601439446885</v>
      </c>
      <c r="BZ46" s="472">
        <f t="shared" si="31"/>
        <v>2.6457513110645907</v>
      </c>
      <c r="CA46" s="472">
        <f t="shared" si="31"/>
        <v>8.0829037686547593</v>
      </c>
      <c r="CB46" s="471">
        <f t="shared" si="31"/>
        <v>0</v>
      </c>
      <c r="CC46" s="472">
        <f t="shared" si="31"/>
        <v>3.2145502536643176</v>
      </c>
      <c r="CD46" s="472">
        <f t="shared" si="31"/>
        <v>1.5275252316519474</v>
      </c>
      <c r="CE46" s="472">
        <f t="shared" si="31"/>
        <v>1.7320508075688772</v>
      </c>
      <c r="CF46" s="474">
        <f t="shared" si="31"/>
        <v>7.2341781380702361</v>
      </c>
      <c r="CG46" s="514">
        <f>STDEV(CG11,CG19,CG34)</f>
        <v>14.189197769195196</v>
      </c>
      <c r="CH46" s="514">
        <f t="shared" ref="CH46:CO46" si="32">STDEV(CH11,CH19,CH34)</f>
        <v>15.044378795195637</v>
      </c>
      <c r="CI46" s="514">
        <f t="shared" si="32"/>
        <v>14.640127503998521</v>
      </c>
      <c r="CJ46" s="514">
        <f t="shared" si="32"/>
        <v>34.947579792216345</v>
      </c>
      <c r="CK46" s="514">
        <f t="shared" si="32"/>
        <v>15.947831618540933</v>
      </c>
      <c r="CL46" s="514">
        <f t="shared" si="32"/>
        <v>10.016652800877813</v>
      </c>
      <c r="CM46" s="514">
        <f t="shared" si="32"/>
        <v>4.5092497528228943</v>
      </c>
      <c r="CN46" s="514">
        <f t="shared" si="32"/>
        <v>27.736858750286338</v>
      </c>
      <c r="CO46" s="515">
        <f t="shared" si="32"/>
        <v>25</v>
      </c>
      <c r="CP46" s="472">
        <f>STDEV(CP6:CP34)</f>
        <v>4.0414518843273797</v>
      </c>
      <c r="CQ46" s="474">
        <f>STDEV(CQ6:CQ34)</f>
        <v>4.358898943540674</v>
      </c>
      <c r="CR46" s="585">
        <f>STDEV(CR34:CS34,CR25:CS25,CR19:CS19,CR11:CS11)</f>
        <v>28.715268876795644</v>
      </c>
      <c r="CS46" s="586"/>
      <c r="CT46" s="476">
        <f>STDEV(CT6:CT34)</f>
        <v>2.5819888974716112</v>
      </c>
      <c r="CU46" s="468">
        <f>STDEV(CU34,CU25,CU19,CU11)</f>
        <v>52.461890930464946</v>
      </c>
    </row>
    <row r="48" spans="1:99" x14ac:dyDescent="0.3">
      <c r="BS48">
        <f>AVERAGE(BS6:BT34)</f>
        <v>20.650952838499474</v>
      </c>
      <c r="BT48" s="516">
        <f>AVERAGE(BS19:BT19,BS25:BT25)</f>
        <v>27.009679232000003</v>
      </c>
      <c r="CU48">
        <f>AVERAGE(CU19,CU25,CU34)</f>
        <v>169</v>
      </c>
    </row>
    <row r="49" spans="2:96" x14ac:dyDescent="0.3">
      <c r="BS49">
        <f>STDEV(BS6:BT34)</f>
        <v>10.539835067244498</v>
      </c>
      <c r="CR49">
        <f>AVERAGE(CR19:CS19,CR25:CS25,CR34:CS34)</f>
        <v>172</v>
      </c>
    </row>
    <row r="51" spans="2:96" x14ac:dyDescent="0.3">
      <c r="BB51" s="1"/>
      <c r="BF51" s="1"/>
      <c r="BO51" s="1"/>
    </row>
    <row r="52" spans="2:96" x14ac:dyDescent="0.3">
      <c r="BF52" s="1"/>
      <c r="BO52" s="1"/>
    </row>
    <row r="57" spans="2:96" x14ac:dyDescent="0.3">
      <c r="B57" s="18"/>
    </row>
    <row r="61" spans="2:96" x14ac:dyDescent="0.3">
      <c r="B61" s="19"/>
      <c r="C61" s="19"/>
      <c r="D61" s="19"/>
    </row>
    <row r="64" spans="2:96" x14ac:dyDescent="0.3">
      <c r="B64" s="18"/>
    </row>
    <row r="67" spans="2:4" x14ac:dyDescent="0.3">
      <c r="B67" s="19"/>
      <c r="C67" s="19"/>
      <c r="D67" s="19"/>
    </row>
  </sheetData>
  <mergeCells count="64">
    <mergeCell ref="A2:AW2"/>
    <mergeCell ref="CR45:CS45"/>
    <mergeCell ref="CR46:CS46"/>
    <mergeCell ref="CP35:CS35"/>
    <mergeCell ref="CT35:CU35"/>
    <mergeCell ref="CP36:CQ36"/>
    <mergeCell ref="CR36:CS36"/>
    <mergeCell ref="AX4:AX5"/>
    <mergeCell ref="AR36:AS36"/>
    <mergeCell ref="AO36:AP36"/>
    <mergeCell ref="CT4:CU4"/>
    <mergeCell ref="CP5:CQ5"/>
    <mergeCell ref="CR5:CS5"/>
    <mergeCell ref="BX35:CF35"/>
    <mergeCell ref="CG35:CO35"/>
    <mergeCell ref="BW4:BW5"/>
    <mergeCell ref="BW35:BW36"/>
    <mergeCell ref="BX4:CF4"/>
    <mergeCell ref="CG4:CO4"/>
    <mergeCell ref="CP4:CS4"/>
    <mergeCell ref="BU4:BV4"/>
    <mergeCell ref="BU35:BV35"/>
    <mergeCell ref="BH35:BP35"/>
    <mergeCell ref="BQ35:BT35"/>
    <mergeCell ref="AX35:AX36"/>
    <mergeCell ref="AQ35:AQ36"/>
    <mergeCell ref="AI35:AI36"/>
    <mergeCell ref="AT35:AT36"/>
    <mergeCell ref="AW35:AW36"/>
    <mergeCell ref="AO35:AP35"/>
    <mergeCell ref="BQ36:BR36"/>
    <mergeCell ref="BS36:BT36"/>
    <mergeCell ref="BS5:BT5"/>
    <mergeCell ref="AC4:AC5"/>
    <mergeCell ref="AY35:BG35"/>
    <mergeCell ref="AY4:BG4"/>
    <mergeCell ref="BH4:BP4"/>
    <mergeCell ref="BQ5:BR5"/>
    <mergeCell ref="BQ4:BT4"/>
    <mergeCell ref="AR35:AS35"/>
    <mergeCell ref="AU35:AV35"/>
    <mergeCell ref="AU4:AV4"/>
    <mergeCell ref="AD4:AD5"/>
    <mergeCell ref="AI4:AI5"/>
    <mergeCell ref="AN4:AN5"/>
    <mergeCell ref="AQ4:AQ5"/>
    <mergeCell ref="AT4:AT5"/>
    <mergeCell ref="AW4:AW5"/>
    <mergeCell ref="B4:J4"/>
    <mergeCell ref="A4:A5"/>
    <mergeCell ref="AO5:AP5"/>
    <mergeCell ref="AR5:AS5"/>
    <mergeCell ref="AO4:AP4"/>
    <mergeCell ref="AR4:AS4"/>
    <mergeCell ref="AE4:AH4"/>
    <mergeCell ref="AJ4:AM4"/>
    <mergeCell ref="T4:AB4"/>
    <mergeCell ref="K4:S4"/>
    <mergeCell ref="T35:AB35"/>
    <mergeCell ref="B35:J35"/>
    <mergeCell ref="K35:S35"/>
    <mergeCell ref="AE35:AH35"/>
    <mergeCell ref="AJ35:AM35"/>
    <mergeCell ref="AD35:AD36"/>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47"/>
  <sheetViews>
    <sheetView zoomScale="60" zoomScaleNormal="60" workbookViewId="0"/>
  </sheetViews>
  <sheetFormatPr defaultRowHeight="14.4" x14ac:dyDescent="0.3"/>
  <cols>
    <col min="1" max="1" width="9.88671875" customWidth="1"/>
    <col min="44" max="44" width="7.6640625" customWidth="1"/>
    <col min="45" max="45" width="6.6640625" customWidth="1"/>
    <col min="46" max="46" width="8.77734375" customWidth="1"/>
  </cols>
  <sheetData>
    <row r="1" spans="1:47" ht="18" x14ac:dyDescent="0.35">
      <c r="A1" s="524" t="s">
        <v>196</v>
      </c>
      <c r="B1" s="525"/>
      <c r="C1" s="525"/>
      <c r="D1" s="525"/>
      <c r="E1" s="525"/>
      <c r="F1" s="525"/>
      <c r="G1" s="525"/>
    </row>
    <row r="2" spans="1:47" ht="36.6" customHeight="1" x14ac:dyDescent="0.35">
      <c r="A2" s="582" t="s">
        <v>191</v>
      </c>
      <c r="B2" s="592"/>
      <c r="C2" s="592"/>
      <c r="D2" s="592"/>
      <c r="E2" s="592"/>
      <c r="F2" s="592"/>
      <c r="G2" s="592"/>
      <c r="H2" s="592"/>
      <c r="I2" s="592"/>
      <c r="J2" s="592"/>
      <c r="K2" s="592"/>
      <c r="L2" s="592"/>
      <c r="M2" s="592"/>
      <c r="N2" s="592"/>
      <c r="O2" s="592"/>
      <c r="P2" s="592"/>
      <c r="Q2" s="592"/>
      <c r="R2" s="592"/>
      <c r="S2" s="592"/>
      <c r="T2" s="592"/>
      <c r="U2" s="592"/>
      <c r="V2" s="592"/>
      <c r="W2" s="592"/>
      <c r="X2" s="592"/>
      <c r="Y2" s="592"/>
    </row>
    <row r="3" spans="1:47" ht="18.600000000000001" thickBot="1" x14ac:dyDescent="0.4">
      <c r="A3" s="524"/>
      <c r="B3" s="525"/>
      <c r="C3" s="525"/>
      <c r="D3" s="525"/>
      <c r="E3" s="525"/>
      <c r="F3" s="525"/>
      <c r="G3" s="525"/>
    </row>
    <row r="4" spans="1:47" ht="22.2" customHeight="1" x14ac:dyDescent="0.3">
      <c r="A4" s="96"/>
      <c r="B4" s="602" t="s">
        <v>84</v>
      </c>
      <c r="C4" s="553"/>
      <c r="D4" s="553"/>
      <c r="E4" s="553"/>
      <c r="F4" s="553"/>
      <c r="G4" s="553"/>
      <c r="H4" s="553"/>
      <c r="I4" s="553"/>
      <c r="J4" s="603"/>
      <c r="K4" s="602" t="s">
        <v>65</v>
      </c>
      <c r="L4" s="553"/>
      <c r="M4" s="553"/>
      <c r="N4" s="553"/>
      <c r="O4" s="553"/>
      <c r="P4" s="553"/>
      <c r="Q4" s="553"/>
      <c r="R4" s="553"/>
      <c r="S4" s="603"/>
      <c r="T4" s="602" t="s">
        <v>66</v>
      </c>
      <c r="U4" s="553"/>
      <c r="V4" s="553"/>
      <c r="W4" s="553"/>
      <c r="X4" s="553"/>
      <c r="Y4" s="553"/>
      <c r="Z4" s="553"/>
      <c r="AA4" s="553"/>
      <c r="AB4" s="603"/>
      <c r="AC4" s="602" t="s">
        <v>85</v>
      </c>
      <c r="AD4" s="553"/>
      <c r="AE4" s="553"/>
      <c r="AF4" s="553"/>
      <c r="AG4" s="553"/>
      <c r="AH4" s="553"/>
      <c r="AI4" s="553"/>
      <c r="AJ4" s="553"/>
      <c r="AK4" s="603"/>
      <c r="AL4" s="602" t="s">
        <v>56</v>
      </c>
      <c r="AM4" s="553"/>
      <c r="AN4" s="553"/>
      <c r="AO4" s="603"/>
      <c r="AP4" s="602" t="s">
        <v>40</v>
      </c>
      <c r="AQ4" s="603"/>
      <c r="AR4" s="598" t="s">
        <v>66</v>
      </c>
      <c r="AS4" s="599"/>
      <c r="AT4" s="596" t="s">
        <v>41</v>
      </c>
      <c r="AU4" s="597"/>
    </row>
    <row r="5" spans="1:47" ht="32.4" customHeight="1" thickBot="1" x14ac:dyDescent="0.35">
      <c r="A5" s="29"/>
      <c r="B5" s="108" t="s">
        <v>12</v>
      </c>
      <c r="C5" s="109" t="s">
        <v>13</v>
      </c>
      <c r="D5" s="109" t="s">
        <v>14</v>
      </c>
      <c r="E5" s="109" t="s">
        <v>15</v>
      </c>
      <c r="F5" s="109" t="s">
        <v>16</v>
      </c>
      <c r="G5" s="109" t="s">
        <v>17</v>
      </c>
      <c r="H5" s="109" t="s">
        <v>18</v>
      </c>
      <c r="I5" s="109" t="s">
        <v>19</v>
      </c>
      <c r="J5" s="97" t="s">
        <v>20</v>
      </c>
      <c r="K5" s="108" t="s">
        <v>12</v>
      </c>
      <c r="L5" s="110" t="s">
        <v>13</v>
      </c>
      <c r="M5" s="110" t="s">
        <v>14</v>
      </c>
      <c r="N5" s="110" t="s">
        <v>15</v>
      </c>
      <c r="O5" s="110" t="s">
        <v>16</v>
      </c>
      <c r="P5" s="110" t="s">
        <v>17</v>
      </c>
      <c r="Q5" s="110" t="s">
        <v>18</v>
      </c>
      <c r="R5" s="110" t="s">
        <v>19</v>
      </c>
      <c r="S5" s="97" t="s">
        <v>20</v>
      </c>
      <c r="T5" s="108" t="s">
        <v>12</v>
      </c>
      <c r="U5" s="110" t="s">
        <v>13</v>
      </c>
      <c r="V5" s="110" t="s">
        <v>14</v>
      </c>
      <c r="W5" s="110" t="s">
        <v>15</v>
      </c>
      <c r="X5" s="110" t="s">
        <v>16</v>
      </c>
      <c r="Y5" s="110" t="s">
        <v>17</v>
      </c>
      <c r="Z5" s="110" t="s">
        <v>18</v>
      </c>
      <c r="AA5" s="110" t="s">
        <v>19</v>
      </c>
      <c r="AB5" s="97" t="s">
        <v>20</v>
      </c>
      <c r="AC5" s="108" t="s">
        <v>12</v>
      </c>
      <c r="AD5" s="109" t="s">
        <v>13</v>
      </c>
      <c r="AE5" s="109" t="s">
        <v>14</v>
      </c>
      <c r="AF5" s="109" t="s">
        <v>15</v>
      </c>
      <c r="AG5" s="109" t="s">
        <v>16</v>
      </c>
      <c r="AH5" s="109" t="s">
        <v>17</v>
      </c>
      <c r="AI5" s="109" t="s">
        <v>18</v>
      </c>
      <c r="AJ5" s="110" t="s">
        <v>19</v>
      </c>
      <c r="AK5" s="97" t="s">
        <v>20</v>
      </c>
      <c r="AL5" s="593" t="s">
        <v>55</v>
      </c>
      <c r="AM5" s="595"/>
      <c r="AN5" s="595"/>
      <c r="AO5" s="594"/>
      <c r="AP5" s="593" t="s">
        <v>55</v>
      </c>
      <c r="AQ5" s="594"/>
      <c r="AR5" s="600"/>
      <c r="AS5" s="601"/>
      <c r="AT5" s="107" t="s">
        <v>55</v>
      </c>
      <c r="AU5" s="30" t="s">
        <v>66</v>
      </c>
    </row>
    <row r="6" spans="1:47" ht="21" x14ac:dyDescent="0.3">
      <c r="A6" s="111" t="s">
        <v>5</v>
      </c>
      <c r="B6" s="268">
        <v>0.35155114104771534</v>
      </c>
      <c r="C6" s="269">
        <v>0.30901614483948231</v>
      </c>
      <c r="D6" s="269">
        <v>0.3532883627429082</v>
      </c>
      <c r="E6" s="269">
        <v>0.26392202211039328</v>
      </c>
      <c r="F6" s="269">
        <v>0.38963005719500959</v>
      </c>
      <c r="G6" s="269">
        <v>0.2903472106246881</v>
      </c>
      <c r="H6" s="269">
        <v>0.39949778048332224</v>
      </c>
      <c r="I6" s="269">
        <v>0.27467588919480318</v>
      </c>
      <c r="J6" s="270">
        <v>0.44643974044353441</v>
      </c>
      <c r="K6" s="268"/>
      <c r="L6" s="269"/>
      <c r="M6" s="269"/>
      <c r="N6" s="269"/>
      <c r="O6" s="269"/>
      <c r="P6" s="269"/>
      <c r="Q6" s="269"/>
      <c r="R6" s="269"/>
      <c r="S6" s="270"/>
      <c r="T6" s="268"/>
      <c r="U6" s="269"/>
      <c r="V6" s="269"/>
      <c r="W6" s="269"/>
      <c r="X6" s="269"/>
      <c r="Y6" s="269"/>
      <c r="Z6" s="269"/>
      <c r="AA6" s="269"/>
      <c r="AB6" s="270"/>
      <c r="AC6" s="268"/>
      <c r="AD6" s="269"/>
      <c r="AE6" s="269"/>
      <c r="AF6" s="269"/>
      <c r="AG6" s="269"/>
      <c r="AH6" s="269"/>
      <c r="AI6" s="269"/>
      <c r="AJ6" s="269"/>
      <c r="AK6" s="270"/>
      <c r="AL6" s="268">
        <v>0.66808683852696582</v>
      </c>
      <c r="AM6" s="269">
        <v>0.6883544510173355</v>
      </c>
      <c r="AN6" s="269">
        <v>0.62553823620588844</v>
      </c>
      <c r="AO6" s="270">
        <v>0.65255296549134656</v>
      </c>
      <c r="AP6" s="268">
        <v>0.22750762562096224</v>
      </c>
      <c r="AQ6" s="270">
        <v>0.1984096601235161</v>
      </c>
      <c r="AR6" s="115" t="s">
        <v>43</v>
      </c>
      <c r="AS6" s="117" t="s">
        <v>43</v>
      </c>
      <c r="AT6" s="269">
        <v>0.34794027182426213</v>
      </c>
      <c r="AU6" s="118"/>
    </row>
    <row r="7" spans="1:47" ht="21" x14ac:dyDescent="0.3">
      <c r="A7" s="112" t="s">
        <v>4</v>
      </c>
      <c r="B7" s="268">
        <v>0.41848677031154197</v>
      </c>
      <c r="C7" s="269">
        <v>0.3007227290760387</v>
      </c>
      <c r="D7" s="269">
        <v>0.35653287051851473</v>
      </c>
      <c r="E7" s="269">
        <v>0.25404372392573332</v>
      </c>
      <c r="F7" s="269">
        <v>0.37766575713976941</v>
      </c>
      <c r="G7" s="269">
        <v>0.29871604803732715</v>
      </c>
      <c r="H7" s="269">
        <v>0.38632653646135162</v>
      </c>
      <c r="I7" s="269">
        <v>0.26796808089292501</v>
      </c>
      <c r="J7" s="270">
        <v>0.47448692855306845</v>
      </c>
      <c r="K7" s="268">
        <v>4.6503416209313163E-2</v>
      </c>
      <c r="L7" s="269">
        <v>5.6416264753682881E-2</v>
      </c>
      <c r="M7" s="269">
        <v>4.2741883202038526E-2</v>
      </c>
      <c r="N7" s="269">
        <v>4.9475574718491643E-2</v>
      </c>
      <c r="O7" s="269">
        <v>3.7626481018849821E-2</v>
      </c>
      <c r="P7" s="269">
        <v>6.1962982847846841E-2</v>
      </c>
      <c r="Q7" s="269">
        <v>3.7377837938023212E-2</v>
      </c>
      <c r="R7" s="269">
        <v>4.9209574522130692E-2</v>
      </c>
      <c r="S7" s="270">
        <v>3.2948470652396415E-2</v>
      </c>
      <c r="T7" s="268">
        <v>0.13544275423699942</v>
      </c>
      <c r="U7" s="269">
        <v>0.12190122555859323</v>
      </c>
      <c r="V7" s="269">
        <v>0.11653640867266575</v>
      </c>
      <c r="W7" s="269">
        <v>0.15433844558386972</v>
      </c>
      <c r="X7" s="269">
        <v>0.12319624881586819</v>
      </c>
      <c r="Y7" s="269">
        <v>0.13072504960333747</v>
      </c>
      <c r="Z7" s="269">
        <v>0.10398631559171877</v>
      </c>
      <c r="AA7" s="269">
        <v>0.14688151678093514</v>
      </c>
      <c r="AB7" s="270">
        <v>6.1494468285933801E-2</v>
      </c>
      <c r="AC7" s="268">
        <v>0.39956705924214536</v>
      </c>
      <c r="AD7" s="269">
        <v>0.52095978061168524</v>
      </c>
      <c r="AE7" s="269">
        <v>0.48418883760678105</v>
      </c>
      <c r="AF7" s="269">
        <v>0.54214225577190533</v>
      </c>
      <c r="AG7" s="269">
        <v>0.46151151302551252</v>
      </c>
      <c r="AH7" s="269">
        <v>0.50859591951148841</v>
      </c>
      <c r="AI7" s="269">
        <v>0.47230931000890641</v>
      </c>
      <c r="AJ7" s="269">
        <v>0.5359408278040092</v>
      </c>
      <c r="AK7" s="270">
        <v>0.43107013250860138</v>
      </c>
      <c r="AL7" s="268">
        <v>0.73137652259963959</v>
      </c>
      <c r="AM7" s="269">
        <v>0.62172251942248036</v>
      </c>
      <c r="AN7" s="269">
        <v>0.65543577652471696</v>
      </c>
      <c r="AO7" s="270">
        <v>0.72844437633913728</v>
      </c>
      <c r="AP7" s="268">
        <v>0.23956828867793536</v>
      </c>
      <c r="AQ7" s="270">
        <v>0.2441301605100642</v>
      </c>
      <c r="AR7" s="115" t="s">
        <v>43</v>
      </c>
      <c r="AS7" s="270" t="s">
        <v>43</v>
      </c>
      <c r="AT7" s="269">
        <v>0.38608029559344348</v>
      </c>
      <c r="AU7" s="517"/>
    </row>
    <row r="8" spans="1:47" ht="21" x14ac:dyDescent="0.3">
      <c r="A8" s="113" t="s">
        <v>29</v>
      </c>
      <c r="B8" s="271">
        <v>0.34295092091716978</v>
      </c>
      <c r="C8" s="272">
        <v>0.28960084336180542</v>
      </c>
      <c r="D8" s="272">
        <v>0.34594703708119279</v>
      </c>
      <c r="E8" s="272">
        <v>0.21310880358889561</v>
      </c>
      <c r="F8" s="272">
        <v>0.33397759513654096</v>
      </c>
      <c r="G8" s="272">
        <v>0.25874238551572248</v>
      </c>
      <c r="H8" s="272">
        <v>0.35544540158715177</v>
      </c>
      <c r="I8" s="272">
        <v>0.24235671482775187</v>
      </c>
      <c r="J8" s="273">
        <v>0.42446274160439951</v>
      </c>
      <c r="K8" s="271" t="s">
        <v>43</v>
      </c>
      <c r="L8" s="272" t="s">
        <v>43</v>
      </c>
      <c r="M8" s="272" t="s">
        <v>43</v>
      </c>
      <c r="N8" s="272" t="s">
        <v>43</v>
      </c>
      <c r="O8" s="272" t="s">
        <v>43</v>
      </c>
      <c r="P8" s="272" t="s">
        <v>43</v>
      </c>
      <c r="Q8" s="272" t="s">
        <v>43</v>
      </c>
      <c r="R8" s="272" t="s">
        <v>43</v>
      </c>
      <c r="S8" s="273" t="s">
        <v>43</v>
      </c>
      <c r="T8" s="271" t="s">
        <v>43</v>
      </c>
      <c r="U8" s="272" t="s">
        <v>43</v>
      </c>
      <c r="V8" s="272" t="s">
        <v>43</v>
      </c>
      <c r="W8" s="272" t="s">
        <v>43</v>
      </c>
      <c r="X8" s="272" t="s">
        <v>43</v>
      </c>
      <c r="Y8" s="272" t="s">
        <v>43</v>
      </c>
      <c r="Z8" s="272" t="s">
        <v>43</v>
      </c>
      <c r="AA8" s="272" t="s">
        <v>43</v>
      </c>
      <c r="AB8" s="273" t="s">
        <v>43</v>
      </c>
      <c r="AC8" s="271" t="s">
        <v>43</v>
      </c>
      <c r="AD8" s="272" t="s">
        <v>43</v>
      </c>
      <c r="AE8" s="272" t="s">
        <v>43</v>
      </c>
      <c r="AF8" s="272" t="s">
        <v>43</v>
      </c>
      <c r="AG8" s="272" t="s">
        <v>43</v>
      </c>
      <c r="AH8" s="272" t="s">
        <v>43</v>
      </c>
      <c r="AI8" s="272" t="s">
        <v>43</v>
      </c>
      <c r="AJ8" s="272" t="s">
        <v>43</v>
      </c>
      <c r="AK8" s="273" t="s">
        <v>43</v>
      </c>
      <c r="AL8" s="271">
        <v>0.37091417017704031</v>
      </c>
      <c r="AM8" s="272">
        <v>0.43336247190149985</v>
      </c>
      <c r="AN8" s="272">
        <v>0.41282604899711239</v>
      </c>
      <c r="AO8" s="273">
        <v>0.41984377379642474</v>
      </c>
      <c r="AP8" s="271">
        <v>0.13796235699617676</v>
      </c>
      <c r="AQ8" s="273">
        <v>0.12267199051553042</v>
      </c>
      <c r="AR8" s="119" t="s">
        <v>43</v>
      </c>
      <c r="AS8" s="273" t="s">
        <v>43</v>
      </c>
      <c r="AT8" s="272">
        <v>0.24732845033668216</v>
      </c>
      <c r="AU8" s="518"/>
    </row>
    <row r="9" spans="1:47" ht="21" x14ac:dyDescent="0.3">
      <c r="A9" s="112" t="s">
        <v>25</v>
      </c>
      <c r="B9" s="268">
        <v>0.3776608074950471</v>
      </c>
      <c r="C9" s="269">
        <v>0.31900650548825776</v>
      </c>
      <c r="D9" s="269">
        <v>0.4012249496476582</v>
      </c>
      <c r="E9" s="269">
        <v>0.27919884441147047</v>
      </c>
      <c r="F9" s="269">
        <v>0.39845174461229871</v>
      </c>
      <c r="G9" s="269">
        <v>0.31164419490393563</v>
      </c>
      <c r="H9" s="269">
        <v>0.40587504981819955</v>
      </c>
      <c r="I9" s="269">
        <v>0.29351534386125339</v>
      </c>
      <c r="J9" s="270">
        <v>0.44294823835959685</v>
      </c>
      <c r="K9" s="268" t="s">
        <v>43</v>
      </c>
      <c r="L9" s="269" t="s">
        <v>43</v>
      </c>
      <c r="M9" s="269" t="s">
        <v>43</v>
      </c>
      <c r="N9" s="269" t="s">
        <v>43</v>
      </c>
      <c r="O9" s="269" t="s">
        <v>43</v>
      </c>
      <c r="P9" s="269" t="s">
        <v>43</v>
      </c>
      <c r="Q9" s="269" t="s">
        <v>43</v>
      </c>
      <c r="R9" s="269" t="s">
        <v>43</v>
      </c>
      <c r="S9" s="270" t="s">
        <v>43</v>
      </c>
      <c r="T9" s="268" t="s">
        <v>43</v>
      </c>
      <c r="U9" s="269" t="s">
        <v>43</v>
      </c>
      <c r="V9" s="269" t="s">
        <v>43</v>
      </c>
      <c r="W9" s="269" t="s">
        <v>43</v>
      </c>
      <c r="X9" s="269" t="s">
        <v>43</v>
      </c>
      <c r="Y9" s="269" t="s">
        <v>43</v>
      </c>
      <c r="Z9" s="269" t="s">
        <v>43</v>
      </c>
      <c r="AA9" s="269" t="s">
        <v>43</v>
      </c>
      <c r="AB9" s="270" t="s">
        <v>43</v>
      </c>
      <c r="AC9" s="268" t="s">
        <v>43</v>
      </c>
      <c r="AD9" s="269" t="s">
        <v>43</v>
      </c>
      <c r="AE9" s="269" t="s">
        <v>43</v>
      </c>
      <c r="AF9" s="269" t="s">
        <v>43</v>
      </c>
      <c r="AG9" s="269" t="s">
        <v>43</v>
      </c>
      <c r="AH9" s="269" t="s">
        <v>43</v>
      </c>
      <c r="AI9" s="269" t="s">
        <v>43</v>
      </c>
      <c r="AJ9" s="269" t="s">
        <v>43</v>
      </c>
      <c r="AK9" s="270" t="s">
        <v>43</v>
      </c>
      <c r="AL9" s="268">
        <v>0.73049187886009637</v>
      </c>
      <c r="AM9" s="269">
        <v>0.67927074898557993</v>
      </c>
      <c r="AN9" s="269">
        <v>0.74775620512560914</v>
      </c>
      <c r="AO9" s="270">
        <v>0.72688090389513316</v>
      </c>
      <c r="AP9" s="268">
        <v>0.19566349567433691</v>
      </c>
      <c r="AQ9" s="270">
        <v>0.21440582907953148</v>
      </c>
      <c r="AR9" s="115" t="s">
        <v>43</v>
      </c>
      <c r="AS9" s="270" t="s">
        <v>43</v>
      </c>
      <c r="AT9" s="269">
        <v>0.44425819555775614</v>
      </c>
      <c r="AU9" s="519"/>
    </row>
    <row r="10" spans="1:47" ht="21" x14ac:dyDescent="0.3">
      <c r="A10" s="112" t="s">
        <v>23</v>
      </c>
      <c r="B10" s="268">
        <v>0.41138540312880817</v>
      </c>
      <c r="C10" s="269">
        <v>0.37514205083973429</v>
      </c>
      <c r="D10" s="269">
        <v>0.40917468381417516</v>
      </c>
      <c r="E10" s="269">
        <v>0.27936115852495752</v>
      </c>
      <c r="F10" s="269">
        <v>0.41646763696403921</v>
      </c>
      <c r="G10" s="269">
        <v>0.36893068022746572</v>
      </c>
      <c r="H10" s="269">
        <v>0.42078569877617938</v>
      </c>
      <c r="I10" s="269">
        <v>0.27919006440468686</v>
      </c>
      <c r="J10" s="270">
        <v>0.48113305077661994</v>
      </c>
      <c r="K10" s="268" t="s">
        <v>43</v>
      </c>
      <c r="L10" s="269" t="s">
        <v>43</v>
      </c>
      <c r="M10" s="269" t="s">
        <v>43</v>
      </c>
      <c r="N10" s="269" t="s">
        <v>43</v>
      </c>
      <c r="O10" s="269" t="s">
        <v>43</v>
      </c>
      <c r="P10" s="269" t="s">
        <v>43</v>
      </c>
      <c r="Q10" s="269" t="s">
        <v>43</v>
      </c>
      <c r="R10" s="269" t="s">
        <v>43</v>
      </c>
      <c r="S10" s="270" t="s">
        <v>43</v>
      </c>
      <c r="T10" s="268" t="s">
        <v>43</v>
      </c>
      <c r="U10" s="269" t="s">
        <v>43</v>
      </c>
      <c r="V10" s="269" t="s">
        <v>43</v>
      </c>
      <c r="W10" s="269" t="s">
        <v>43</v>
      </c>
      <c r="X10" s="269" t="s">
        <v>43</v>
      </c>
      <c r="Y10" s="269" t="s">
        <v>43</v>
      </c>
      <c r="Z10" s="269" t="s">
        <v>43</v>
      </c>
      <c r="AA10" s="269" t="s">
        <v>43</v>
      </c>
      <c r="AB10" s="270" t="s">
        <v>43</v>
      </c>
      <c r="AC10" s="268" t="s">
        <v>43</v>
      </c>
      <c r="AD10" s="269" t="s">
        <v>43</v>
      </c>
      <c r="AE10" s="269" t="s">
        <v>43</v>
      </c>
      <c r="AF10" s="269" t="s">
        <v>43</v>
      </c>
      <c r="AG10" s="269" t="s">
        <v>43</v>
      </c>
      <c r="AH10" s="269" t="s">
        <v>43</v>
      </c>
      <c r="AI10" s="269" t="s">
        <v>43</v>
      </c>
      <c r="AJ10" s="269" t="s">
        <v>43</v>
      </c>
      <c r="AK10" s="270" t="s">
        <v>43</v>
      </c>
      <c r="AL10" s="268">
        <v>0.70309374336529218</v>
      </c>
      <c r="AM10" s="269">
        <v>0.71095709437891319</v>
      </c>
      <c r="AN10" s="269">
        <v>0.76790562265466722</v>
      </c>
      <c r="AO10" s="270">
        <v>0.62680160885716596</v>
      </c>
      <c r="AP10" s="268">
        <v>0.19179646928403932</v>
      </c>
      <c r="AQ10" s="270">
        <v>0.1742036594027134</v>
      </c>
      <c r="AR10" s="115" t="s">
        <v>43</v>
      </c>
      <c r="AS10" s="270" t="s">
        <v>43</v>
      </c>
      <c r="AT10" s="269">
        <v>0.31476705012065592</v>
      </c>
      <c r="AU10" s="519"/>
    </row>
    <row r="11" spans="1:47" ht="21" x14ac:dyDescent="0.3">
      <c r="A11" s="112" t="s">
        <v>10</v>
      </c>
      <c r="B11" s="268">
        <v>0.36990367467636776</v>
      </c>
      <c r="C11" s="269">
        <v>0.27913966758319969</v>
      </c>
      <c r="D11" s="269">
        <v>0.39953703274452146</v>
      </c>
      <c r="E11" s="269">
        <v>0.24337012841115291</v>
      </c>
      <c r="F11" s="269">
        <v>0.36194733729245038</v>
      </c>
      <c r="G11" s="269">
        <v>0.33031375458006651</v>
      </c>
      <c r="H11" s="269">
        <v>0.39073098502508513</v>
      </c>
      <c r="I11" s="269">
        <v>0.27108502880225022</v>
      </c>
      <c r="J11" s="270">
        <v>0.43143505219877387</v>
      </c>
      <c r="K11" s="268">
        <v>4.537469038949106E-2</v>
      </c>
      <c r="L11" s="269">
        <v>6.2025897726417582E-2</v>
      </c>
      <c r="M11" s="269">
        <v>3.9285713384661448E-2</v>
      </c>
      <c r="N11" s="269">
        <v>5.1245255436573968E-2</v>
      </c>
      <c r="O11" s="269">
        <v>5.1052830058926586E-2</v>
      </c>
      <c r="P11" s="269">
        <v>6.1146497875684241E-2</v>
      </c>
      <c r="Q11" s="269">
        <v>4.1698064784934583E-2</v>
      </c>
      <c r="R11" s="269">
        <v>5.8823529939581599E-2</v>
      </c>
      <c r="S11" s="270">
        <v>3.3432497651278092E-2</v>
      </c>
      <c r="T11" s="268">
        <v>9.1839827662667711E-2</v>
      </c>
      <c r="U11" s="269">
        <v>8.8760404952507282E-2</v>
      </c>
      <c r="V11" s="269">
        <v>9.2195771425709686E-2</v>
      </c>
      <c r="W11" s="269">
        <v>0.1235088413114612</v>
      </c>
      <c r="X11" s="269">
        <v>0.12106197840399428</v>
      </c>
      <c r="Y11" s="269">
        <v>0.10431705579159065</v>
      </c>
      <c r="Z11" s="269">
        <v>0.12138909786864208</v>
      </c>
      <c r="AA11" s="269">
        <v>0.11188890689847056</v>
      </c>
      <c r="AB11" s="270">
        <v>6.6652499129277384E-2</v>
      </c>
      <c r="AC11" s="268">
        <v>0.49288180727147346</v>
      </c>
      <c r="AD11" s="269">
        <v>0.57007402973787558</v>
      </c>
      <c r="AE11" s="269">
        <v>0.4689814824451074</v>
      </c>
      <c r="AF11" s="269">
        <v>0.58187577484081188</v>
      </c>
      <c r="AG11" s="269">
        <v>0.46593785424462869</v>
      </c>
      <c r="AH11" s="269">
        <v>0.50422269175265855</v>
      </c>
      <c r="AI11" s="269">
        <v>0.44618185232133833</v>
      </c>
      <c r="AJ11" s="269">
        <v>0.55820253435969769</v>
      </c>
      <c r="AK11" s="270">
        <v>0.46847995102067064</v>
      </c>
      <c r="AL11" s="268">
        <v>0.67255077686249398</v>
      </c>
      <c r="AM11" s="269">
        <v>0.71516805953472029</v>
      </c>
      <c r="AN11" s="269">
        <v>0.64188438318554453</v>
      </c>
      <c r="AO11" s="270">
        <v>0.62955842584193555</v>
      </c>
      <c r="AP11" s="268">
        <v>0.17282088163119388</v>
      </c>
      <c r="AQ11" s="270">
        <v>0.18483284181353846</v>
      </c>
      <c r="AR11" s="268">
        <v>0.19600000000000001</v>
      </c>
      <c r="AS11" s="270">
        <v>0.184</v>
      </c>
      <c r="AT11" s="269">
        <v>0.32417837929397036</v>
      </c>
      <c r="AU11" s="519">
        <v>0.18</v>
      </c>
    </row>
    <row r="12" spans="1:47" ht="21" x14ac:dyDescent="0.3">
      <c r="A12" s="114" t="s">
        <v>34</v>
      </c>
      <c r="B12" s="274">
        <v>0.35618740749403649</v>
      </c>
      <c r="C12" s="275">
        <v>0.23518145492092588</v>
      </c>
      <c r="D12" s="275">
        <v>0.35598206979028119</v>
      </c>
      <c r="E12" s="275">
        <v>0.17926988133319421</v>
      </c>
      <c r="F12" s="275">
        <v>0.33667066755372049</v>
      </c>
      <c r="G12" s="275">
        <v>0.26196472848268393</v>
      </c>
      <c r="H12" s="275">
        <v>0.26676608861528994</v>
      </c>
      <c r="I12" s="275">
        <v>0.24160347287973885</v>
      </c>
      <c r="J12" s="276">
        <v>0.32184726931678809</v>
      </c>
      <c r="K12" s="274" t="s">
        <v>43</v>
      </c>
      <c r="L12" s="275" t="s">
        <v>43</v>
      </c>
      <c r="M12" s="275" t="s">
        <v>43</v>
      </c>
      <c r="N12" s="275" t="s">
        <v>43</v>
      </c>
      <c r="O12" s="275" t="s">
        <v>43</v>
      </c>
      <c r="P12" s="275" t="s">
        <v>43</v>
      </c>
      <c r="Q12" s="275" t="s">
        <v>43</v>
      </c>
      <c r="R12" s="275" t="s">
        <v>43</v>
      </c>
      <c r="S12" s="276" t="s">
        <v>43</v>
      </c>
      <c r="T12" s="274" t="s">
        <v>43</v>
      </c>
      <c r="U12" s="275" t="s">
        <v>43</v>
      </c>
      <c r="V12" s="275" t="s">
        <v>43</v>
      </c>
      <c r="W12" s="275" t="s">
        <v>43</v>
      </c>
      <c r="X12" s="275" t="s">
        <v>43</v>
      </c>
      <c r="Y12" s="275" t="s">
        <v>43</v>
      </c>
      <c r="Z12" s="275" t="s">
        <v>43</v>
      </c>
      <c r="AA12" s="275" t="s">
        <v>43</v>
      </c>
      <c r="AB12" s="276" t="s">
        <v>43</v>
      </c>
      <c r="AC12" s="274" t="s">
        <v>43</v>
      </c>
      <c r="AD12" s="275" t="s">
        <v>43</v>
      </c>
      <c r="AE12" s="275" t="s">
        <v>43</v>
      </c>
      <c r="AF12" s="275" t="s">
        <v>43</v>
      </c>
      <c r="AG12" s="275" t="s">
        <v>43</v>
      </c>
      <c r="AH12" s="275" t="s">
        <v>43</v>
      </c>
      <c r="AI12" s="275" t="s">
        <v>43</v>
      </c>
      <c r="AJ12" s="275" t="s">
        <v>43</v>
      </c>
      <c r="AK12" s="276" t="s">
        <v>43</v>
      </c>
      <c r="AL12" s="274">
        <v>0.29741767844474426</v>
      </c>
      <c r="AM12" s="275">
        <v>0.29220736126851105</v>
      </c>
      <c r="AN12" s="275">
        <v>0.27592805837606094</v>
      </c>
      <c r="AO12" s="276">
        <v>0.2720362694657264</v>
      </c>
      <c r="AP12" s="274" t="s">
        <v>43</v>
      </c>
      <c r="AQ12" s="276" t="s">
        <v>43</v>
      </c>
      <c r="AR12" s="123" t="s">
        <v>43</v>
      </c>
      <c r="AS12" s="276" t="s">
        <v>43</v>
      </c>
      <c r="AT12" s="275" t="s">
        <v>43</v>
      </c>
      <c r="AU12" s="520"/>
    </row>
    <row r="13" spans="1:47" ht="21" x14ac:dyDescent="0.3">
      <c r="A13" s="114" t="s">
        <v>30</v>
      </c>
      <c r="B13" s="274">
        <v>0.36343379303340267</v>
      </c>
      <c r="C13" s="275">
        <v>0.24483181603577711</v>
      </c>
      <c r="D13" s="275">
        <v>0.32416889177524527</v>
      </c>
      <c r="E13" s="275">
        <v>0.18553415491610942</v>
      </c>
      <c r="F13" s="275">
        <v>0.38415788398538281</v>
      </c>
      <c r="G13" s="275">
        <v>0.2570868517770919</v>
      </c>
      <c r="H13" s="275">
        <v>0.34421092615500459</v>
      </c>
      <c r="I13" s="275">
        <v>0.21872204236366327</v>
      </c>
      <c r="J13" s="276">
        <v>0.28928810219818801</v>
      </c>
      <c r="K13" s="274" t="s">
        <v>43</v>
      </c>
      <c r="L13" s="275" t="s">
        <v>43</v>
      </c>
      <c r="M13" s="275" t="s">
        <v>43</v>
      </c>
      <c r="N13" s="275" t="s">
        <v>43</v>
      </c>
      <c r="O13" s="275" t="s">
        <v>43</v>
      </c>
      <c r="P13" s="275" t="s">
        <v>43</v>
      </c>
      <c r="Q13" s="275" t="s">
        <v>43</v>
      </c>
      <c r="R13" s="275" t="s">
        <v>43</v>
      </c>
      <c r="S13" s="276" t="s">
        <v>43</v>
      </c>
      <c r="T13" s="274" t="s">
        <v>43</v>
      </c>
      <c r="U13" s="275" t="s">
        <v>43</v>
      </c>
      <c r="V13" s="275" t="s">
        <v>43</v>
      </c>
      <c r="W13" s="275" t="s">
        <v>43</v>
      </c>
      <c r="X13" s="275" t="s">
        <v>43</v>
      </c>
      <c r="Y13" s="275" t="s">
        <v>43</v>
      </c>
      <c r="Z13" s="275" t="s">
        <v>43</v>
      </c>
      <c r="AA13" s="275" t="s">
        <v>43</v>
      </c>
      <c r="AB13" s="276" t="s">
        <v>43</v>
      </c>
      <c r="AC13" s="274" t="s">
        <v>43</v>
      </c>
      <c r="AD13" s="275" t="s">
        <v>43</v>
      </c>
      <c r="AE13" s="275" t="s">
        <v>43</v>
      </c>
      <c r="AF13" s="275" t="s">
        <v>43</v>
      </c>
      <c r="AG13" s="275" t="s">
        <v>43</v>
      </c>
      <c r="AH13" s="275" t="s">
        <v>43</v>
      </c>
      <c r="AI13" s="275" t="s">
        <v>43</v>
      </c>
      <c r="AJ13" s="275" t="s">
        <v>43</v>
      </c>
      <c r="AK13" s="276" t="s">
        <v>43</v>
      </c>
      <c r="AL13" s="274">
        <v>0.36055140850400647</v>
      </c>
      <c r="AM13" s="275">
        <v>0.22547533693399241</v>
      </c>
      <c r="AN13" s="275">
        <v>0.20764374896739329</v>
      </c>
      <c r="AO13" s="276">
        <v>0.21108167761113417</v>
      </c>
      <c r="AP13" s="274">
        <v>9.1611514923889373E-2</v>
      </c>
      <c r="AQ13" s="276">
        <v>0.14870667409528376</v>
      </c>
      <c r="AR13" s="123" t="s">
        <v>43</v>
      </c>
      <c r="AS13" s="276" t="s">
        <v>43</v>
      </c>
      <c r="AT13" s="275">
        <v>0.4509951474500013</v>
      </c>
      <c r="AU13" s="520"/>
    </row>
    <row r="14" spans="1:47" ht="21" x14ac:dyDescent="0.3">
      <c r="A14" s="113" t="s">
        <v>31</v>
      </c>
      <c r="B14" s="271">
        <v>0.35261087237645949</v>
      </c>
      <c r="C14" s="272">
        <v>0.27835845004152482</v>
      </c>
      <c r="D14" s="272">
        <v>0.38596387984558955</v>
      </c>
      <c r="E14" s="272">
        <v>0.23418574356912661</v>
      </c>
      <c r="F14" s="272">
        <v>0.37774887839492355</v>
      </c>
      <c r="G14" s="272">
        <v>0.27662145766902718</v>
      </c>
      <c r="H14" s="272">
        <v>0.37392878064467233</v>
      </c>
      <c r="I14" s="272">
        <v>0.23311128340057549</v>
      </c>
      <c r="J14" s="273">
        <v>0.42025638662339793</v>
      </c>
      <c r="K14" s="271" t="s">
        <v>43</v>
      </c>
      <c r="L14" s="272" t="s">
        <v>43</v>
      </c>
      <c r="M14" s="272" t="s">
        <v>43</v>
      </c>
      <c r="N14" s="272" t="s">
        <v>43</v>
      </c>
      <c r="O14" s="272" t="s">
        <v>43</v>
      </c>
      <c r="P14" s="272" t="s">
        <v>43</v>
      </c>
      <c r="Q14" s="272" t="s">
        <v>43</v>
      </c>
      <c r="R14" s="272" t="s">
        <v>43</v>
      </c>
      <c r="S14" s="273" t="s">
        <v>43</v>
      </c>
      <c r="T14" s="271" t="s">
        <v>43</v>
      </c>
      <c r="U14" s="272" t="s">
        <v>43</v>
      </c>
      <c r="V14" s="272" t="s">
        <v>43</v>
      </c>
      <c r="W14" s="272" t="s">
        <v>43</v>
      </c>
      <c r="X14" s="272" t="s">
        <v>43</v>
      </c>
      <c r="Y14" s="272" t="s">
        <v>43</v>
      </c>
      <c r="Z14" s="272" t="s">
        <v>43</v>
      </c>
      <c r="AA14" s="272" t="s">
        <v>43</v>
      </c>
      <c r="AB14" s="273" t="s">
        <v>43</v>
      </c>
      <c r="AC14" s="271" t="s">
        <v>43</v>
      </c>
      <c r="AD14" s="272" t="s">
        <v>43</v>
      </c>
      <c r="AE14" s="272" t="s">
        <v>43</v>
      </c>
      <c r="AF14" s="272" t="s">
        <v>43</v>
      </c>
      <c r="AG14" s="272" t="s">
        <v>43</v>
      </c>
      <c r="AH14" s="272" t="s">
        <v>43</v>
      </c>
      <c r="AI14" s="272" t="s">
        <v>43</v>
      </c>
      <c r="AJ14" s="272" t="s">
        <v>43</v>
      </c>
      <c r="AK14" s="273" t="s">
        <v>43</v>
      </c>
      <c r="AL14" s="271">
        <v>0.30502193869286465</v>
      </c>
      <c r="AM14" s="272">
        <v>0.27985112197652673</v>
      </c>
      <c r="AN14" s="272">
        <v>0.3001689699694669</v>
      </c>
      <c r="AO14" s="273">
        <v>0.30344226731629143</v>
      </c>
      <c r="AP14" s="271">
        <v>0.11266744170890358</v>
      </c>
      <c r="AQ14" s="273">
        <v>0.16377226814083379</v>
      </c>
      <c r="AR14" s="119" t="s">
        <v>43</v>
      </c>
      <c r="AS14" s="273" t="s">
        <v>43</v>
      </c>
      <c r="AT14" s="272">
        <v>0.12165962795412613</v>
      </c>
      <c r="AU14" s="521"/>
    </row>
    <row r="15" spans="1:47" ht="21" x14ac:dyDescent="0.3">
      <c r="A15" s="112" t="s">
        <v>32</v>
      </c>
      <c r="B15" s="268">
        <v>0.41394811805765003</v>
      </c>
      <c r="C15" s="269">
        <v>0.28066746007958521</v>
      </c>
      <c r="D15" s="269">
        <v>0.37935731204018558</v>
      </c>
      <c r="E15" s="269">
        <v>0.28126172571816366</v>
      </c>
      <c r="F15" s="269">
        <v>0.38375412710947693</v>
      </c>
      <c r="G15" s="269">
        <v>0.31621234102256152</v>
      </c>
      <c r="H15" s="269">
        <v>0.39942133039792488</v>
      </c>
      <c r="I15" s="269">
        <v>0.273640014312936</v>
      </c>
      <c r="J15" s="270">
        <v>0.46910673693049515</v>
      </c>
      <c r="K15" s="268" t="s">
        <v>43</v>
      </c>
      <c r="L15" s="269" t="s">
        <v>43</v>
      </c>
      <c r="M15" s="269" t="s">
        <v>43</v>
      </c>
      <c r="N15" s="269" t="s">
        <v>43</v>
      </c>
      <c r="O15" s="269" t="s">
        <v>43</v>
      </c>
      <c r="P15" s="269" t="s">
        <v>43</v>
      </c>
      <c r="Q15" s="269" t="s">
        <v>43</v>
      </c>
      <c r="R15" s="269" t="s">
        <v>43</v>
      </c>
      <c r="S15" s="270" t="s">
        <v>43</v>
      </c>
      <c r="T15" s="268" t="s">
        <v>43</v>
      </c>
      <c r="U15" s="269" t="s">
        <v>43</v>
      </c>
      <c r="V15" s="269" t="s">
        <v>43</v>
      </c>
      <c r="W15" s="269" t="s">
        <v>43</v>
      </c>
      <c r="X15" s="269" t="s">
        <v>43</v>
      </c>
      <c r="Y15" s="269" t="s">
        <v>43</v>
      </c>
      <c r="Z15" s="269" t="s">
        <v>43</v>
      </c>
      <c r="AA15" s="269" t="s">
        <v>43</v>
      </c>
      <c r="AB15" s="270" t="s">
        <v>43</v>
      </c>
      <c r="AC15" s="268" t="s">
        <v>43</v>
      </c>
      <c r="AD15" s="269" t="s">
        <v>43</v>
      </c>
      <c r="AE15" s="269" t="s">
        <v>43</v>
      </c>
      <c r="AF15" s="269" t="s">
        <v>43</v>
      </c>
      <c r="AG15" s="269" t="s">
        <v>43</v>
      </c>
      <c r="AH15" s="269" t="s">
        <v>43</v>
      </c>
      <c r="AI15" s="269" t="s">
        <v>43</v>
      </c>
      <c r="AJ15" s="269" t="s">
        <v>43</v>
      </c>
      <c r="AK15" s="270" t="s">
        <v>43</v>
      </c>
      <c r="AL15" s="268">
        <v>0.66559154211317784</v>
      </c>
      <c r="AM15" s="269">
        <v>0.74209300401347</v>
      </c>
      <c r="AN15" s="269">
        <v>0.74314465705460098</v>
      </c>
      <c r="AO15" s="270">
        <v>0.79862325820675106</v>
      </c>
      <c r="AP15" s="268">
        <v>0.20513863475818009</v>
      </c>
      <c r="AQ15" s="270">
        <v>9.8397792184859972E-2</v>
      </c>
      <c r="AR15" s="115" t="s">
        <v>43</v>
      </c>
      <c r="AS15" s="270" t="s">
        <v>43</v>
      </c>
      <c r="AT15" s="269">
        <v>0.34525327137028083</v>
      </c>
      <c r="AU15" s="519"/>
    </row>
    <row r="16" spans="1:47" ht="21" x14ac:dyDescent="0.3">
      <c r="A16" s="112" t="s">
        <v>33</v>
      </c>
      <c r="B16" s="268">
        <v>0.37021029014493306</v>
      </c>
      <c r="C16" s="269">
        <v>0.2764633819214341</v>
      </c>
      <c r="D16" s="269">
        <v>0.37875638007294427</v>
      </c>
      <c r="E16" s="269">
        <v>0.23478783162756242</v>
      </c>
      <c r="F16" s="269">
        <v>0.37873508325629823</v>
      </c>
      <c r="G16" s="269">
        <v>0.29484770180251413</v>
      </c>
      <c r="H16" s="269">
        <v>0.38078604228076429</v>
      </c>
      <c r="I16" s="269">
        <v>0.28422971760585913</v>
      </c>
      <c r="J16" s="270">
        <v>0.47060323660345116</v>
      </c>
      <c r="K16" s="268" t="s">
        <v>43</v>
      </c>
      <c r="L16" s="269" t="s">
        <v>43</v>
      </c>
      <c r="M16" s="269" t="s">
        <v>43</v>
      </c>
      <c r="N16" s="269" t="s">
        <v>43</v>
      </c>
      <c r="O16" s="269" t="s">
        <v>43</v>
      </c>
      <c r="P16" s="269" t="s">
        <v>43</v>
      </c>
      <c r="Q16" s="269" t="s">
        <v>43</v>
      </c>
      <c r="R16" s="269" t="s">
        <v>43</v>
      </c>
      <c r="S16" s="270" t="s">
        <v>43</v>
      </c>
      <c r="T16" s="268" t="s">
        <v>43</v>
      </c>
      <c r="U16" s="269" t="s">
        <v>43</v>
      </c>
      <c r="V16" s="269" t="s">
        <v>43</v>
      </c>
      <c r="W16" s="269" t="s">
        <v>43</v>
      </c>
      <c r="X16" s="269" t="s">
        <v>43</v>
      </c>
      <c r="Y16" s="269" t="s">
        <v>43</v>
      </c>
      <c r="Z16" s="269" t="s">
        <v>43</v>
      </c>
      <c r="AA16" s="269" t="s">
        <v>43</v>
      </c>
      <c r="AB16" s="270" t="s">
        <v>43</v>
      </c>
      <c r="AC16" s="268" t="s">
        <v>43</v>
      </c>
      <c r="AD16" s="269" t="s">
        <v>43</v>
      </c>
      <c r="AE16" s="269" t="s">
        <v>43</v>
      </c>
      <c r="AF16" s="269" t="s">
        <v>43</v>
      </c>
      <c r="AG16" s="269" t="s">
        <v>43</v>
      </c>
      <c r="AH16" s="269" t="s">
        <v>43</v>
      </c>
      <c r="AI16" s="269" t="s">
        <v>43</v>
      </c>
      <c r="AJ16" s="269" t="s">
        <v>43</v>
      </c>
      <c r="AK16" s="270" t="s">
        <v>43</v>
      </c>
      <c r="AL16" s="268">
        <v>0.70774560832243727</v>
      </c>
      <c r="AM16" s="269">
        <v>0.61368869271102766</v>
      </c>
      <c r="AN16" s="269">
        <v>0.69867498811393625</v>
      </c>
      <c r="AO16" s="270">
        <v>0.56078188087496117</v>
      </c>
      <c r="AP16" s="268">
        <v>0.18542172362737899</v>
      </c>
      <c r="AQ16" s="270">
        <v>0.13618531527455408</v>
      </c>
      <c r="AR16" s="115" t="s">
        <v>43</v>
      </c>
      <c r="AS16" s="270" t="s">
        <v>43</v>
      </c>
      <c r="AT16" s="269">
        <v>0.25888209515756616</v>
      </c>
      <c r="AU16" s="519"/>
    </row>
    <row r="17" spans="1:47" ht="21" x14ac:dyDescent="0.3">
      <c r="A17" s="114" t="s">
        <v>3</v>
      </c>
      <c r="B17" s="274">
        <v>0.31914156170039054</v>
      </c>
      <c r="C17" s="275">
        <v>0.25650541336062332</v>
      </c>
      <c r="D17" s="275">
        <v>0.31750791783830024</v>
      </c>
      <c r="E17" s="275">
        <v>0.19556951820309135</v>
      </c>
      <c r="F17" s="275">
        <v>0.33412788996961923</v>
      </c>
      <c r="G17" s="275">
        <v>0.25459715055570276</v>
      </c>
      <c r="H17" s="275">
        <v>0.31117543068670633</v>
      </c>
      <c r="I17" s="275">
        <v>0.31361804388808301</v>
      </c>
      <c r="J17" s="276">
        <v>0.3527684113064693</v>
      </c>
      <c r="K17" s="274" t="s">
        <v>43</v>
      </c>
      <c r="L17" s="275" t="s">
        <v>43</v>
      </c>
      <c r="M17" s="275" t="s">
        <v>43</v>
      </c>
      <c r="N17" s="275" t="s">
        <v>43</v>
      </c>
      <c r="O17" s="275" t="s">
        <v>43</v>
      </c>
      <c r="P17" s="275" t="s">
        <v>43</v>
      </c>
      <c r="Q17" s="275" t="s">
        <v>43</v>
      </c>
      <c r="R17" s="275" t="s">
        <v>43</v>
      </c>
      <c r="S17" s="276" t="s">
        <v>43</v>
      </c>
      <c r="T17" s="274" t="s">
        <v>43</v>
      </c>
      <c r="U17" s="275" t="s">
        <v>43</v>
      </c>
      <c r="V17" s="275" t="s">
        <v>43</v>
      </c>
      <c r="W17" s="275" t="s">
        <v>43</v>
      </c>
      <c r="X17" s="275" t="s">
        <v>43</v>
      </c>
      <c r="Y17" s="275" t="s">
        <v>43</v>
      </c>
      <c r="Z17" s="275" t="s">
        <v>43</v>
      </c>
      <c r="AA17" s="275" t="s">
        <v>43</v>
      </c>
      <c r="AB17" s="276" t="s">
        <v>43</v>
      </c>
      <c r="AC17" s="274" t="s">
        <v>43</v>
      </c>
      <c r="AD17" s="275" t="s">
        <v>43</v>
      </c>
      <c r="AE17" s="275" t="s">
        <v>43</v>
      </c>
      <c r="AF17" s="275" t="s">
        <v>43</v>
      </c>
      <c r="AG17" s="275" t="s">
        <v>43</v>
      </c>
      <c r="AH17" s="275" t="s">
        <v>43</v>
      </c>
      <c r="AI17" s="275" t="s">
        <v>43</v>
      </c>
      <c r="AJ17" s="275" t="s">
        <v>43</v>
      </c>
      <c r="AK17" s="275" t="s">
        <v>43</v>
      </c>
      <c r="AL17" s="274">
        <v>0.17585414509887576</v>
      </c>
      <c r="AM17" s="275">
        <v>0.23504619903869864</v>
      </c>
      <c r="AN17" s="275">
        <v>0.21898435995403656</v>
      </c>
      <c r="AO17" s="276">
        <v>0.19491634898884186</v>
      </c>
      <c r="AP17" s="274">
        <v>0.12813565930870607</v>
      </c>
      <c r="AQ17" s="276">
        <v>9.9483322363231971E-2</v>
      </c>
      <c r="AR17" s="123" t="s">
        <v>43</v>
      </c>
      <c r="AS17" s="276" t="s">
        <v>43</v>
      </c>
      <c r="AT17" s="275">
        <v>0.27144648499149171</v>
      </c>
      <c r="AU17" s="520"/>
    </row>
    <row r="18" spans="1:47" ht="21" x14ac:dyDescent="0.3">
      <c r="A18" s="114" t="s">
        <v>11</v>
      </c>
      <c r="B18" s="274" t="s">
        <v>43</v>
      </c>
      <c r="C18" s="275">
        <v>0.22399553612292725</v>
      </c>
      <c r="D18" s="275">
        <v>0.34800660350299406</v>
      </c>
      <c r="E18" s="275">
        <v>0.18049006104268875</v>
      </c>
      <c r="F18" s="275">
        <v>0.32787093879993789</v>
      </c>
      <c r="G18" s="275">
        <v>0.25381199759514622</v>
      </c>
      <c r="H18" s="275">
        <v>7.8883593664238333E-2</v>
      </c>
      <c r="I18" s="275">
        <v>0.21418162378710398</v>
      </c>
      <c r="J18" s="276">
        <v>0.31697171100158683</v>
      </c>
      <c r="K18" s="274" t="s">
        <v>43</v>
      </c>
      <c r="L18" s="275" t="s">
        <v>43</v>
      </c>
      <c r="M18" s="275" t="s">
        <v>43</v>
      </c>
      <c r="N18" s="275" t="s">
        <v>43</v>
      </c>
      <c r="O18" s="275" t="s">
        <v>43</v>
      </c>
      <c r="P18" s="275" t="s">
        <v>43</v>
      </c>
      <c r="Q18" s="275" t="s">
        <v>43</v>
      </c>
      <c r="R18" s="275" t="s">
        <v>43</v>
      </c>
      <c r="S18" s="276" t="s">
        <v>43</v>
      </c>
      <c r="T18" s="274" t="s">
        <v>43</v>
      </c>
      <c r="U18" s="275" t="s">
        <v>43</v>
      </c>
      <c r="V18" s="275" t="s">
        <v>43</v>
      </c>
      <c r="W18" s="275" t="s">
        <v>43</v>
      </c>
      <c r="X18" s="275" t="s">
        <v>43</v>
      </c>
      <c r="Y18" s="275" t="s">
        <v>43</v>
      </c>
      <c r="Z18" s="275" t="s">
        <v>43</v>
      </c>
      <c r="AA18" s="275" t="s">
        <v>43</v>
      </c>
      <c r="AB18" s="276" t="s">
        <v>43</v>
      </c>
      <c r="AC18" s="274" t="s">
        <v>43</v>
      </c>
      <c r="AD18" s="275" t="s">
        <v>43</v>
      </c>
      <c r="AE18" s="275" t="s">
        <v>43</v>
      </c>
      <c r="AF18" s="275" t="s">
        <v>43</v>
      </c>
      <c r="AG18" s="275" t="s">
        <v>43</v>
      </c>
      <c r="AH18" s="275" t="s">
        <v>43</v>
      </c>
      <c r="AI18" s="275" t="s">
        <v>43</v>
      </c>
      <c r="AJ18" s="275" t="s">
        <v>43</v>
      </c>
      <c r="AK18" s="276" t="s">
        <v>43</v>
      </c>
      <c r="AL18" s="274">
        <v>0.22344869048607907</v>
      </c>
      <c r="AM18" s="275">
        <v>0.33138593775555253</v>
      </c>
      <c r="AN18" s="275">
        <v>0.1563167556480102</v>
      </c>
      <c r="AO18" s="276">
        <v>0.20107365822669529</v>
      </c>
      <c r="AP18" s="274">
        <v>1.0791298121116103E-2</v>
      </c>
      <c r="AQ18" s="276">
        <v>0.94238996619384841</v>
      </c>
      <c r="AR18" s="274" t="s">
        <v>43</v>
      </c>
      <c r="AS18" s="276" t="s">
        <v>43</v>
      </c>
      <c r="AT18" s="275">
        <v>0.20480544002628737</v>
      </c>
      <c r="AU18" s="520"/>
    </row>
    <row r="19" spans="1:47" ht="21" x14ac:dyDescent="0.3">
      <c r="A19" s="114" t="s">
        <v>0</v>
      </c>
      <c r="B19" s="274">
        <v>0.36145008173861931</v>
      </c>
      <c r="C19" s="275">
        <v>0.29939260444462418</v>
      </c>
      <c r="D19" s="275">
        <v>0.35300886935770126</v>
      </c>
      <c r="E19" s="275">
        <v>0.1953463696698664</v>
      </c>
      <c r="F19" s="275">
        <v>0.31242424791217566</v>
      </c>
      <c r="G19" s="275">
        <v>0.26347938421725547</v>
      </c>
      <c r="H19" s="275">
        <v>0.3286778257957137</v>
      </c>
      <c r="I19" s="275">
        <v>0.20491927948528649</v>
      </c>
      <c r="J19" s="276">
        <v>0.30099088388638884</v>
      </c>
      <c r="K19" s="274">
        <v>6.5531737470127388E-2</v>
      </c>
      <c r="L19" s="275">
        <v>7.7415787032473163E-2</v>
      </c>
      <c r="M19" s="275">
        <v>7.1971007302175954E-2</v>
      </c>
      <c r="N19" s="275">
        <v>9.5023606403281391E-2</v>
      </c>
      <c r="O19" s="275">
        <v>7.9090911367817554E-2</v>
      </c>
      <c r="P19" s="275">
        <v>8.0984718383239132E-2</v>
      </c>
      <c r="Q19" s="275">
        <v>5.8019086250806796E-2</v>
      </c>
      <c r="R19" s="275">
        <v>5.5754732440294802E-2</v>
      </c>
      <c r="S19" s="276">
        <v>6.8688072592042237E-2</v>
      </c>
      <c r="T19" s="274">
        <v>0.12285918413952926</v>
      </c>
      <c r="U19" s="275">
        <v>0.1395913833062169</v>
      </c>
      <c r="V19" s="275">
        <v>0.15510298607268994</v>
      </c>
      <c r="W19" s="275">
        <v>0.14102996874991386</v>
      </c>
      <c r="X19" s="275">
        <v>0.10712121884976855</v>
      </c>
      <c r="Y19" s="275">
        <v>0.10808297644096403</v>
      </c>
      <c r="Z19" s="275">
        <v>0.11184823375454318</v>
      </c>
      <c r="AA19" s="275">
        <v>0.14105991071603965</v>
      </c>
      <c r="AB19" s="276">
        <v>0.12972651848162647</v>
      </c>
      <c r="AC19" s="274">
        <v>0.4501589966517241</v>
      </c>
      <c r="AD19" s="275">
        <v>0.48360022521668566</v>
      </c>
      <c r="AE19" s="275">
        <v>0.41991713726743285</v>
      </c>
      <c r="AF19" s="275">
        <v>0.56860005517693835</v>
      </c>
      <c r="AG19" s="275">
        <v>0.5013636218702382</v>
      </c>
      <c r="AH19" s="275">
        <v>0.54745292095854137</v>
      </c>
      <c r="AI19" s="275">
        <v>0.50145485419893632</v>
      </c>
      <c r="AJ19" s="275">
        <v>0.598266077358379</v>
      </c>
      <c r="AK19" s="276">
        <v>0.5005945250399424</v>
      </c>
      <c r="AL19" s="274">
        <v>0.17125427290316428</v>
      </c>
      <c r="AM19" s="275">
        <v>0.12801141301891952</v>
      </c>
      <c r="AN19" s="275">
        <v>0.40999409504279904</v>
      </c>
      <c r="AO19" s="276">
        <v>0.29454694373410206</v>
      </c>
      <c r="AP19" s="274">
        <v>0.11043779184215345</v>
      </c>
      <c r="AQ19" s="276">
        <v>0.10286606554954122</v>
      </c>
      <c r="AR19" s="274">
        <v>0.314</v>
      </c>
      <c r="AS19" s="276">
        <v>0.47499999999999998</v>
      </c>
      <c r="AT19" s="275">
        <v>0.22119400153546254</v>
      </c>
      <c r="AU19" s="520">
        <v>0.378</v>
      </c>
    </row>
    <row r="20" spans="1:47" ht="21" x14ac:dyDescent="0.3">
      <c r="A20" s="114" t="s">
        <v>24</v>
      </c>
      <c r="B20" s="274">
        <v>0.36660148878734672</v>
      </c>
      <c r="C20" s="275">
        <v>0.26752975386411404</v>
      </c>
      <c r="D20" s="275">
        <v>0.30354476425427329</v>
      </c>
      <c r="E20" s="275">
        <v>0.17406239168957169</v>
      </c>
      <c r="F20" s="275">
        <v>0.33315916577389759</v>
      </c>
      <c r="G20" s="275">
        <v>0.25161476466874511</v>
      </c>
      <c r="H20" s="275">
        <v>0.34032632987520883</v>
      </c>
      <c r="I20" s="275">
        <v>0.20363330289807624</v>
      </c>
      <c r="J20" s="276">
        <v>0.31039195887967519</v>
      </c>
      <c r="K20" s="274" t="s">
        <v>43</v>
      </c>
      <c r="L20" s="275" t="s">
        <v>43</v>
      </c>
      <c r="M20" s="275" t="s">
        <v>43</v>
      </c>
      <c r="N20" s="275" t="s">
        <v>43</v>
      </c>
      <c r="O20" s="275" t="s">
        <v>43</v>
      </c>
      <c r="P20" s="275" t="s">
        <v>43</v>
      </c>
      <c r="Q20" s="275" t="s">
        <v>43</v>
      </c>
      <c r="R20" s="275" t="s">
        <v>43</v>
      </c>
      <c r="S20" s="276" t="s">
        <v>43</v>
      </c>
      <c r="T20" s="274" t="s">
        <v>43</v>
      </c>
      <c r="U20" s="275" t="s">
        <v>43</v>
      </c>
      <c r="V20" s="275" t="s">
        <v>43</v>
      </c>
      <c r="W20" s="275" t="s">
        <v>43</v>
      </c>
      <c r="X20" s="275" t="s">
        <v>43</v>
      </c>
      <c r="Y20" s="275" t="s">
        <v>43</v>
      </c>
      <c r="Z20" s="275" t="s">
        <v>43</v>
      </c>
      <c r="AA20" s="275" t="s">
        <v>43</v>
      </c>
      <c r="AB20" s="276" t="s">
        <v>43</v>
      </c>
      <c r="AC20" s="274" t="s">
        <v>43</v>
      </c>
      <c r="AD20" s="275" t="s">
        <v>43</v>
      </c>
      <c r="AE20" s="275" t="s">
        <v>43</v>
      </c>
      <c r="AF20" s="275" t="s">
        <v>43</v>
      </c>
      <c r="AG20" s="275" t="s">
        <v>43</v>
      </c>
      <c r="AH20" s="275" t="s">
        <v>43</v>
      </c>
      <c r="AI20" s="275" t="s">
        <v>43</v>
      </c>
      <c r="AJ20" s="275" t="s">
        <v>43</v>
      </c>
      <c r="AK20" s="275" t="s">
        <v>43</v>
      </c>
      <c r="AL20" s="274">
        <v>0.20399327902085748</v>
      </c>
      <c r="AM20" s="275">
        <v>0.20608273775038016</v>
      </c>
      <c r="AN20" s="275">
        <v>0.21170153590037058</v>
      </c>
      <c r="AO20" s="276">
        <v>0.2185598477608437</v>
      </c>
      <c r="AP20" s="274">
        <v>9.9837806743339752E-2</v>
      </c>
      <c r="AQ20" s="276">
        <v>0.11383859290929904</v>
      </c>
      <c r="AR20" s="274" t="s">
        <v>43</v>
      </c>
      <c r="AS20" s="276" t="s">
        <v>43</v>
      </c>
      <c r="AT20" s="275">
        <v>0.20378330292063884</v>
      </c>
      <c r="AU20" s="520"/>
    </row>
    <row r="21" spans="1:47" ht="21" x14ac:dyDescent="0.3">
      <c r="A21" s="113" t="s">
        <v>35</v>
      </c>
      <c r="B21" s="271">
        <v>0.32957939127706309</v>
      </c>
      <c r="C21" s="272">
        <v>0.25888638015455634</v>
      </c>
      <c r="D21" s="272">
        <v>0.32750731447169279</v>
      </c>
      <c r="E21" s="272">
        <v>0.20860887200520292</v>
      </c>
      <c r="F21" s="272">
        <v>0.31197246900749448</v>
      </c>
      <c r="G21" s="272">
        <v>0.24860082664763022</v>
      </c>
      <c r="H21" s="272">
        <v>0.31297542783422266</v>
      </c>
      <c r="I21" s="272">
        <v>0.21553949780072507</v>
      </c>
      <c r="J21" s="273">
        <v>0.36641829955723815</v>
      </c>
      <c r="K21" s="271" t="s">
        <v>43</v>
      </c>
      <c r="L21" s="272" t="s">
        <v>43</v>
      </c>
      <c r="M21" s="272" t="s">
        <v>43</v>
      </c>
      <c r="N21" s="272" t="s">
        <v>43</v>
      </c>
      <c r="O21" s="272" t="s">
        <v>43</v>
      </c>
      <c r="P21" s="272" t="s">
        <v>43</v>
      </c>
      <c r="Q21" s="272" t="s">
        <v>43</v>
      </c>
      <c r="R21" s="272" t="s">
        <v>43</v>
      </c>
      <c r="S21" s="273" t="s">
        <v>43</v>
      </c>
      <c r="T21" s="271" t="s">
        <v>43</v>
      </c>
      <c r="U21" s="272" t="s">
        <v>43</v>
      </c>
      <c r="V21" s="272" t="s">
        <v>43</v>
      </c>
      <c r="W21" s="272" t="s">
        <v>43</v>
      </c>
      <c r="X21" s="272" t="s">
        <v>43</v>
      </c>
      <c r="Y21" s="272" t="s">
        <v>43</v>
      </c>
      <c r="Z21" s="272" t="s">
        <v>43</v>
      </c>
      <c r="AA21" s="272" t="s">
        <v>43</v>
      </c>
      <c r="AB21" s="273" t="s">
        <v>43</v>
      </c>
      <c r="AC21" s="271" t="s">
        <v>43</v>
      </c>
      <c r="AD21" s="272" t="s">
        <v>43</v>
      </c>
      <c r="AE21" s="272" t="s">
        <v>43</v>
      </c>
      <c r="AF21" s="272" t="s">
        <v>43</v>
      </c>
      <c r="AG21" s="272" t="s">
        <v>43</v>
      </c>
      <c r="AH21" s="272" t="s">
        <v>43</v>
      </c>
      <c r="AI21" s="272" t="s">
        <v>43</v>
      </c>
      <c r="AJ21" s="272" t="s">
        <v>43</v>
      </c>
      <c r="AK21" s="272" t="s">
        <v>43</v>
      </c>
      <c r="AL21" s="271">
        <v>0.31108040637411299</v>
      </c>
      <c r="AM21" s="272">
        <v>0.32835088689636904</v>
      </c>
      <c r="AN21" s="272">
        <v>0.26020601590976605</v>
      </c>
      <c r="AO21" s="273">
        <v>0.29805156130179072</v>
      </c>
      <c r="AP21" s="271">
        <v>0.11185960282521104</v>
      </c>
      <c r="AQ21" s="273">
        <v>0.10827027924851063</v>
      </c>
      <c r="AR21" s="271" t="s">
        <v>43</v>
      </c>
      <c r="AS21" s="273" t="s">
        <v>43</v>
      </c>
      <c r="AT21" s="272">
        <v>0.19182739489879808</v>
      </c>
      <c r="AU21" s="521"/>
    </row>
    <row r="22" spans="1:47" ht="21" x14ac:dyDescent="0.3">
      <c r="A22" s="114" t="s">
        <v>26</v>
      </c>
      <c r="B22" s="274">
        <v>0.32561925575954331</v>
      </c>
      <c r="C22" s="275">
        <v>0.25523432345378455</v>
      </c>
      <c r="D22" s="275">
        <v>0.36551812539333733</v>
      </c>
      <c r="E22" s="275">
        <v>0.18267842866769937</v>
      </c>
      <c r="F22" s="275">
        <v>0.36496234358763718</v>
      </c>
      <c r="G22" s="275">
        <v>0.26201460949180594</v>
      </c>
      <c r="H22" s="275">
        <v>0.34096477346473392</v>
      </c>
      <c r="I22" s="275">
        <v>0.32795774233485597</v>
      </c>
      <c r="J22" s="276">
        <v>0.33112932820653218</v>
      </c>
      <c r="K22" s="274" t="s">
        <v>43</v>
      </c>
      <c r="L22" s="275" t="s">
        <v>43</v>
      </c>
      <c r="M22" s="275" t="s">
        <v>43</v>
      </c>
      <c r="N22" s="275" t="s">
        <v>43</v>
      </c>
      <c r="O22" s="275" t="s">
        <v>43</v>
      </c>
      <c r="P22" s="275" t="s">
        <v>43</v>
      </c>
      <c r="Q22" s="275" t="s">
        <v>43</v>
      </c>
      <c r="R22" s="275" t="s">
        <v>43</v>
      </c>
      <c r="S22" s="276" t="s">
        <v>43</v>
      </c>
      <c r="T22" s="274" t="s">
        <v>43</v>
      </c>
      <c r="U22" s="275" t="s">
        <v>43</v>
      </c>
      <c r="V22" s="275" t="s">
        <v>43</v>
      </c>
      <c r="W22" s="275" t="s">
        <v>43</v>
      </c>
      <c r="X22" s="275" t="s">
        <v>43</v>
      </c>
      <c r="Y22" s="275" t="s">
        <v>43</v>
      </c>
      <c r="Z22" s="275" t="s">
        <v>43</v>
      </c>
      <c r="AA22" s="275" t="s">
        <v>43</v>
      </c>
      <c r="AB22" s="276" t="s">
        <v>43</v>
      </c>
      <c r="AC22" s="274" t="s">
        <v>43</v>
      </c>
      <c r="AD22" s="275" t="s">
        <v>43</v>
      </c>
      <c r="AE22" s="275" t="s">
        <v>43</v>
      </c>
      <c r="AF22" s="275" t="s">
        <v>43</v>
      </c>
      <c r="AG22" s="275" t="s">
        <v>43</v>
      </c>
      <c r="AH22" s="275" t="s">
        <v>43</v>
      </c>
      <c r="AI22" s="275" t="s">
        <v>43</v>
      </c>
      <c r="AJ22" s="275" t="s">
        <v>43</v>
      </c>
      <c r="AK22" s="275" t="s">
        <v>43</v>
      </c>
      <c r="AL22" s="274">
        <v>0.24172871728069714</v>
      </c>
      <c r="AM22" s="275">
        <v>0.25355638925974944</v>
      </c>
      <c r="AN22" s="275">
        <v>0.22672502106311274</v>
      </c>
      <c r="AO22" s="276">
        <v>0.2581454413936502</v>
      </c>
      <c r="AP22" s="274">
        <v>0.12842513756371618</v>
      </c>
      <c r="AQ22" s="276">
        <v>0.11335145066865845</v>
      </c>
      <c r="AR22" s="274" t="s">
        <v>43</v>
      </c>
      <c r="AS22" s="276" t="s">
        <v>43</v>
      </c>
      <c r="AT22" s="275">
        <v>0.30288497876989701</v>
      </c>
      <c r="AU22" s="520"/>
    </row>
    <row r="23" spans="1:47" ht="21" x14ac:dyDescent="0.3">
      <c r="A23" s="114" t="s">
        <v>9</v>
      </c>
      <c r="B23" s="274">
        <v>0.32816823148487673</v>
      </c>
      <c r="C23" s="275">
        <v>0.2628752414007513</v>
      </c>
      <c r="D23" s="275">
        <v>0.35412265701045537</v>
      </c>
      <c r="E23" s="275">
        <v>0.17869266181145349</v>
      </c>
      <c r="F23" s="275">
        <v>0.32344596940471654</v>
      </c>
      <c r="G23" s="275">
        <v>0.27007769732014919</v>
      </c>
      <c r="H23" s="275">
        <v>0.3159100417548063</v>
      </c>
      <c r="I23" s="275">
        <v>0.32968062229935929</v>
      </c>
      <c r="J23" s="276">
        <v>0.30755834520396297</v>
      </c>
      <c r="K23" s="274" t="s">
        <v>43</v>
      </c>
      <c r="L23" s="275" t="s">
        <v>43</v>
      </c>
      <c r="M23" s="275" t="s">
        <v>43</v>
      </c>
      <c r="N23" s="275" t="s">
        <v>43</v>
      </c>
      <c r="O23" s="275" t="s">
        <v>43</v>
      </c>
      <c r="P23" s="275" t="s">
        <v>43</v>
      </c>
      <c r="Q23" s="275" t="s">
        <v>43</v>
      </c>
      <c r="R23" s="275" t="s">
        <v>43</v>
      </c>
      <c r="S23" s="276" t="s">
        <v>43</v>
      </c>
      <c r="T23" s="274" t="s">
        <v>43</v>
      </c>
      <c r="U23" s="275" t="s">
        <v>43</v>
      </c>
      <c r="V23" s="275" t="s">
        <v>43</v>
      </c>
      <c r="W23" s="275" t="s">
        <v>43</v>
      </c>
      <c r="X23" s="275" t="s">
        <v>43</v>
      </c>
      <c r="Y23" s="275" t="s">
        <v>43</v>
      </c>
      <c r="Z23" s="275" t="s">
        <v>43</v>
      </c>
      <c r="AA23" s="275" t="s">
        <v>43</v>
      </c>
      <c r="AB23" s="276" t="s">
        <v>43</v>
      </c>
      <c r="AC23" s="274" t="s">
        <v>43</v>
      </c>
      <c r="AD23" s="275" t="s">
        <v>43</v>
      </c>
      <c r="AE23" s="275" t="s">
        <v>43</v>
      </c>
      <c r="AF23" s="275" t="s">
        <v>43</v>
      </c>
      <c r="AG23" s="275" t="s">
        <v>43</v>
      </c>
      <c r="AH23" s="275" t="s">
        <v>43</v>
      </c>
      <c r="AI23" s="275" t="s">
        <v>43</v>
      </c>
      <c r="AJ23" s="275" t="s">
        <v>43</v>
      </c>
      <c r="AK23" s="276" t="s">
        <v>43</v>
      </c>
      <c r="AL23" s="274">
        <v>0.17841574051398892</v>
      </c>
      <c r="AM23" s="275">
        <v>0.23308013224903476</v>
      </c>
      <c r="AN23" s="275">
        <v>0.20838013204911607</v>
      </c>
      <c r="AO23" s="276">
        <v>0.23789143639658189</v>
      </c>
      <c r="AP23" s="274">
        <v>0.11981163216063989</v>
      </c>
      <c r="AQ23" s="276">
        <v>0.15077771507402044</v>
      </c>
      <c r="AR23" s="274" t="s">
        <v>43</v>
      </c>
      <c r="AS23" s="276" t="s">
        <v>43</v>
      </c>
      <c r="AT23" s="275">
        <v>0.22724768640898857</v>
      </c>
      <c r="AU23" s="520"/>
    </row>
    <row r="24" spans="1:47" ht="21" x14ac:dyDescent="0.3">
      <c r="A24" s="114" t="s">
        <v>27</v>
      </c>
      <c r="B24" s="274">
        <v>0.34382604343811896</v>
      </c>
      <c r="C24" s="275">
        <v>0.2332365112289527</v>
      </c>
      <c r="D24" s="275">
        <v>0.33581400084343238</v>
      </c>
      <c r="E24" s="275">
        <v>0.19613926558221137</v>
      </c>
      <c r="F24" s="275">
        <v>0.33755064768398563</v>
      </c>
      <c r="G24" s="275">
        <v>0.26697145427729907</v>
      </c>
      <c r="H24" s="275">
        <v>0.34257341942257474</v>
      </c>
      <c r="I24" s="275">
        <v>0.22100125703049522</v>
      </c>
      <c r="J24" s="276">
        <v>0.31580527258476448</v>
      </c>
      <c r="K24" s="274" t="s">
        <v>43</v>
      </c>
      <c r="L24" s="275" t="s">
        <v>43</v>
      </c>
      <c r="M24" s="275" t="s">
        <v>43</v>
      </c>
      <c r="N24" s="275" t="s">
        <v>43</v>
      </c>
      <c r="O24" s="275" t="s">
        <v>43</v>
      </c>
      <c r="P24" s="275" t="s">
        <v>43</v>
      </c>
      <c r="Q24" s="275" t="s">
        <v>43</v>
      </c>
      <c r="R24" s="275" t="s">
        <v>43</v>
      </c>
      <c r="S24" s="276" t="s">
        <v>43</v>
      </c>
      <c r="T24" s="274" t="s">
        <v>43</v>
      </c>
      <c r="U24" s="275" t="s">
        <v>43</v>
      </c>
      <c r="V24" s="275" t="s">
        <v>43</v>
      </c>
      <c r="W24" s="275" t="s">
        <v>43</v>
      </c>
      <c r="X24" s="275" t="s">
        <v>43</v>
      </c>
      <c r="Y24" s="275" t="s">
        <v>43</v>
      </c>
      <c r="Z24" s="275" t="s">
        <v>43</v>
      </c>
      <c r="AA24" s="275" t="s">
        <v>43</v>
      </c>
      <c r="AB24" s="276" t="s">
        <v>43</v>
      </c>
      <c r="AC24" s="274" t="s">
        <v>43</v>
      </c>
      <c r="AD24" s="275" t="s">
        <v>43</v>
      </c>
      <c r="AE24" s="275" t="s">
        <v>43</v>
      </c>
      <c r="AF24" s="275" t="s">
        <v>43</v>
      </c>
      <c r="AG24" s="275" t="s">
        <v>43</v>
      </c>
      <c r="AH24" s="275" t="s">
        <v>43</v>
      </c>
      <c r="AI24" s="275" t="s">
        <v>43</v>
      </c>
      <c r="AJ24" s="275" t="s">
        <v>43</v>
      </c>
      <c r="AK24" s="276" t="s">
        <v>43</v>
      </c>
      <c r="AL24" s="274">
        <v>0.20963292108707707</v>
      </c>
      <c r="AM24" s="275">
        <v>0.21246233313594876</v>
      </c>
      <c r="AN24" s="275">
        <v>0.22161511796128222</v>
      </c>
      <c r="AO24" s="276">
        <v>0.19692196488467581</v>
      </c>
      <c r="AP24" s="274">
        <v>0.11127494146477988</v>
      </c>
      <c r="AQ24" s="276">
        <v>0.11074485798616297</v>
      </c>
      <c r="AR24" s="274" t="s">
        <v>43</v>
      </c>
      <c r="AS24" s="276" t="s">
        <v>43</v>
      </c>
      <c r="AT24" s="275">
        <v>0.3017527664916933</v>
      </c>
      <c r="AU24" s="520"/>
    </row>
    <row r="25" spans="1:47" ht="21" x14ac:dyDescent="0.3">
      <c r="A25" s="114" t="s">
        <v>2</v>
      </c>
      <c r="B25" s="274">
        <v>0.29576409450560903</v>
      </c>
      <c r="C25" s="275">
        <v>0.26798176747890923</v>
      </c>
      <c r="D25" s="275">
        <v>0.30018779491975145</v>
      </c>
      <c r="E25" s="275">
        <v>0.1544196436417678</v>
      </c>
      <c r="F25" s="275">
        <v>0.30388963966054178</v>
      </c>
      <c r="G25" s="275">
        <v>0.23956290979332359</v>
      </c>
      <c r="H25" s="275">
        <v>0.32918697607592867</v>
      </c>
      <c r="I25" s="275">
        <v>0.18375430190799555</v>
      </c>
      <c r="J25" s="276">
        <v>0.31560295310044278</v>
      </c>
      <c r="K25" s="274">
        <v>6.5591138449675068E-2</v>
      </c>
      <c r="L25" s="275">
        <v>9.8770041411637893E-2</v>
      </c>
      <c r="M25" s="275">
        <v>5.2601403442436412E-2</v>
      </c>
      <c r="N25" s="275">
        <v>6.5064009641839615E-2</v>
      </c>
      <c r="O25" s="275">
        <v>5.2581304544472768E-2</v>
      </c>
      <c r="P25" s="275">
        <v>8.009530547809024E-2</v>
      </c>
      <c r="Q25" s="275">
        <v>5.1285796638102031E-2</v>
      </c>
      <c r="R25" s="275">
        <v>4.8513966657950047E-2</v>
      </c>
      <c r="S25" s="276">
        <v>4.5060020454227204E-2</v>
      </c>
      <c r="T25" s="274">
        <v>0.14105642756100173</v>
      </c>
      <c r="U25" s="275">
        <v>0.11158799503199236</v>
      </c>
      <c r="V25" s="275">
        <v>0.1076847785529053</v>
      </c>
      <c r="W25" s="275">
        <v>0.10956792568193459</v>
      </c>
      <c r="X25" s="275">
        <v>7.6755345419465229E-2</v>
      </c>
      <c r="Y25" s="275">
        <v>9.4366884990483499E-2</v>
      </c>
      <c r="Z25" s="275">
        <v>8.0665733555040975E-2</v>
      </c>
      <c r="AA25" s="275">
        <v>0.1453982992543936</v>
      </c>
      <c r="AB25" s="276">
        <v>0.12279741378954823</v>
      </c>
      <c r="AC25" s="274">
        <v>0.49758833948371423</v>
      </c>
      <c r="AD25" s="275">
        <v>0.5216601960774605</v>
      </c>
      <c r="AE25" s="275">
        <v>0.53952602308490694</v>
      </c>
      <c r="AF25" s="275">
        <v>0.67094842103445806</v>
      </c>
      <c r="AG25" s="275">
        <v>0.56677371037552027</v>
      </c>
      <c r="AH25" s="275">
        <v>0.58597489973810268</v>
      </c>
      <c r="AI25" s="275">
        <v>0.53886149373092818</v>
      </c>
      <c r="AJ25" s="275">
        <v>0.62233343217966075</v>
      </c>
      <c r="AK25" s="276">
        <v>0.51653961265578185</v>
      </c>
      <c r="AL25" s="274">
        <v>0.19408616837557718</v>
      </c>
      <c r="AM25" s="275">
        <v>0.23041475856121166</v>
      </c>
      <c r="AN25" s="275">
        <v>0.1865922676661039</v>
      </c>
      <c r="AO25" s="276">
        <v>0.22696838181344373</v>
      </c>
      <c r="AP25" s="274">
        <v>8.5543414290743358E-2</v>
      </c>
      <c r="AQ25" s="276">
        <v>0.10187658648502154</v>
      </c>
      <c r="AR25" s="274">
        <v>0.40200000000000002</v>
      </c>
      <c r="AS25" s="276">
        <v>0.35499999999999998</v>
      </c>
      <c r="AT25" s="275">
        <v>0.23184188495863209</v>
      </c>
      <c r="AU25" s="520">
        <v>0.32900000000000001</v>
      </c>
    </row>
    <row r="26" spans="1:47" ht="21" x14ac:dyDescent="0.3">
      <c r="A26" s="114" t="s">
        <v>7</v>
      </c>
      <c r="B26" s="274">
        <v>0.32335990069383025</v>
      </c>
      <c r="C26" s="275">
        <v>0.2688243958522859</v>
      </c>
      <c r="D26" s="275">
        <v>0.33629888215875625</v>
      </c>
      <c r="E26" s="275">
        <v>0.17618434927204513</v>
      </c>
      <c r="F26" s="275">
        <v>0.3383430884095307</v>
      </c>
      <c r="G26" s="275">
        <v>0.23796513659503829</v>
      </c>
      <c r="H26" s="275">
        <v>0.34133021025905574</v>
      </c>
      <c r="I26" s="275">
        <v>0.30778923475271841</v>
      </c>
      <c r="J26" s="276">
        <v>0.34113061221839214</v>
      </c>
      <c r="K26" s="274" t="s">
        <v>43</v>
      </c>
      <c r="L26" s="275" t="s">
        <v>43</v>
      </c>
      <c r="M26" s="275" t="s">
        <v>43</v>
      </c>
      <c r="N26" s="275" t="s">
        <v>43</v>
      </c>
      <c r="O26" s="275" t="s">
        <v>43</v>
      </c>
      <c r="P26" s="275" t="s">
        <v>43</v>
      </c>
      <c r="Q26" s="275" t="s">
        <v>43</v>
      </c>
      <c r="R26" s="275" t="s">
        <v>43</v>
      </c>
      <c r="S26" s="276" t="s">
        <v>43</v>
      </c>
      <c r="T26" s="274" t="s">
        <v>43</v>
      </c>
      <c r="U26" s="275" t="s">
        <v>43</v>
      </c>
      <c r="V26" s="275" t="s">
        <v>43</v>
      </c>
      <c r="W26" s="275" t="s">
        <v>43</v>
      </c>
      <c r="X26" s="275" t="s">
        <v>43</v>
      </c>
      <c r="Y26" s="275" t="s">
        <v>43</v>
      </c>
      <c r="Z26" s="275" t="s">
        <v>43</v>
      </c>
      <c r="AA26" s="275" t="s">
        <v>43</v>
      </c>
      <c r="AB26" s="276" t="s">
        <v>43</v>
      </c>
      <c r="AC26" s="274" t="s">
        <v>43</v>
      </c>
      <c r="AD26" s="275" t="s">
        <v>43</v>
      </c>
      <c r="AE26" s="275" t="s">
        <v>43</v>
      </c>
      <c r="AF26" s="275" t="s">
        <v>43</v>
      </c>
      <c r="AG26" s="275" t="s">
        <v>43</v>
      </c>
      <c r="AH26" s="275" t="s">
        <v>43</v>
      </c>
      <c r="AI26" s="275" t="s">
        <v>43</v>
      </c>
      <c r="AJ26" s="275" t="s">
        <v>43</v>
      </c>
      <c r="AK26" s="276" t="s">
        <v>43</v>
      </c>
      <c r="AL26" s="274">
        <v>0.26761161055581228</v>
      </c>
      <c r="AM26" s="275">
        <v>0.25443356331418948</v>
      </c>
      <c r="AN26" s="275">
        <v>0.2469303314489765</v>
      </c>
      <c r="AO26" s="276">
        <v>0.30367777198534024</v>
      </c>
      <c r="AP26" s="274">
        <v>9.4365083894813392E-2</v>
      </c>
      <c r="AQ26" s="276">
        <v>0.18240911881573882</v>
      </c>
      <c r="AR26" s="274" t="s">
        <v>43</v>
      </c>
      <c r="AS26" s="276" t="s">
        <v>43</v>
      </c>
      <c r="AT26" s="275" t="s">
        <v>43</v>
      </c>
      <c r="AU26" s="520"/>
    </row>
    <row r="27" spans="1:47" ht="21" x14ac:dyDescent="0.3">
      <c r="A27" s="114" t="s">
        <v>36</v>
      </c>
      <c r="B27" s="274">
        <v>0.29549964973037546</v>
      </c>
      <c r="C27" s="275">
        <v>0.25672203279935796</v>
      </c>
      <c r="D27" s="275">
        <v>0.32281940272119208</v>
      </c>
      <c r="E27" s="275">
        <v>0.15341767921855162</v>
      </c>
      <c r="F27" s="275">
        <v>0.30062720939547571</v>
      </c>
      <c r="G27" s="275">
        <v>0.2410593178758387</v>
      </c>
      <c r="H27" s="275">
        <v>0.30962763805672577</v>
      </c>
      <c r="I27" s="275">
        <v>0.32087833277284139</v>
      </c>
      <c r="J27" s="276">
        <v>0.27886379607367856</v>
      </c>
      <c r="K27" s="274" t="s">
        <v>43</v>
      </c>
      <c r="L27" s="275" t="s">
        <v>43</v>
      </c>
      <c r="M27" s="275" t="s">
        <v>43</v>
      </c>
      <c r="N27" s="275" t="s">
        <v>43</v>
      </c>
      <c r="O27" s="275" t="s">
        <v>43</v>
      </c>
      <c r="P27" s="275" t="s">
        <v>43</v>
      </c>
      <c r="Q27" s="275" t="s">
        <v>43</v>
      </c>
      <c r="R27" s="275" t="s">
        <v>43</v>
      </c>
      <c r="S27" s="276" t="s">
        <v>43</v>
      </c>
      <c r="T27" s="274" t="s">
        <v>43</v>
      </c>
      <c r="U27" s="275" t="s">
        <v>43</v>
      </c>
      <c r="V27" s="275" t="s">
        <v>43</v>
      </c>
      <c r="W27" s="275" t="s">
        <v>43</v>
      </c>
      <c r="X27" s="275" t="s">
        <v>43</v>
      </c>
      <c r="Y27" s="275" t="s">
        <v>43</v>
      </c>
      <c r="Z27" s="275" t="s">
        <v>43</v>
      </c>
      <c r="AA27" s="275" t="s">
        <v>43</v>
      </c>
      <c r="AB27" s="276" t="s">
        <v>43</v>
      </c>
      <c r="AC27" s="274" t="s">
        <v>43</v>
      </c>
      <c r="AD27" s="275" t="s">
        <v>43</v>
      </c>
      <c r="AE27" s="275" t="s">
        <v>43</v>
      </c>
      <c r="AF27" s="275" t="s">
        <v>43</v>
      </c>
      <c r="AG27" s="275" t="s">
        <v>43</v>
      </c>
      <c r="AH27" s="275" t="s">
        <v>43</v>
      </c>
      <c r="AI27" s="275" t="s">
        <v>43</v>
      </c>
      <c r="AJ27" s="275" t="s">
        <v>43</v>
      </c>
      <c r="AK27" s="276" t="s">
        <v>43</v>
      </c>
      <c r="AL27" s="274">
        <v>0.21560607985357144</v>
      </c>
      <c r="AM27" s="275">
        <v>0.22339591699619674</v>
      </c>
      <c r="AN27" s="275">
        <v>0.22948250759094391</v>
      </c>
      <c r="AO27" s="276">
        <v>0.31948792673106596</v>
      </c>
      <c r="AP27" s="274">
        <v>0.13034522367058038</v>
      </c>
      <c r="AQ27" s="276">
        <v>0.11009469373441955</v>
      </c>
      <c r="AR27" s="274" t="s">
        <v>43</v>
      </c>
      <c r="AS27" s="276" t="s">
        <v>43</v>
      </c>
      <c r="AT27" s="275">
        <v>0.31098044548741083</v>
      </c>
      <c r="AU27" s="520"/>
    </row>
    <row r="28" spans="1:47" ht="21" x14ac:dyDescent="0.3">
      <c r="A28" s="114" t="s">
        <v>28</v>
      </c>
      <c r="B28" s="274">
        <v>0.33877989197788028</v>
      </c>
      <c r="C28" s="275">
        <v>0.25072496645273556</v>
      </c>
      <c r="D28" s="275">
        <v>0.30363966300290923</v>
      </c>
      <c r="E28" s="275">
        <v>0.18562485083755964</v>
      </c>
      <c r="F28" s="275">
        <v>0.35926089164072378</v>
      </c>
      <c r="G28" s="275">
        <v>0.28564880356248901</v>
      </c>
      <c r="H28" s="275">
        <v>0.32863752275976521</v>
      </c>
      <c r="I28" s="275">
        <v>0.30504529839235062</v>
      </c>
      <c r="J28" s="276">
        <v>0.29506008130865513</v>
      </c>
      <c r="K28" s="274" t="s">
        <v>43</v>
      </c>
      <c r="L28" s="275" t="s">
        <v>43</v>
      </c>
      <c r="M28" s="275" t="s">
        <v>43</v>
      </c>
      <c r="N28" s="275" t="s">
        <v>43</v>
      </c>
      <c r="O28" s="275" t="s">
        <v>43</v>
      </c>
      <c r="P28" s="275" t="s">
        <v>43</v>
      </c>
      <c r="Q28" s="275" t="s">
        <v>43</v>
      </c>
      <c r="R28" s="275" t="s">
        <v>43</v>
      </c>
      <c r="S28" s="276" t="s">
        <v>43</v>
      </c>
      <c r="T28" s="274" t="s">
        <v>43</v>
      </c>
      <c r="U28" s="275" t="s">
        <v>43</v>
      </c>
      <c r="V28" s="275" t="s">
        <v>43</v>
      </c>
      <c r="W28" s="275" t="s">
        <v>43</v>
      </c>
      <c r="X28" s="275" t="s">
        <v>43</v>
      </c>
      <c r="Y28" s="275" t="s">
        <v>43</v>
      </c>
      <c r="Z28" s="275" t="s">
        <v>43</v>
      </c>
      <c r="AA28" s="275" t="s">
        <v>43</v>
      </c>
      <c r="AB28" s="276" t="s">
        <v>43</v>
      </c>
      <c r="AC28" s="274" t="s">
        <v>43</v>
      </c>
      <c r="AD28" s="275" t="s">
        <v>43</v>
      </c>
      <c r="AE28" s="275" t="s">
        <v>43</v>
      </c>
      <c r="AF28" s="275" t="s">
        <v>43</v>
      </c>
      <c r="AG28" s="275" t="s">
        <v>43</v>
      </c>
      <c r="AH28" s="275" t="s">
        <v>43</v>
      </c>
      <c r="AI28" s="275" t="s">
        <v>43</v>
      </c>
      <c r="AJ28" s="275" t="s">
        <v>43</v>
      </c>
      <c r="AK28" s="276" t="s">
        <v>43</v>
      </c>
      <c r="AL28" s="274">
        <v>0.19343043575088606</v>
      </c>
      <c r="AM28" s="275">
        <v>0.31506776538463521</v>
      </c>
      <c r="AN28" s="275">
        <v>0.21597193102299006</v>
      </c>
      <c r="AO28" s="276">
        <v>0.16693870290303842</v>
      </c>
      <c r="AP28" s="274">
        <v>0.12298807489903894</v>
      </c>
      <c r="AQ28" s="276">
        <v>0.10801563124950228</v>
      </c>
      <c r="AR28" s="123" t="s">
        <v>43</v>
      </c>
      <c r="AS28" s="276" t="s">
        <v>43</v>
      </c>
      <c r="AT28" s="275">
        <v>0.32236111600080852</v>
      </c>
      <c r="AU28" s="520"/>
    </row>
    <row r="29" spans="1:47" ht="21" x14ac:dyDescent="0.3">
      <c r="A29" s="114" t="s">
        <v>8</v>
      </c>
      <c r="B29" s="274">
        <v>0.2883583068847656</v>
      </c>
      <c r="C29" s="275">
        <v>0.26881467136385406</v>
      </c>
      <c r="D29" s="275">
        <v>0.34460905839735323</v>
      </c>
      <c r="E29" s="275">
        <v>0.15866185495549198</v>
      </c>
      <c r="F29" s="275">
        <v>0.29533051341253624</v>
      </c>
      <c r="G29" s="275">
        <v>0.24945382581516254</v>
      </c>
      <c r="H29" s="275">
        <v>0.29095864069501431</v>
      </c>
      <c r="I29" s="275">
        <v>0.23354756961963852</v>
      </c>
      <c r="J29" s="276">
        <v>0.28962869810771369</v>
      </c>
      <c r="K29" s="274" t="s">
        <v>43</v>
      </c>
      <c r="L29" s="275" t="s">
        <v>43</v>
      </c>
      <c r="M29" s="275" t="s">
        <v>43</v>
      </c>
      <c r="N29" s="275" t="s">
        <v>43</v>
      </c>
      <c r="O29" s="275" t="s">
        <v>43</v>
      </c>
      <c r="P29" s="275" t="s">
        <v>43</v>
      </c>
      <c r="Q29" s="275" t="s">
        <v>43</v>
      </c>
      <c r="R29" s="275" t="s">
        <v>43</v>
      </c>
      <c r="S29" s="276" t="s">
        <v>43</v>
      </c>
      <c r="T29" s="274" t="s">
        <v>43</v>
      </c>
      <c r="U29" s="275" t="s">
        <v>43</v>
      </c>
      <c r="V29" s="275" t="s">
        <v>43</v>
      </c>
      <c r="W29" s="275" t="s">
        <v>43</v>
      </c>
      <c r="X29" s="275" t="s">
        <v>43</v>
      </c>
      <c r="Y29" s="275" t="s">
        <v>43</v>
      </c>
      <c r="Z29" s="275" t="s">
        <v>43</v>
      </c>
      <c r="AA29" s="275" t="s">
        <v>43</v>
      </c>
      <c r="AB29" s="276" t="s">
        <v>43</v>
      </c>
      <c r="AC29" s="274" t="s">
        <v>43</v>
      </c>
      <c r="AD29" s="275" t="s">
        <v>43</v>
      </c>
      <c r="AE29" s="275" t="s">
        <v>43</v>
      </c>
      <c r="AF29" s="275" t="s">
        <v>43</v>
      </c>
      <c r="AG29" s="275" t="s">
        <v>43</v>
      </c>
      <c r="AH29" s="275" t="s">
        <v>43</v>
      </c>
      <c r="AI29" s="275" t="s">
        <v>43</v>
      </c>
      <c r="AJ29" s="275" t="s">
        <v>43</v>
      </c>
      <c r="AK29" s="276" t="s">
        <v>43</v>
      </c>
      <c r="AL29" s="274">
        <v>0.17111485114926819</v>
      </c>
      <c r="AM29" s="275">
        <v>0.22440625562532698</v>
      </c>
      <c r="AN29" s="275">
        <v>0.17512964451292534</v>
      </c>
      <c r="AO29" s="276">
        <v>0.24172799157238586</v>
      </c>
      <c r="AP29" s="274">
        <v>0.11069673301419333</v>
      </c>
      <c r="AQ29" s="276">
        <v>0.10793853508909199</v>
      </c>
      <c r="AR29" s="123" t="s">
        <v>43</v>
      </c>
      <c r="AS29" s="276" t="s">
        <v>43</v>
      </c>
      <c r="AT29" s="275">
        <v>0.26735356720576531</v>
      </c>
      <c r="AU29" s="520"/>
    </row>
    <row r="30" spans="1:47" ht="21" x14ac:dyDescent="0.3">
      <c r="A30" s="114" t="s">
        <v>37</v>
      </c>
      <c r="B30" s="274">
        <v>0.34431992666427841</v>
      </c>
      <c r="C30" s="275">
        <v>0.26934165412034761</v>
      </c>
      <c r="D30" s="275">
        <v>0.31213749344168507</v>
      </c>
      <c r="E30" s="275">
        <v>0.19413485965296384</v>
      </c>
      <c r="F30" s="275">
        <v>0.32502882362430896</v>
      </c>
      <c r="G30" s="275">
        <v>0.24362620429489348</v>
      </c>
      <c r="H30" s="275">
        <v>0.32476673105890652</v>
      </c>
      <c r="I30" s="275">
        <v>0.3517617104696531</v>
      </c>
      <c r="J30" s="276">
        <v>0.29703200344324671</v>
      </c>
      <c r="K30" s="274" t="s">
        <v>43</v>
      </c>
      <c r="L30" s="275" t="s">
        <v>43</v>
      </c>
      <c r="M30" s="275" t="s">
        <v>43</v>
      </c>
      <c r="N30" s="275" t="s">
        <v>43</v>
      </c>
      <c r="O30" s="275" t="s">
        <v>43</v>
      </c>
      <c r="P30" s="275" t="s">
        <v>43</v>
      </c>
      <c r="Q30" s="275" t="s">
        <v>43</v>
      </c>
      <c r="R30" s="275" t="s">
        <v>43</v>
      </c>
      <c r="S30" s="276" t="s">
        <v>43</v>
      </c>
      <c r="T30" s="274" t="s">
        <v>43</v>
      </c>
      <c r="U30" s="275" t="s">
        <v>43</v>
      </c>
      <c r="V30" s="275" t="s">
        <v>43</v>
      </c>
      <c r="W30" s="275" t="s">
        <v>43</v>
      </c>
      <c r="X30" s="275" t="s">
        <v>43</v>
      </c>
      <c r="Y30" s="275" t="s">
        <v>43</v>
      </c>
      <c r="Z30" s="275" t="s">
        <v>43</v>
      </c>
      <c r="AA30" s="275" t="s">
        <v>43</v>
      </c>
      <c r="AB30" s="276" t="s">
        <v>43</v>
      </c>
      <c r="AC30" s="274" t="s">
        <v>43</v>
      </c>
      <c r="AD30" s="275" t="s">
        <v>43</v>
      </c>
      <c r="AE30" s="275" t="s">
        <v>43</v>
      </c>
      <c r="AF30" s="275" t="s">
        <v>43</v>
      </c>
      <c r="AG30" s="275" t="s">
        <v>43</v>
      </c>
      <c r="AH30" s="275" t="s">
        <v>43</v>
      </c>
      <c r="AI30" s="275" t="s">
        <v>43</v>
      </c>
      <c r="AJ30" s="275" t="s">
        <v>43</v>
      </c>
      <c r="AK30" s="276" t="s">
        <v>43</v>
      </c>
      <c r="AL30" s="274">
        <v>0.23871494773362606</v>
      </c>
      <c r="AM30" s="275">
        <v>0.2203379964796362</v>
      </c>
      <c r="AN30" s="275">
        <v>0.18047242571053768</v>
      </c>
      <c r="AO30" s="276">
        <v>0.24939509052651554</v>
      </c>
      <c r="AP30" s="274">
        <v>0.13251698026312847</v>
      </c>
      <c r="AQ30" s="276">
        <v>0.15417671596335131</v>
      </c>
      <c r="AR30" s="123" t="s">
        <v>43</v>
      </c>
      <c r="AS30" s="276" t="s">
        <v>43</v>
      </c>
      <c r="AT30" s="275" t="s">
        <v>43</v>
      </c>
      <c r="AU30" s="520"/>
    </row>
    <row r="31" spans="1:47" ht="21" x14ac:dyDescent="0.3">
      <c r="A31" s="114" t="s">
        <v>38</v>
      </c>
      <c r="B31" s="274">
        <v>0.32607385278667833</v>
      </c>
      <c r="C31" s="275">
        <v>0.257920983130701</v>
      </c>
      <c r="D31" s="275">
        <v>0.34211802499622329</v>
      </c>
      <c r="E31" s="275">
        <v>0.15068888305143685</v>
      </c>
      <c r="F31" s="275">
        <v>0.29606660288016023</v>
      </c>
      <c r="G31" s="275">
        <v>0.23306473871165817</v>
      </c>
      <c r="H31" s="275">
        <v>0.35667343336705754</v>
      </c>
      <c r="I31" s="275">
        <v>0.31026818378807786</v>
      </c>
      <c r="J31" s="276">
        <v>0.26171949058430477</v>
      </c>
      <c r="K31" s="274" t="s">
        <v>43</v>
      </c>
      <c r="L31" s="275" t="s">
        <v>43</v>
      </c>
      <c r="M31" s="275" t="s">
        <v>43</v>
      </c>
      <c r="N31" s="275" t="s">
        <v>43</v>
      </c>
      <c r="O31" s="275" t="s">
        <v>43</v>
      </c>
      <c r="P31" s="275" t="s">
        <v>43</v>
      </c>
      <c r="Q31" s="275" t="s">
        <v>43</v>
      </c>
      <c r="R31" s="275" t="s">
        <v>43</v>
      </c>
      <c r="S31" s="276" t="s">
        <v>43</v>
      </c>
      <c r="T31" s="274" t="s">
        <v>43</v>
      </c>
      <c r="U31" s="275" t="s">
        <v>43</v>
      </c>
      <c r="V31" s="275" t="s">
        <v>43</v>
      </c>
      <c r="W31" s="275" t="s">
        <v>43</v>
      </c>
      <c r="X31" s="275" t="s">
        <v>43</v>
      </c>
      <c r="Y31" s="275" t="s">
        <v>43</v>
      </c>
      <c r="Z31" s="275" t="s">
        <v>43</v>
      </c>
      <c r="AA31" s="275" t="s">
        <v>43</v>
      </c>
      <c r="AB31" s="276" t="s">
        <v>43</v>
      </c>
      <c r="AC31" s="274" t="s">
        <v>43</v>
      </c>
      <c r="AD31" s="275" t="s">
        <v>43</v>
      </c>
      <c r="AE31" s="275" t="s">
        <v>43</v>
      </c>
      <c r="AF31" s="275" t="s">
        <v>43</v>
      </c>
      <c r="AG31" s="275" t="s">
        <v>43</v>
      </c>
      <c r="AH31" s="275" t="s">
        <v>43</v>
      </c>
      <c r="AI31" s="275" t="s">
        <v>43</v>
      </c>
      <c r="AJ31" s="275" t="s">
        <v>43</v>
      </c>
      <c r="AK31" s="276" t="s">
        <v>43</v>
      </c>
      <c r="AL31" s="274">
        <v>0.2601793226684353</v>
      </c>
      <c r="AM31" s="275">
        <v>0.2105563781079561</v>
      </c>
      <c r="AN31" s="275">
        <v>0.23781821175203183</v>
      </c>
      <c r="AO31" s="276">
        <v>0.35820632242059158</v>
      </c>
      <c r="AP31" s="274">
        <v>0.13084867057926694</v>
      </c>
      <c r="AQ31" s="276">
        <v>0.12670058015393104</v>
      </c>
      <c r="AR31" s="123" t="s">
        <v>43</v>
      </c>
      <c r="AS31" s="276" t="s">
        <v>43</v>
      </c>
      <c r="AT31" s="275">
        <v>0.27772237802119687</v>
      </c>
      <c r="AU31" s="520"/>
    </row>
    <row r="32" spans="1:47" ht="21" x14ac:dyDescent="0.3">
      <c r="A32" s="114" t="s">
        <v>39</v>
      </c>
      <c r="B32" s="274">
        <v>0.31840850877875609</v>
      </c>
      <c r="C32" s="275">
        <v>0.2631775611750215</v>
      </c>
      <c r="D32" s="275">
        <v>0.31634976818031707</v>
      </c>
      <c r="E32" s="275">
        <v>0.19470888371506331</v>
      </c>
      <c r="F32" s="275">
        <v>0.31627683041837668</v>
      </c>
      <c r="G32" s="275">
        <v>0.26671073483334018</v>
      </c>
      <c r="H32" s="275">
        <v>0.32759332190114704</v>
      </c>
      <c r="I32" s="275">
        <v>0.25881971268590315</v>
      </c>
      <c r="J32" s="276">
        <v>0.2987776551927786</v>
      </c>
      <c r="K32" s="274" t="s">
        <v>43</v>
      </c>
      <c r="L32" s="275" t="s">
        <v>43</v>
      </c>
      <c r="M32" s="275" t="s">
        <v>43</v>
      </c>
      <c r="N32" s="275" t="s">
        <v>43</v>
      </c>
      <c r="O32" s="275" t="s">
        <v>43</v>
      </c>
      <c r="P32" s="275" t="s">
        <v>43</v>
      </c>
      <c r="Q32" s="275" t="s">
        <v>43</v>
      </c>
      <c r="R32" s="275" t="s">
        <v>43</v>
      </c>
      <c r="S32" s="276" t="s">
        <v>43</v>
      </c>
      <c r="T32" s="274" t="s">
        <v>43</v>
      </c>
      <c r="U32" s="275" t="s">
        <v>43</v>
      </c>
      <c r="V32" s="275" t="s">
        <v>43</v>
      </c>
      <c r="W32" s="275" t="s">
        <v>43</v>
      </c>
      <c r="X32" s="275" t="s">
        <v>43</v>
      </c>
      <c r="Y32" s="275" t="s">
        <v>43</v>
      </c>
      <c r="Z32" s="275" t="s">
        <v>43</v>
      </c>
      <c r="AA32" s="275" t="s">
        <v>43</v>
      </c>
      <c r="AB32" s="276" t="s">
        <v>43</v>
      </c>
      <c r="AC32" s="274" t="s">
        <v>43</v>
      </c>
      <c r="AD32" s="275" t="s">
        <v>43</v>
      </c>
      <c r="AE32" s="275" t="s">
        <v>43</v>
      </c>
      <c r="AF32" s="275" t="s">
        <v>43</v>
      </c>
      <c r="AG32" s="275" t="s">
        <v>43</v>
      </c>
      <c r="AH32" s="275" t="s">
        <v>43</v>
      </c>
      <c r="AI32" s="275" t="s">
        <v>43</v>
      </c>
      <c r="AJ32" s="275" t="s">
        <v>43</v>
      </c>
      <c r="AK32" s="276" t="s">
        <v>43</v>
      </c>
      <c r="AL32" s="274">
        <v>0.17044508202250949</v>
      </c>
      <c r="AM32" s="275">
        <v>0.21095927199523268</v>
      </c>
      <c r="AN32" s="275">
        <v>0.19668464963561483</v>
      </c>
      <c r="AO32" s="276">
        <v>0.29140631938497724</v>
      </c>
      <c r="AP32" s="274">
        <v>0.17137265156416842</v>
      </c>
      <c r="AQ32" s="276">
        <v>0.11765520585635228</v>
      </c>
      <c r="AR32" s="123" t="s">
        <v>43</v>
      </c>
      <c r="AS32" s="276" t="s">
        <v>43</v>
      </c>
      <c r="AT32" s="275" t="s">
        <v>43</v>
      </c>
      <c r="AU32" s="520"/>
    </row>
    <row r="33" spans="1:47" ht="21" x14ac:dyDescent="0.3">
      <c r="A33" s="114" t="s">
        <v>6</v>
      </c>
      <c r="B33" s="274">
        <v>0.31457097651003851</v>
      </c>
      <c r="C33" s="275">
        <v>0.24377648847364486</v>
      </c>
      <c r="D33" s="275">
        <v>0.30657256550350831</v>
      </c>
      <c r="E33" s="275">
        <v>0.12818008061771291</v>
      </c>
      <c r="F33" s="275">
        <v>0.30847171326770578</v>
      </c>
      <c r="G33" s="275">
        <v>0.25789678546437678</v>
      </c>
      <c r="H33" s="275">
        <v>0.33184123284303552</v>
      </c>
      <c r="I33" s="275">
        <v>0.32648783743817605</v>
      </c>
      <c r="J33" s="276">
        <v>0.20837330908974383</v>
      </c>
      <c r="K33" s="274" t="s">
        <v>43</v>
      </c>
      <c r="L33" s="275" t="s">
        <v>43</v>
      </c>
      <c r="M33" s="275" t="s">
        <v>43</v>
      </c>
      <c r="N33" s="275" t="s">
        <v>43</v>
      </c>
      <c r="O33" s="275" t="s">
        <v>43</v>
      </c>
      <c r="P33" s="275" t="s">
        <v>43</v>
      </c>
      <c r="Q33" s="275" t="s">
        <v>43</v>
      </c>
      <c r="R33" s="275" t="s">
        <v>43</v>
      </c>
      <c r="S33" s="276" t="s">
        <v>43</v>
      </c>
      <c r="T33" s="274" t="s">
        <v>43</v>
      </c>
      <c r="U33" s="275" t="s">
        <v>43</v>
      </c>
      <c r="V33" s="275" t="s">
        <v>43</v>
      </c>
      <c r="W33" s="275" t="s">
        <v>43</v>
      </c>
      <c r="X33" s="275" t="s">
        <v>43</v>
      </c>
      <c r="Y33" s="275" t="s">
        <v>43</v>
      </c>
      <c r="Z33" s="275" t="s">
        <v>43</v>
      </c>
      <c r="AA33" s="275" t="s">
        <v>43</v>
      </c>
      <c r="AB33" s="276" t="s">
        <v>43</v>
      </c>
      <c r="AC33" s="274" t="s">
        <v>43</v>
      </c>
      <c r="AD33" s="275" t="s">
        <v>43</v>
      </c>
      <c r="AE33" s="275" t="s">
        <v>43</v>
      </c>
      <c r="AF33" s="275" t="s">
        <v>43</v>
      </c>
      <c r="AG33" s="275" t="s">
        <v>43</v>
      </c>
      <c r="AH33" s="275" t="s">
        <v>43</v>
      </c>
      <c r="AI33" s="275" t="s">
        <v>43</v>
      </c>
      <c r="AJ33" s="275" t="s">
        <v>43</v>
      </c>
      <c r="AK33" s="276" t="s">
        <v>43</v>
      </c>
      <c r="AL33" s="274">
        <v>0.23763568592624407</v>
      </c>
      <c r="AM33" s="275">
        <v>0.24053504993810268</v>
      </c>
      <c r="AN33" s="275">
        <v>0.24057885865727546</v>
      </c>
      <c r="AO33" s="276">
        <v>0.23966412088140304</v>
      </c>
      <c r="AP33" s="274">
        <v>0.15813909302870563</v>
      </c>
      <c r="AQ33" s="276">
        <v>0.10948279661313881</v>
      </c>
      <c r="AR33" s="123" t="s">
        <v>43</v>
      </c>
      <c r="AS33" s="276" t="s">
        <v>43</v>
      </c>
      <c r="AT33" s="275" t="s">
        <v>43</v>
      </c>
      <c r="AU33" s="520"/>
    </row>
    <row r="34" spans="1:47" ht="21.6" thickBot="1" x14ac:dyDescent="0.35">
      <c r="A34" s="114" t="s">
        <v>1</v>
      </c>
      <c r="B34" s="274">
        <v>0.31541890059255201</v>
      </c>
      <c r="C34" s="275">
        <v>0.25972765279318089</v>
      </c>
      <c r="D34" s="275">
        <v>0.30710321732120566</v>
      </c>
      <c r="E34" s="275">
        <v>0.17024319463834048</v>
      </c>
      <c r="F34" s="275">
        <v>0.28180592952261174</v>
      </c>
      <c r="G34" s="275">
        <v>0.24027892015191091</v>
      </c>
      <c r="H34" s="275">
        <v>0.29504625765114872</v>
      </c>
      <c r="I34" s="275">
        <v>0.23203974080942072</v>
      </c>
      <c r="J34" s="276">
        <v>0.23043594601208628</v>
      </c>
      <c r="K34" s="274">
        <v>5.9795558857854217E-2</v>
      </c>
      <c r="L34" s="275">
        <v>5.8192141700002073E-2</v>
      </c>
      <c r="M34" s="275">
        <v>4.2286896912067176E-2</v>
      </c>
      <c r="N34" s="275">
        <v>7.1399447178260064E-2</v>
      </c>
      <c r="O34" s="275">
        <v>5.5043456604500406E-2</v>
      </c>
      <c r="P34" s="275">
        <v>6.005029919721791E-2</v>
      </c>
      <c r="Q34" s="275">
        <v>6.2376937676885208E-2</v>
      </c>
      <c r="R34" s="275">
        <v>4.6969489880289657E-2</v>
      </c>
      <c r="S34" s="276">
        <v>7.2032846771724932E-2</v>
      </c>
      <c r="T34" s="274">
        <v>0.11659365131860082</v>
      </c>
      <c r="U34" s="275">
        <v>0.11076613810153757</v>
      </c>
      <c r="V34" s="275">
        <v>9.1090868358480959E-2</v>
      </c>
      <c r="W34" s="275">
        <v>0.13367011906399237</v>
      </c>
      <c r="X34" s="275">
        <v>0.10124534169268559</v>
      </c>
      <c r="Y34" s="275">
        <v>9.1615565262292101E-2</v>
      </c>
      <c r="Z34" s="275">
        <v>0.100605563885586</v>
      </c>
      <c r="AA34" s="275">
        <v>0.11517300908724613</v>
      </c>
      <c r="AB34" s="276">
        <v>6.6025512186343158E-2</v>
      </c>
      <c r="AC34" s="274">
        <v>0.50819188923099301</v>
      </c>
      <c r="AD34" s="275">
        <v>0.57131406740527946</v>
      </c>
      <c r="AE34" s="275">
        <v>0.55951901740824628</v>
      </c>
      <c r="AF34" s="275">
        <v>0.62468723911940705</v>
      </c>
      <c r="AG34" s="275">
        <v>0.56190527218020225</v>
      </c>
      <c r="AH34" s="275">
        <v>0.6080552153885791</v>
      </c>
      <c r="AI34" s="275">
        <v>0.54197124078637993</v>
      </c>
      <c r="AJ34" s="275">
        <v>0.60581776022304346</v>
      </c>
      <c r="AK34" s="276">
        <v>0.63150569502984566</v>
      </c>
      <c r="AL34" s="274">
        <v>0.24304914989841953</v>
      </c>
      <c r="AM34" s="275">
        <v>0.2216728046511256</v>
      </c>
      <c r="AN34" s="275">
        <v>0.19612761193342856</v>
      </c>
      <c r="AO34" s="276">
        <v>0.20177793394861882</v>
      </c>
      <c r="AP34" s="274">
        <v>0.12419176732638451</v>
      </c>
      <c r="AQ34" s="276">
        <v>9.039689791623938E-2</v>
      </c>
      <c r="AR34" s="123" t="s">
        <v>43</v>
      </c>
      <c r="AS34" s="125" t="s">
        <v>43</v>
      </c>
      <c r="AT34" s="275" t="s">
        <v>43</v>
      </c>
      <c r="AU34" s="520">
        <v>0.158</v>
      </c>
    </row>
    <row r="35" spans="1:47" ht="15.6" x14ac:dyDescent="0.3">
      <c r="A35" s="98" t="s">
        <v>21</v>
      </c>
      <c r="B35" s="343">
        <v>0.37382873894327556</v>
      </c>
      <c r="C35" s="344">
        <v>0.29670036133856181</v>
      </c>
      <c r="D35" s="344">
        <v>0.37372898229793827</v>
      </c>
      <c r="E35" s="344">
        <v>0.24918488538926589</v>
      </c>
      <c r="F35" s="344">
        <v>0.37303506861083008</v>
      </c>
      <c r="G35" s="344">
        <v>0.29949766010309387</v>
      </c>
      <c r="H35" s="344">
        <v>0.38257730333088735</v>
      </c>
      <c r="I35" s="344">
        <v>0.26353116351037664</v>
      </c>
      <c r="J35" s="345">
        <v>0.44272904116505751</v>
      </c>
      <c r="K35" s="343">
        <v>1.0208678510978246E-2</v>
      </c>
      <c r="L35" s="344">
        <v>1.3160240275566719E-2</v>
      </c>
      <c r="M35" s="127">
        <v>9.1141773985222198E-3</v>
      </c>
      <c r="N35" s="344">
        <v>1.1191203350562846E-2</v>
      </c>
      <c r="O35" s="127">
        <v>9.8532567864196008E-3</v>
      </c>
      <c r="P35" s="344">
        <v>1.3678831191503454E-2</v>
      </c>
      <c r="Q35" s="127">
        <v>8.7862114136619766E-3</v>
      </c>
      <c r="R35" s="344">
        <v>1.2003678273523589E-2</v>
      </c>
      <c r="S35" s="128">
        <v>7.3756631448527238E-3</v>
      </c>
      <c r="T35" s="343">
        <v>2.5253620211074124E-2</v>
      </c>
      <c r="U35" s="344">
        <v>2.3406847834566723E-2</v>
      </c>
      <c r="V35" s="344">
        <v>2.319246445537505E-2</v>
      </c>
      <c r="W35" s="344">
        <v>3.0871920766147878E-2</v>
      </c>
      <c r="X35" s="344">
        <v>2.7139803024429161E-2</v>
      </c>
      <c r="Y35" s="344">
        <v>2.6115789488325346E-2</v>
      </c>
      <c r="Z35" s="344">
        <v>2.5041712606706758E-2</v>
      </c>
      <c r="AA35" s="344">
        <v>2.8752269297711748E-2</v>
      </c>
      <c r="AB35" s="345">
        <v>1.4238551935023467E-2</v>
      </c>
      <c r="AC35" s="343">
        <v>0.44622443325680938</v>
      </c>
      <c r="AD35" s="344">
        <v>0.54551690517478035</v>
      </c>
      <c r="AE35" s="344">
        <v>0.4765851600259442</v>
      </c>
      <c r="AF35" s="344">
        <v>0.56200901530635861</v>
      </c>
      <c r="AG35" s="344">
        <v>0.46372468363507058</v>
      </c>
      <c r="AH35" s="344">
        <v>0.50640930563207354</v>
      </c>
      <c r="AI35" s="344">
        <v>0.45924558116512237</v>
      </c>
      <c r="AJ35" s="344">
        <v>0.54707168108185344</v>
      </c>
      <c r="AK35" s="345">
        <v>0.44977504176463601</v>
      </c>
      <c r="AL35" s="343">
        <v>0.58659534258941204</v>
      </c>
      <c r="AM35" s="344">
        <v>0.58128190508379229</v>
      </c>
      <c r="AN35" s="344">
        <v>0.58535409037413089</v>
      </c>
      <c r="AO35" s="345">
        <v>0.57449810219209374</v>
      </c>
      <c r="AP35" s="343">
        <v>0.17804065208043179</v>
      </c>
      <c r="AQ35" s="345">
        <v>0.16452797962936527</v>
      </c>
      <c r="AR35" s="127"/>
      <c r="AS35" s="128"/>
      <c r="AT35" s="343">
        <v>0.29821750321075413</v>
      </c>
      <c r="AU35" s="522"/>
    </row>
    <row r="36" spans="1:47" ht="15.6" x14ac:dyDescent="0.3">
      <c r="A36" s="99" t="s">
        <v>22</v>
      </c>
      <c r="B36" s="346">
        <v>3.1474019384830236E-2</v>
      </c>
      <c r="C36" s="347">
        <v>3.2677232893996773E-2</v>
      </c>
      <c r="D36" s="347">
        <v>2.6888517233602111E-2</v>
      </c>
      <c r="E36" s="347">
        <v>2.6864097776226298E-2</v>
      </c>
      <c r="F36" s="347">
        <v>3.0506658308052013E-2</v>
      </c>
      <c r="G36" s="347">
        <v>3.5084436695045421E-2</v>
      </c>
      <c r="H36" s="347">
        <v>3.0389684413405643E-2</v>
      </c>
      <c r="I36" s="347">
        <v>2.4838924745261629E-2</v>
      </c>
      <c r="J36" s="348">
        <v>3.457610555903548E-2</v>
      </c>
      <c r="K36" s="346">
        <v>2.0259183703367104E-2</v>
      </c>
      <c r="L36" s="347">
        <v>2.6151672031941426E-2</v>
      </c>
      <c r="M36" s="347">
        <v>1.8106013465603327E-2</v>
      </c>
      <c r="N36" s="347">
        <v>2.2211262364456915E-2</v>
      </c>
      <c r="O36" s="347">
        <v>1.9837979695508906E-2</v>
      </c>
      <c r="P36" s="347">
        <v>2.7143856673685827E-2</v>
      </c>
      <c r="Q36" s="347">
        <v>1.7468019981811238E-2</v>
      </c>
      <c r="R36" s="347">
        <v>2.3940016892103552E-2</v>
      </c>
      <c r="S36" s="348">
        <v>1.463612805738549E-2</v>
      </c>
      <c r="T36" s="346">
        <v>5.1283020602006013E-2</v>
      </c>
      <c r="U36" s="347">
        <v>4.717970107745631E-2</v>
      </c>
      <c r="V36" s="347">
        <v>4.6421682901796761E-2</v>
      </c>
      <c r="W36" s="347">
        <v>6.1742520034032265E-2</v>
      </c>
      <c r="X36" s="347">
        <v>5.3856520222192172E-2</v>
      </c>
      <c r="Y36" s="347">
        <v>5.224076063936349E-2</v>
      </c>
      <c r="Z36" s="347">
        <v>4.9880708419201544E-2</v>
      </c>
      <c r="AA36" s="347">
        <v>5.7720306815376404E-2</v>
      </c>
      <c r="AB36" s="348">
        <v>2.8283161994132649E-2</v>
      </c>
      <c r="AC36" s="346">
        <v>6.5983491116252541E-2</v>
      </c>
      <c r="AD36" s="347">
        <v>3.472901861001465E-2</v>
      </c>
      <c r="AE36" s="347">
        <v>1.0753223958731685E-2</v>
      </c>
      <c r="AF36" s="347">
        <v>2.809584077402881E-2</v>
      </c>
      <c r="AG36" s="129">
        <v>3.1298958918825736E-3</v>
      </c>
      <c r="AH36" s="129">
        <v>3.0923390039418468E-3</v>
      </c>
      <c r="AI36" s="347">
        <v>1.8474902506043979E-2</v>
      </c>
      <c r="AJ36" s="347">
        <v>1.574140366631235E-2</v>
      </c>
      <c r="AK36" s="348">
        <v>2.6452736352842211E-2</v>
      </c>
      <c r="AL36" s="346">
        <v>0.1800916734547445</v>
      </c>
      <c r="AM36" s="347">
        <v>0.17031608819571578</v>
      </c>
      <c r="AN36" s="347">
        <v>0.18973040177414355</v>
      </c>
      <c r="AO36" s="348">
        <v>0.17732956402038594</v>
      </c>
      <c r="AP36" s="346">
        <v>4.448258485369852E-2</v>
      </c>
      <c r="AQ36" s="348">
        <v>4.7809940433284105E-2</v>
      </c>
      <c r="AR36" s="129"/>
      <c r="AS36" s="130"/>
      <c r="AT36" s="346">
        <v>9.5049013316669331E-2</v>
      </c>
      <c r="AU36" s="131"/>
    </row>
    <row r="37" spans="1:47" ht="15.6" x14ac:dyDescent="0.3">
      <c r="A37" s="100" t="s">
        <v>45</v>
      </c>
      <c r="B37" s="268">
        <v>0.38759231498029478</v>
      </c>
      <c r="C37" s="269">
        <v>0.30573684854681887</v>
      </c>
      <c r="D37" s="269">
        <v>0.38255308451155823</v>
      </c>
      <c r="E37" s="269">
        <v>0.26227791924706195</v>
      </c>
      <c r="F37" s="269">
        <v>0.38666453479562035</v>
      </c>
      <c r="G37" s="269">
        <v>0.31585884731407982</v>
      </c>
      <c r="H37" s="269">
        <v>0.39763191760611816</v>
      </c>
      <c r="I37" s="269">
        <v>0.27775773415353056</v>
      </c>
      <c r="J37" s="270">
        <v>0.45945042626650567</v>
      </c>
      <c r="K37" s="268">
        <v>1.5313017766467369E-2</v>
      </c>
      <c r="L37" s="269">
        <v>1.9740360413350078E-2</v>
      </c>
      <c r="M37" s="269">
        <v>1.367126609778333E-2</v>
      </c>
      <c r="N37" s="269">
        <v>1.678680502584427E-2</v>
      </c>
      <c r="O37" s="269">
        <v>1.4779885179629401E-2</v>
      </c>
      <c r="P37" s="269">
        <v>2.0518246787255182E-2</v>
      </c>
      <c r="Q37" s="269">
        <v>1.3179317120492966E-2</v>
      </c>
      <c r="R37" s="269">
        <v>1.8005517410285384E-2</v>
      </c>
      <c r="S37" s="270">
        <v>1.1063494717279085E-2</v>
      </c>
      <c r="T37" s="268">
        <v>3.7880430316611188E-2</v>
      </c>
      <c r="U37" s="269">
        <v>3.5110271751850088E-2</v>
      </c>
      <c r="V37" s="269">
        <v>3.4788696683062573E-2</v>
      </c>
      <c r="W37" s="269">
        <v>4.6307881149221818E-2</v>
      </c>
      <c r="X37" s="269">
        <v>4.0709704536643743E-2</v>
      </c>
      <c r="Y37" s="269">
        <v>3.9173684232488022E-2</v>
      </c>
      <c r="Z37" s="269">
        <v>3.7562568910060136E-2</v>
      </c>
      <c r="AA37" s="269">
        <v>4.3128403946567619E-2</v>
      </c>
      <c r="AB37" s="270">
        <v>2.1357827902535199E-2</v>
      </c>
      <c r="AC37" s="268">
        <v>0.44622443325680938</v>
      </c>
      <c r="AD37" s="269">
        <v>0.54551690517478035</v>
      </c>
      <c r="AE37" s="269">
        <v>0.4765851600259442</v>
      </c>
      <c r="AF37" s="269">
        <v>0.56200901530635861</v>
      </c>
      <c r="AG37" s="269">
        <v>0.46372468363507058</v>
      </c>
      <c r="AH37" s="269">
        <v>0.50640930563207354</v>
      </c>
      <c r="AI37" s="269">
        <v>0.45924558116512237</v>
      </c>
      <c r="AJ37" s="269">
        <v>0.54707168108185344</v>
      </c>
      <c r="AK37" s="270">
        <v>0.44977504176463601</v>
      </c>
      <c r="AL37" s="268">
        <v>0.69699098723572905</v>
      </c>
      <c r="AM37" s="269">
        <v>0.68160779572336094</v>
      </c>
      <c r="AN37" s="269">
        <v>0.69719140983785188</v>
      </c>
      <c r="AO37" s="270">
        <v>0.67480620278663295</v>
      </c>
      <c r="AP37" s="268">
        <v>0.2025595884677181</v>
      </c>
      <c r="AQ37" s="270">
        <v>0.17865217976982542</v>
      </c>
      <c r="AR37" s="116"/>
      <c r="AS37" s="117"/>
      <c r="AT37" s="268">
        <v>0.34590850841684784</v>
      </c>
      <c r="AU37" s="118"/>
    </row>
    <row r="38" spans="1:47" ht="15.6" x14ac:dyDescent="0.3">
      <c r="A38" s="101" t="s">
        <v>22</v>
      </c>
      <c r="B38" s="268">
        <v>2.6545026565744541E-2</v>
      </c>
      <c r="C38" s="269">
        <v>3.4693614207099856E-2</v>
      </c>
      <c r="D38" s="269">
        <v>2.1999643926637478E-2</v>
      </c>
      <c r="E38" s="269">
        <v>1.8807153777285753E-2</v>
      </c>
      <c r="F38" s="269">
        <v>1.731676482270416E-2</v>
      </c>
      <c r="G38" s="269">
        <v>2.7171184046453922E-2</v>
      </c>
      <c r="H38" s="269">
        <v>1.3353827680648455E-2</v>
      </c>
      <c r="I38" s="269">
        <v>8.746962293273236E-3</v>
      </c>
      <c r="J38" s="270">
        <v>1.8887047837807192E-2</v>
      </c>
      <c r="K38" s="268">
        <v>2.3725510187904961E-2</v>
      </c>
      <c r="L38" s="269">
        <v>3.0633040795950708E-2</v>
      </c>
      <c r="M38" s="269">
        <v>2.1207615403435024E-2</v>
      </c>
      <c r="N38" s="269">
        <v>2.6012027066841602E-2</v>
      </c>
      <c r="O38" s="269">
        <v>2.3287221798013309E-2</v>
      </c>
      <c r="P38" s="269">
        <v>3.1787779848637975E-2</v>
      </c>
      <c r="Q38" s="269">
        <v>2.0462966437711887E-2</v>
      </c>
      <c r="R38" s="269">
        <v>2.8059215797771139E-2</v>
      </c>
      <c r="S38" s="270">
        <v>1.7140175759769616E-2</v>
      </c>
      <c r="T38" s="268">
        <v>6.0282222279180973E-2</v>
      </c>
      <c r="U38" s="269">
        <v>5.5393016139379039E-2</v>
      </c>
      <c r="V38" s="269">
        <v>5.4441297401269746E-2</v>
      </c>
      <c r="W38" s="269">
        <v>7.2399268681613213E-2</v>
      </c>
      <c r="X38" s="269">
        <v>6.3070814290962646E-2</v>
      </c>
      <c r="Y38" s="269">
        <v>6.1259483355217408E-2</v>
      </c>
      <c r="Z38" s="269">
        <v>5.8451325755649375E-2</v>
      </c>
      <c r="AA38" s="269">
        <v>6.7724370941239301E-2</v>
      </c>
      <c r="AB38" s="270">
        <v>3.312758486114608E-2</v>
      </c>
      <c r="AC38" s="268">
        <v>6.5983491116252541E-2</v>
      </c>
      <c r="AD38" s="269">
        <v>3.472901861001465E-2</v>
      </c>
      <c r="AE38" s="269">
        <v>1.0753223958731685E-2</v>
      </c>
      <c r="AF38" s="269">
        <v>2.809584077402881E-2</v>
      </c>
      <c r="AG38" s="116">
        <v>3.1298958918825736E-3</v>
      </c>
      <c r="AH38" s="116">
        <v>3.0923390039418468E-3</v>
      </c>
      <c r="AI38" s="269">
        <v>1.8474902506043979E-2</v>
      </c>
      <c r="AJ38" s="269">
        <v>1.574140366631235E-2</v>
      </c>
      <c r="AK38" s="270">
        <v>2.6452736352842211E-2</v>
      </c>
      <c r="AL38" s="268">
        <v>2.8508124978259344E-2</v>
      </c>
      <c r="AM38" s="269">
        <v>4.8125466365362378E-2</v>
      </c>
      <c r="AN38" s="269">
        <v>5.7166099734446203E-2</v>
      </c>
      <c r="AO38" s="270">
        <v>8.0382467289001239E-2</v>
      </c>
      <c r="AP38" s="268">
        <v>2.3594483305740592E-2</v>
      </c>
      <c r="AQ38" s="270">
        <v>4.8748057489777188E-2</v>
      </c>
      <c r="AR38" s="116"/>
      <c r="AS38" s="117"/>
      <c r="AT38" s="268">
        <v>5.8175848919594521E-2</v>
      </c>
      <c r="AU38" s="118"/>
    </row>
    <row r="39" spans="1:47" ht="15.6" x14ac:dyDescent="0.3">
      <c r="A39" s="102" t="s">
        <v>42</v>
      </c>
      <c r="B39" s="271">
        <v>0.37382873894327556</v>
      </c>
      <c r="C39" s="272">
        <v>0.29670036133856181</v>
      </c>
      <c r="D39" s="272">
        <v>0.37372898229793827</v>
      </c>
      <c r="E39" s="272">
        <v>0.24918488538926589</v>
      </c>
      <c r="F39" s="272">
        <v>0.37303506861083008</v>
      </c>
      <c r="G39" s="272">
        <v>0.29949766010309387</v>
      </c>
      <c r="H39" s="272">
        <v>0.38257730333088735</v>
      </c>
      <c r="I39" s="272">
        <v>0.26353116351037664</v>
      </c>
      <c r="J39" s="273">
        <v>0.44272904116505751</v>
      </c>
      <c r="K39" s="271">
        <v>1.0208678510978246E-2</v>
      </c>
      <c r="L39" s="272">
        <v>1.3160240275566719E-2</v>
      </c>
      <c r="M39" s="120">
        <v>9.1141773985222198E-3</v>
      </c>
      <c r="N39" s="272">
        <v>1.1191203350562846E-2</v>
      </c>
      <c r="O39" s="120">
        <v>9.8532567864196008E-3</v>
      </c>
      <c r="P39" s="272">
        <v>1.3678831191503454E-2</v>
      </c>
      <c r="Q39" s="120">
        <v>8.7862114136619766E-3</v>
      </c>
      <c r="R39" s="272">
        <v>1.2003678273523589E-2</v>
      </c>
      <c r="S39" s="121">
        <v>7.3756631448527238E-3</v>
      </c>
      <c r="T39" s="271">
        <v>2.5253620211074124E-2</v>
      </c>
      <c r="U39" s="272">
        <v>2.3406847834566723E-2</v>
      </c>
      <c r="V39" s="272">
        <v>2.319246445537505E-2</v>
      </c>
      <c r="W39" s="272">
        <v>3.0871920766147878E-2</v>
      </c>
      <c r="X39" s="272">
        <v>2.7139803024429161E-2</v>
      </c>
      <c r="Y39" s="272">
        <v>2.6115789488325346E-2</v>
      </c>
      <c r="Z39" s="272">
        <v>2.5041712606706758E-2</v>
      </c>
      <c r="AA39" s="272">
        <v>2.8752269297711748E-2</v>
      </c>
      <c r="AB39" s="273">
        <v>1.4238551935023467E-2</v>
      </c>
      <c r="AC39" s="271">
        <v>0.44622443325680938</v>
      </c>
      <c r="AD39" s="272">
        <v>0.54551690517478035</v>
      </c>
      <c r="AE39" s="272">
        <v>0.4765851600259442</v>
      </c>
      <c r="AF39" s="272">
        <v>0.56200901530635861</v>
      </c>
      <c r="AG39" s="272">
        <v>0.46372468363507058</v>
      </c>
      <c r="AH39" s="272">
        <v>0.50640930563207354</v>
      </c>
      <c r="AI39" s="272">
        <v>0.45924558116512237</v>
      </c>
      <c r="AJ39" s="272">
        <v>0.54707168108185344</v>
      </c>
      <c r="AK39" s="273">
        <v>0.44977504176463601</v>
      </c>
      <c r="AL39" s="271">
        <v>0.58659534258941204</v>
      </c>
      <c r="AM39" s="272">
        <v>0.58128190508379229</v>
      </c>
      <c r="AN39" s="272">
        <v>0.58535409037413089</v>
      </c>
      <c r="AO39" s="273">
        <v>0.57449810219209374</v>
      </c>
      <c r="AP39" s="271">
        <v>0.17804065208043179</v>
      </c>
      <c r="AQ39" s="273">
        <v>0.16452797962936527</v>
      </c>
      <c r="AR39" s="120"/>
      <c r="AS39" s="121"/>
      <c r="AT39" s="271">
        <v>0.29821750321075413</v>
      </c>
      <c r="AU39" s="122"/>
    </row>
    <row r="40" spans="1:47" ht="15.6" x14ac:dyDescent="0.3">
      <c r="A40" s="103" t="s">
        <v>22</v>
      </c>
      <c r="B40" s="271">
        <v>3.1474019384830236E-2</v>
      </c>
      <c r="C40" s="272">
        <v>3.2677232893996773E-2</v>
      </c>
      <c r="D40" s="272">
        <v>2.6888517233602111E-2</v>
      </c>
      <c r="E40" s="272">
        <v>2.6864097776226298E-2</v>
      </c>
      <c r="F40" s="272">
        <v>3.0506658308052013E-2</v>
      </c>
      <c r="G40" s="272">
        <v>3.5084436695045421E-2</v>
      </c>
      <c r="H40" s="272">
        <v>3.0389684413405643E-2</v>
      </c>
      <c r="I40" s="272">
        <v>2.4838924745261629E-2</v>
      </c>
      <c r="J40" s="273">
        <v>3.457610555903548E-2</v>
      </c>
      <c r="K40" s="271">
        <v>2.0259183703367104E-2</v>
      </c>
      <c r="L40" s="272">
        <v>2.6151672031941426E-2</v>
      </c>
      <c r="M40" s="272">
        <v>1.8106013465603327E-2</v>
      </c>
      <c r="N40" s="272">
        <v>2.2211262364456915E-2</v>
      </c>
      <c r="O40" s="272">
        <v>1.9837979695508906E-2</v>
      </c>
      <c r="P40" s="272">
        <v>2.7143856673685827E-2</v>
      </c>
      <c r="Q40" s="272">
        <v>1.7468019981811238E-2</v>
      </c>
      <c r="R40" s="272">
        <v>2.3940016892103552E-2</v>
      </c>
      <c r="S40" s="273">
        <v>1.463612805738549E-2</v>
      </c>
      <c r="T40" s="271">
        <v>5.1283020602006013E-2</v>
      </c>
      <c r="U40" s="272">
        <v>4.717970107745631E-2</v>
      </c>
      <c r="V40" s="272">
        <v>4.6421682901796761E-2</v>
      </c>
      <c r="W40" s="272">
        <v>6.1742520034032265E-2</v>
      </c>
      <c r="X40" s="272">
        <v>5.3856520222192172E-2</v>
      </c>
      <c r="Y40" s="272">
        <v>5.224076063936349E-2</v>
      </c>
      <c r="Z40" s="272">
        <v>4.9880708419201544E-2</v>
      </c>
      <c r="AA40" s="272">
        <v>5.7720306815376404E-2</v>
      </c>
      <c r="AB40" s="273">
        <v>2.8283161994132649E-2</v>
      </c>
      <c r="AC40" s="271">
        <v>6.5983491116252541E-2</v>
      </c>
      <c r="AD40" s="272">
        <v>3.472901861001465E-2</v>
      </c>
      <c r="AE40" s="272">
        <v>1.0753223958731685E-2</v>
      </c>
      <c r="AF40" s="272">
        <v>2.809584077402881E-2</v>
      </c>
      <c r="AG40" s="120">
        <v>3.1298958918825736E-3</v>
      </c>
      <c r="AH40" s="120">
        <v>3.0923390039418468E-3</v>
      </c>
      <c r="AI40" s="272">
        <v>1.8474902506043979E-2</v>
      </c>
      <c r="AJ40" s="272">
        <v>1.574140366631235E-2</v>
      </c>
      <c r="AK40" s="273">
        <v>2.6452736352842211E-2</v>
      </c>
      <c r="AL40" s="271">
        <v>0.1800916734547445</v>
      </c>
      <c r="AM40" s="272">
        <v>0.17031608819571578</v>
      </c>
      <c r="AN40" s="272">
        <v>0.18973040177414355</v>
      </c>
      <c r="AO40" s="273">
        <v>0.17732956402038594</v>
      </c>
      <c r="AP40" s="271">
        <v>4.448258485369852E-2</v>
      </c>
      <c r="AQ40" s="273">
        <v>4.7809940433284105E-2</v>
      </c>
      <c r="AR40" s="120"/>
      <c r="AS40" s="121"/>
      <c r="AT40" s="271">
        <v>9.5049013316669331E-2</v>
      </c>
      <c r="AU40" s="122"/>
    </row>
    <row r="41" spans="1:47" ht="15.6" x14ac:dyDescent="0.3">
      <c r="A41" s="104" t="s">
        <v>187</v>
      </c>
      <c r="B41" s="274">
        <v>0.32916565958672772</v>
      </c>
      <c r="C41" s="275">
        <v>0.25714709623539578</v>
      </c>
      <c r="D41" s="275">
        <v>0.32892156686362745</v>
      </c>
      <c r="E41" s="275">
        <v>0.17547615855351686</v>
      </c>
      <c r="F41" s="275">
        <v>0.32523531562647606</v>
      </c>
      <c r="G41" s="275">
        <v>0.25457294818336379</v>
      </c>
      <c r="H41" s="275">
        <v>0.31079738916326638</v>
      </c>
      <c r="I41" s="275">
        <v>0.26872154261070724</v>
      </c>
      <c r="J41" s="276">
        <v>0.29807241198502094</v>
      </c>
      <c r="K41" s="274">
        <v>1.0048338672508247E-2</v>
      </c>
      <c r="L41" s="275">
        <v>1.2335682639163851E-2</v>
      </c>
      <c r="M41" s="124">
        <v>8.7820688240357655E-3</v>
      </c>
      <c r="N41" s="275">
        <v>1.2183529643335847E-2</v>
      </c>
      <c r="O41" s="124">
        <v>9.8271406587784604E-3</v>
      </c>
      <c r="P41" s="275">
        <v>1.1638438055713013E-2</v>
      </c>
      <c r="Q41" s="124">
        <v>9.0358852929365279E-3</v>
      </c>
      <c r="R41" s="124">
        <v>7.9599046830807624E-3</v>
      </c>
      <c r="S41" s="125">
        <v>9.7779442009470717E-3</v>
      </c>
      <c r="T41" s="274">
        <v>2.0026803316796415E-2</v>
      </c>
      <c r="U41" s="275">
        <v>1.904976402314457E-2</v>
      </c>
      <c r="V41" s="275">
        <v>1.8625191209688221E-2</v>
      </c>
      <c r="W41" s="275">
        <v>2.0224632289254779E-2</v>
      </c>
      <c r="X41" s="275">
        <v>1.5006416103258912E-2</v>
      </c>
      <c r="Y41" s="275">
        <v>1.5477127720723139E-2</v>
      </c>
      <c r="Z41" s="275">
        <v>1.5427343747114219E-2</v>
      </c>
      <c r="AA41" s="275">
        <v>2.1138485213562073E-2</v>
      </c>
      <c r="AB41" s="276">
        <v>1.6765760234606204E-2</v>
      </c>
      <c r="AC41" s="274">
        <v>0.48531307512214372</v>
      </c>
      <c r="AD41" s="275">
        <v>0.52552482956647517</v>
      </c>
      <c r="AE41" s="275">
        <v>0.50632072592019528</v>
      </c>
      <c r="AF41" s="275">
        <v>0.62141190511026778</v>
      </c>
      <c r="AG41" s="275">
        <v>0.54334753480865361</v>
      </c>
      <c r="AH41" s="275">
        <v>0.58049434536174116</v>
      </c>
      <c r="AI41" s="275">
        <v>0.52742919623874818</v>
      </c>
      <c r="AJ41" s="275">
        <v>0.60880575658702774</v>
      </c>
      <c r="AK41" s="276">
        <v>0.5495466109085233</v>
      </c>
      <c r="AL41" s="274">
        <v>0.22390369406704427</v>
      </c>
      <c r="AM41" s="275">
        <v>0.23521513691917906</v>
      </c>
      <c r="AN41" s="275">
        <v>0.22331985604700053</v>
      </c>
      <c r="AO41" s="276">
        <v>0.24654863950682271</v>
      </c>
      <c r="AP41" s="274"/>
      <c r="AQ41" s="276"/>
      <c r="AR41" s="124"/>
      <c r="AS41" s="125"/>
      <c r="AT41" s="274">
        <f>AVERAGE(AT13,AT17:AT20,AT22:AT34)</f>
        <v>0.2764899384821749</v>
      </c>
      <c r="AU41" s="126"/>
    </row>
    <row r="42" spans="1:47" ht="15.6" x14ac:dyDescent="0.3">
      <c r="A42" s="105" t="s">
        <v>22</v>
      </c>
      <c r="B42" s="274">
        <v>2.3607746638352099E-2</v>
      </c>
      <c r="C42" s="275">
        <v>1.6727677373942942E-2</v>
      </c>
      <c r="D42" s="275">
        <v>2.0933015610831496E-2</v>
      </c>
      <c r="E42" s="275">
        <v>1.8772575957961019E-2</v>
      </c>
      <c r="F42" s="275">
        <v>2.5854255867674682E-2</v>
      </c>
      <c r="G42" s="275">
        <v>1.3374710941949594E-2</v>
      </c>
      <c r="H42" s="275">
        <v>6.0200318190101403E-2</v>
      </c>
      <c r="I42" s="275">
        <v>5.4497715488592294E-2</v>
      </c>
      <c r="J42" s="276">
        <v>3.5121325137201606E-2</v>
      </c>
      <c r="K42" s="274">
        <v>2.3867343829581337E-2</v>
      </c>
      <c r="L42" s="275">
        <v>3.0040563558700484E-2</v>
      </c>
      <c r="M42" s="275">
        <v>2.1434065906199805E-2</v>
      </c>
      <c r="N42" s="275">
        <v>2.9382877369396113E-2</v>
      </c>
      <c r="O42" s="275">
        <v>2.382233637499475E-2</v>
      </c>
      <c r="P42" s="275">
        <v>2.7894851613554289E-2</v>
      </c>
      <c r="Q42" s="275">
        <v>2.1520058372770778E-2</v>
      </c>
      <c r="R42" s="275">
        <v>1.8950940406570992E-2</v>
      </c>
      <c r="S42" s="276">
        <v>2.3711966166478506E-2</v>
      </c>
      <c r="T42" s="274">
        <v>4.7705689295467944E-2</v>
      </c>
      <c r="U42" s="275">
        <v>4.5528864837546035E-2</v>
      </c>
      <c r="V42" s="275">
        <v>4.5557922176428886E-2</v>
      </c>
      <c r="W42" s="275">
        <v>4.8299185569939278E-2</v>
      </c>
      <c r="X42" s="275">
        <v>3.6007946524013026E-2</v>
      </c>
      <c r="Y42" s="275">
        <v>3.6839865491887447E-2</v>
      </c>
      <c r="Z42" s="275">
        <v>3.6980784561399554E-2</v>
      </c>
      <c r="AA42" s="275">
        <v>5.0449925819867548E-2</v>
      </c>
      <c r="AB42" s="276">
        <v>4.1450652777055612E-2</v>
      </c>
      <c r="AC42" s="274">
        <v>3.0902519988490744E-2</v>
      </c>
      <c r="AD42" s="275">
        <v>4.3984441247726387E-2</v>
      </c>
      <c r="AE42" s="275">
        <v>7.5492483430869894E-2</v>
      </c>
      <c r="AF42" s="275">
        <v>5.1252735127793374E-2</v>
      </c>
      <c r="AG42" s="275">
        <v>3.6440528698562256E-2</v>
      </c>
      <c r="AH42" s="275">
        <v>3.0670619161510874E-2</v>
      </c>
      <c r="AI42" s="275">
        <v>2.2548114444185228E-2</v>
      </c>
      <c r="AJ42" s="275">
        <v>1.2308756384247596E-2</v>
      </c>
      <c r="AK42" s="276">
        <v>7.1424996025717127E-2</v>
      </c>
      <c r="AL42" s="274">
        <v>4.925930753134837E-2</v>
      </c>
      <c r="AM42" s="275">
        <v>4.3745857189773328E-2</v>
      </c>
      <c r="AN42" s="275">
        <v>5.3153340008757391E-2</v>
      </c>
      <c r="AO42" s="276">
        <v>4.9592030383409653E-2</v>
      </c>
      <c r="AP42" s="274"/>
      <c r="AQ42" s="276"/>
      <c r="AR42" s="124"/>
      <c r="AS42" s="125"/>
      <c r="AT42" s="274">
        <f>STDEV(AT13,AT17:AT20,AT22:AT34)</f>
        <v>6.6515647336819708E-2</v>
      </c>
      <c r="AU42" s="126"/>
    </row>
    <row r="43" spans="1:47" x14ac:dyDescent="0.3">
      <c r="A43" s="106" t="s">
        <v>44</v>
      </c>
      <c r="B43" s="349">
        <f>AVERAGE(B6:B34)</f>
        <v>0.34511675935692337</v>
      </c>
      <c r="C43" s="350">
        <f t="shared" ref="C43:AT43" si="0">AVERAGE(C6:C34)</f>
        <v>0.27078615316752197</v>
      </c>
      <c r="D43" s="350">
        <f t="shared" si="0"/>
        <v>0.34437239977201051</v>
      </c>
      <c r="E43" s="350">
        <f t="shared" si="0"/>
        <v>0.20089296091067166</v>
      </c>
      <c r="F43" s="350">
        <f t="shared" si="0"/>
        <v>0.34171798906935669</v>
      </c>
      <c r="G43" s="350">
        <f t="shared" si="0"/>
        <v>0.27006422815568448</v>
      </c>
      <c r="H43" s="350">
        <f t="shared" si="0"/>
        <v>0.33554908370382536</v>
      </c>
      <c r="I43" s="350">
        <f t="shared" si="0"/>
        <v>0.26693175671404146</v>
      </c>
      <c r="J43" s="351">
        <f t="shared" si="0"/>
        <v>0.34795400825399919</v>
      </c>
      <c r="K43" s="349">
        <f t="shared" si="0"/>
        <v>5.6559308275292174E-2</v>
      </c>
      <c r="L43" s="350">
        <f t="shared" si="0"/>
        <v>7.0564026524842727E-2</v>
      </c>
      <c r="M43" s="350">
        <f t="shared" si="0"/>
        <v>4.9777380848675903E-2</v>
      </c>
      <c r="N43" s="350">
        <f t="shared" si="0"/>
        <v>6.6441578675689339E-2</v>
      </c>
      <c r="O43" s="350">
        <f t="shared" si="0"/>
        <v>5.5078996718913434E-2</v>
      </c>
      <c r="P43" s="350">
        <f t="shared" si="0"/>
        <v>6.884796075641568E-2</v>
      </c>
      <c r="Q43" s="350">
        <f t="shared" si="0"/>
        <v>5.0151544657750367E-2</v>
      </c>
      <c r="R43" s="350">
        <f t="shared" si="0"/>
        <v>5.1854258688049361E-2</v>
      </c>
      <c r="S43" s="351">
        <f t="shared" si="0"/>
        <v>5.0432381624333777E-2</v>
      </c>
      <c r="T43" s="349">
        <f t="shared" si="0"/>
        <v>0.12155836898375978</v>
      </c>
      <c r="U43" s="350">
        <f t="shared" si="0"/>
        <v>0.11452142939016947</v>
      </c>
      <c r="V43" s="350">
        <f t="shared" si="0"/>
        <v>0.11252216261649033</v>
      </c>
      <c r="W43" s="350">
        <f t="shared" si="0"/>
        <v>0.13242306007823434</v>
      </c>
      <c r="X43" s="350">
        <f t="shared" si="0"/>
        <v>0.10587602663635635</v>
      </c>
      <c r="Y43" s="350">
        <f t="shared" si="0"/>
        <v>0.10582150641773355</v>
      </c>
      <c r="Z43" s="350">
        <f t="shared" si="0"/>
        <v>0.10369898893110618</v>
      </c>
      <c r="AA43" s="350">
        <f t="shared" si="0"/>
        <v>0.13208032854741703</v>
      </c>
      <c r="AB43" s="351">
        <f t="shared" si="0"/>
        <v>8.9339282374545817E-2</v>
      </c>
      <c r="AC43" s="349">
        <f t="shared" si="0"/>
        <v>0.46967761837601002</v>
      </c>
      <c r="AD43" s="350">
        <f t="shared" si="0"/>
        <v>0.53352165980979738</v>
      </c>
      <c r="AE43" s="350">
        <f t="shared" si="0"/>
        <v>0.4944264995624949</v>
      </c>
      <c r="AF43" s="350">
        <f t="shared" si="0"/>
        <v>0.5976507491887042</v>
      </c>
      <c r="AG43" s="350">
        <f t="shared" si="0"/>
        <v>0.5114983943392204</v>
      </c>
      <c r="AH43" s="350">
        <f t="shared" si="0"/>
        <v>0.55086032946987407</v>
      </c>
      <c r="AI43" s="350">
        <f t="shared" si="0"/>
        <v>0.50015575020929792</v>
      </c>
      <c r="AJ43" s="350">
        <f t="shared" si="0"/>
        <v>0.58411212638495802</v>
      </c>
      <c r="AK43" s="351">
        <f t="shared" si="0"/>
        <v>0.50963798325096832</v>
      </c>
      <c r="AL43" s="349">
        <f t="shared" si="0"/>
        <v>0.34896977976441251</v>
      </c>
      <c r="AM43" s="350">
        <f t="shared" si="0"/>
        <v>0.3545485052518042</v>
      </c>
      <c r="AN43" s="350">
        <f t="shared" si="0"/>
        <v>0.34815924719428676</v>
      </c>
      <c r="AO43" s="351">
        <f t="shared" si="0"/>
        <v>0.35963466112243353</v>
      </c>
      <c r="AP43" s="349">
        <f t="shared" si="0"/>
        <v>0.13720499983798859</v>
      </c>
      <c r="AQ43" s="351">
        <f t="shared" si="0"/>
        <v>0.16557804296466022</v>
      </c>
      <c r="AR43" s="350">
        <f t="shared" si="0"/>
        <v>0.30399999999999999</v>
      </c>
      <c r="AS43" s="351">
        <f t="shared" si="0"/>
        <v>0.33800000000000002</v>
      </c>
      <c r="AT43" s="349">
        <f t="shared" si="0"/>
        <v>0.28593670575547031</v>
      </c>
      <c r="AU43" s="132"/>
    </row>
    <row r="44" spans="1:47" ht="15" thickBot="1" x14ac:dyDescent="0.35">
      <c r="A44" s="40" t="s">
        <v>22</v>
      </c>
      <c r="B44" s="352">
        <f>STDEV(B6:B34)</f>
        <v>3.4000934745543429E-2</v>
      </c>
      <c r="C44" s="353">
        <f t="shared" ref="C44:AT44" si="1">STDEV(C6:C34)</f>
        <v>2.9818979352584256E-2</v>
      </c>
      <c r="D44" s="353">
        <f t="shared" si="1"/>
        <v>3.1366666615011571E-2</v>
      </c>
      <c r="E44" s="353">
        <f t="shared" si="1"/>
        <v>4.1590629691323731E-2</v>
      </c>
      <c r="F44" s="353">
        <f t="shared" si="1"/>
        <v>3.5545422806268545E-2</v>
      </c>
      <c r="G44" s="353">
        <f t="shared" si="1"/>
        <v>3.1351142531238774E-2</v>
      </c>
      <c r="H44" s="353">
        <f t="shared" si="1"/>
        <v>6.1904887164271602E-2</v>
      </c>
      <c r="I44" s="353">
        <f t="shared" si="1"/>
        <v>4.5977195901880791E-2</v>
      </c>
      <c r="J44" s="354">
        <f t="shared" si="1"/>
        <v>7.7933365819586667E-2</v>
      </c>
      <c r="K44" s="352">
        <f t="shared" si="1"/>
        <v>9.9845931599935617E-3</v>
      </c>
      <c r="L44" s="353">
        <f t="shared" si="1"/>
        <v>1.7809044320787799E-2</v>
      </c>
      <c r="M44" s="353">
        <f t="shared" si="1"/>
        <v>1.3381076392460564E-2</v>
      </c>
      <c r="N44" s="353">
        <f t="shared" si="1"/>
        <v>1.8453888450784346E-2</v>
      </c>
      <c r="O44" s="353">
        <f t="shared" si="1"/>
        <v>1.5030070663832598E-2</v>
      </c>
      <c r="P44" s="353">
        <f t="shared" si="1"/>
        <v>1.069950874100517E-2</v>
      </c>
      <c r="Q44" s="353">
        <f t="shared" si="1"/>
        <v>1.0574425257046091E-2</v>
      </c>
      <c r="R44" s="133">
        <f>STDEV(R6:R34)</f>
        <v>5.1428909369744917E-3</v>
      </c>
      <c r="S44" s="354">
        <f t="shared" si="1"/>
        <v>1.8863959087411824E-2</v>
      </c>
      <c r="T44" s="352">
        <f t="shared" si="1"/>
        <v>1.9251510862524666E-2</v>
      </c>
      <c r="U44" s="353">
        <f t="shared" si="1"/>
        <v>1.8502037797998496E-2</v>
      </c>
      <c r="V44" s="353">
        <f t="shared" si="1"/>
        <v>2.6101262108374271E-2</v>
      </c>
      <c r="W44" s="353">
        <f t="shared" si="1"/>
        <v>1.7012779162676652E-2</v>
      </c>
      <c r="X44" s="353">
        <f t="shared" si="1"/>
        <v>1.8719048110603573E-2</v>
      </c>
      <c r="Y44" s="353">
        <f t="shared" si="1"/>
        <v>1.54966221940717E-2</v>
      </c>
      <c r="Z44" s="353">
        <f t="shared" si="1"/>
        <v>1.516189989542383E-2</v>
      </c>
      <c r="AA44" s="353">
        <f t="shared" si="1"/>
        <v>1.7107216111430647E-2</v>
      </c>
      <c r="AB44" s="354">
        <f t="shared" si="1"/>
        <v>3.3853105781405546E-2</v>
      </c>
      <c r="AC44" s="352">
        <f t="shared" si="1"/>
        <v>4.4992385162986981E-2</v>
      </c>
      <c r="AD44" s="353">
        <f t="shared" si="1"/>
        <v>3.7265891180535193E-2</v>
      </c>
      <c r="AE44" s="353">
        <f t="shared" si="1"/>
        <v>5.6068945481185156E-2</v>
      </c>
      <c r="AF44" s="353">
        <f t="shared" si="1"/>
        <v>5.0689017462921704E-2</v>
      </c>
      <c r="AG44" s="353">
        <f t="shared" si="1"/>
        <v>5.0678838351841081E-2</v>
      </c>
      <c r="AH44" s="353">
        <f t="shared" si="1"/>
        <v>4.6035986070985496E-2</v>
      </c>
      <c r="AI44" s="353">
        <f t="shared" si="1"/>
        <v>4.1644217455710522E-2</v>
      </c>
      <c r="AJ44" s="353">
        <f t="shared" si="1"/>
        <v>3.5791472626219144E-2</v>
      </c>
      <c r="AK44" s="354">
        <f t="shared" si="1"/>
        <v>7.557785156119011E-2</v>
      </c>
      <c r="AL44" s="352">
        <f t="shared" si="1"/>
        <v>0.20679715713389821</v>
      </c>
      <c r="AM44" s="353">
        <f t="shared" si="1"/>
        <v>0.19641098298281828</v>
      </c>
      <c r="AN44" s="353">
        <f t="shared" si="1"/>
        <v>0.2098945448280046</v>
      </c>
      <c r="AO44" s="354">
        <f t="shared" si="1"/>
        <v>0.1919750839089594</v>
      </c>
      <c r="AP44" s="352">
        <f t="shared" si="1"/>
        <v>4.8336573638711772E-2</v>
      </c>
      <c r="AQ44" s="354">
        <f t="shared" si="1"/>
        <v>0.15729524027925734</v>
      </c>
      <c r="AR44" s="353">
        <f t="shared" si="1"/>
        <v>0.10336343647538053</v>
      </c>
      <c r="AS44" s="354">
        <f t="shared" si="1"/>
        <v>0.1462429485479555</v>
      </c>
      <c r="AT44" s="352">
        <f t="shared" si="1"/>
        <v>7.893297752356021E-2</v>
      </c>
      <c r="AU44" s="134"/>
    </row>
    <row r="47" spans="1:47" x14ac:dyDescent="0.3">
      <c r="AL47" s="135"/>
      <c r="AM47" s="136"/>
      <c r="AP47" s="135"/>
      <c r="AQ47" s="136"/>
      <c r="AR47" s="523"/>
    </row>
  </sheetData>
  <mergeCells count="11">
    <mergeCell ref="A2:Y2"/>
    <mergeCell ref="AP5:AQ5"/>
    <mergeCell ref="AL5:AO5"/>
    <mergeCell ref="AT4:AU4"/>
    <mergeCell ref="AR4:AS5"/>
    <mergeCell ref="B4:J4"/>
    <mergeCell ref="K4:S4"/>
    <mergeCell ref="T4:AB4"/>
    <mergeCell ref="AC4:AK4"/>
    <mergeCell ref="AL4:AO4"/>
    <mergeCell ref="AP4:AQ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5"/>
  <sheetViews>
    <sheetView zoomScale="70" zoomScaleNormal="70" workbookViewId="0"/>
  </sheetViews>
  <sheetFormatPr defaultRowHeight="14.4" x14ac:dyDescent="0.3"/>
  <cols>
    <col min="1" max="1" width="11.21875" customWidth="1"/>
    <col min="11" max="11" width="9.5546875" customWidth="1"/>
    <col min="12" max="12" width="7.5546875" customWidth="1"/>
    <col min="13" max="13" width="10" customWidth="1"/>
    <col min="14" max="14" width="10.77734375" customWidth="1"/>
    <col min="15" max="15" width="6.5546875" customWidth="1"/>
    <col min="16" max="16" width="7.109375" customWidth="1"/>
    <col min="17" max="17" width="8.109375" customWidth="1"/>
    <col min="18" max="18" width="9.88671875" customWidth="1"/>
  </cols>
  <sheetData>
    <row r="1" spans="1:19" ht="15.6" customHeight="1" x14ac:dyDescent="0.35">
      <c r="A1" s="524" t="s">
        <v>197</v>
      </c>
      <c r="B1" s="525"/>
      <c r="C1" s="525"/>
      <c r="D1" s="525"/>
      <c r="E1" s="525"/>
      <c r="F1" s="525"/>
      <c r="G1" s="525"/>
    </row>
    <row r="2" spans="1:19" ht="114.6" customHeight="1" x14ac:dyDescent="0.35">
      <c r="A2" s="582" t="s">
        <v>192</v>
      </c>
      <c r="B2" s="604"/>
      <c r="C2" s="604"/>
      <c r="D2" s="604"/>
      <c r="E2" s="604"/>
      <c r="F2" s="604"/>
      <c r="G2" s="604"/>
      <c r="H2" s="604"/>
      <c r="I2" s="604"/>
      <c r="J2" s="604"/>
      <c r="K2" s="604"/>
      <c r="L2" s="604"/>
      <c r="M2" s="604"/>
      <c r="N2" s="604"/>
      <c r="O2" s="604"/>
      <c r="P2" s="604"/>
      <c r="Q2" s="604"/>
      <c r="R2" s="604"/>
    </row>
    <row r="3" spans="1:19" ht="16.2" thickBot="1" x14ac:dyDescent="0.35">
      <c r="A3" s="528"/>
    </row>
    <row r="4" spans="1:19" ht="15" thickBot="1" x14ac:dyDescent="0.35">
      <c r="A4" s="605"/>
      <c r="B4" s="616" t="s">
        <v>97</v>
      </c>
      <c r="C4" s="615" t="s">
        <v>100</v>
      </c>
      <c r="D4" s="615"/>
      <c r="E4" s="530" t="s">
        <v>101</v>
      </c>
      <c r="F4" s="615" t="s">
        <v>70</v>
      </c>
      <c r="G4" s="619"/>
      <c r="H4" s="605" t="s">
        <v>108</v>
      </c>
      <c r="I4" s="620"/>
      <c r="J4" s="620"/>
      <c r="K4" s="620"/>
      <c r="L4" s="620"/>
      <c r="M4" s="620"/>
      <c r="N4" s="620"/>
      <c r="O4" s="620"/>
      <c r="P4" s="620"/>
      <c r="Q4" s="620"/>
      <c r="R4" s="621"/>
    </row>
    <row r="5" spans="1:19" ht="43.2" x14ac:dyDescent="0.3">
      <c r="A5" s="606"/>
      <c r="B5" s="617"/>
      <c r="C5" s="607" t="s">
        <v>98</v>
      </c>
      <c r="D5" s="609" t="s">
        <v>99</v>
      </c>
      <c r="E5" s="618"/>
      <c r="F5" s="200" t="s">
        <v>107</v>
      </c>
      <c r="G5" s="198" t="s">
        <v>106</v>
      </c>
      <c r="H5" s="611" t="s">
        <v>91</v>
      </c>
      <c r="I5" s="613" t="s">
        <v>92</v>
      </c>
      <c r="J5" s="622" t="s">
        <v>93</v>
      </c>
      <c r="K5" s="196" t="s">
        <v>86</v>
      </c>
      <c r="L5" s="197" t="s">
        <v>103</v>
      </c>
      <c r="M5" s="623" t="s">
        <v>87</v>
      </c>
      <c r="N5" s="197" t="s">
        <v>104</v>
      </c>
      <c r="O5" s="625"/>
      <c r="P5" s="627"/>
      <c r="Q5" s="629"/>
      <c r="R5" s="197" t="s">
        <v>105</v>
      </c>
      <c r="S5" s="173"/>
    </row>
    <row r="6" spans="1:19" ht="15" thickBot="1" x14ac:dyDescent="0.35">
      <c r="A6" s="181"/>
      <c r="B6" s="187" t="s">
        <v>88</v>
      </c>
      <c r="C6" s="608"/>
      <c r="D6" s="610"/>
      <c r="E6" s="189" t="s">
        <v>89</v>
      </c>
      <c r="F6" s="201" t="s">
        <v>102</v>
      </c>
      <c r="G6" s="199" t="s">
        <v>90</v>
      </c>
      <c r="H6" s="612"/>
      <c r="I6" s="614"/>
      <c r="J6" s="543"/>
      <c r="K6" s="188" t="s">
        <v>94</v>
      </c>
      <c r="L6" s="188" t="s">
        <v>95</v>
      </c>
      <c r="M6" s="624"/>
      <c r="N6" s="188" t="s">
        <v>109</v>
      </c>
      <c r="O6" s="626"/>
      <c r="P6" s="628"/>
      <c r="Q6" s="624"/>
      <c r="R6" s="188" t="s">
        <v>96</v>
      </c>
    </row>
    <row r="7" spans="1:19" ht="21" x14ac:dyDescent="0.3">
      <c r="A7" s="182" t="s">
        <v>5</v>
      </c>
      <c r="B7" s="355">
        <v>2.609</v>
      </c>
      <c r="C7" s="356">
        <v>2.2189999999999999</v>
      </c>
      <c r="D7" s="357">
        <v>1.0589999999999999</v>
      </c>
      <c r="E7" s="356">
        <v>6.923</v>
      </c>
      <c r="F7" s="358">
        <v>1.7827449999999998</v>
      </c>
      <c r="G7" s="359">
        <v>13.8245</v>
      </c>
      <c r="H7" s="194">
        <f t="shared" ref="H7:H35" si="0">(1.452-1)/C7</f>
        <v>0.20369535826949076</v>
      </c>
      <c r="I7" s="194">
        <f t="shared" ref="I7:I35" si="1">(1.348-1.452)/-D7</f>
        <v>9.820585457979214E-2</v>
      </c>
      <c r="J7" s="429">
        <f t="shared" ref="J7:J35" si="2">-(B7/1.452)*H7*I7</f>
        <v>-3.5943964322214209E-2</v>
      </c>
      <c r="K7" s="194">
        <f t="shared" ref="K7:K12" si="3">H7+I7+J7</f>
        <v>0.2659572485270687</v>
      </c>
      <c r="L7" s="359">
        <f t="shared" ref="L7:L12" si="4">1/K7</f>
        <v>3.7600028032258033</v>
      </c>
      <c r="M7" s="359">
        <f t="shared" ref="M7:M35" si="5">E7/L7</f>
        <v>1.8412220315528967</v>
      </c>
      <c r="N7" s="424">
        <f t="shared" ref="N7:N35" si="6">DEGREES(F7/L7)</f>
        <v>27.165874546800381</v>
      </c>
      <c r="O7" s="423">
        <f t="shared" ref="O7:O35" si="7">0.6168*E7*E7</f>
        <v>29.561946607200003</v>
      </c>
      <c r="P7" s="195">
        <f t="shared" ref="P7:P35" si="8">F7/L7</f>
        <v>0.47413395502538908</v>
      </c>
      <c r="Q7" s="418">
        <f t="shared" ref="Q7:Q35" si="9">(0.0067*G7)/(2.3+(0.0067*G7))</f>
        <v>3.8712369429189292E-2</v>
      </c>
      <c r="R7" s="176">
        <f t="shared" ref="R7:R35" si="10">O7*P7*P7*Q7</f>
        <v>0.25726748357614043</v>
      </c>
    </row>
    <row r="8" spans="1:19" ht="21" x14ac:dyDescent="0.3">
      <c r="A8" s="183" t="s">
        <v>4</v>
      </c>
      <c r="B8" s="360">
        <v>2.1579999999999999</v>
      </c>
      <c r="C8" s="361">
        <v>2.9689999999999999</v>
      </c>
      <c r="D8" s="357">
        <v>0.92600000000000005</v>
      </c>
      <c r="E8" s="361">
        <v>6.3959999999999999</v>
      </c>
      <c r="F8" s="362">
        <v>1.91754</v>
      </c>
      <c r="G8" s="363">
        <v>13.94435</v>
      </c>
      <c r="H8" s="191">
        <f t="shared" si="0"/>
        <v>0.15223981138430448</v>
      </c>
      <c r="I8" s="191">
        <f t="shared" si="1"/>
        <v>0.11231101511879035</v>
      </c>
      <c r="J8" s="430">
        <f t="shared" si="2"/>
        <v>-2.541179913354201E-2</v>
      </c>
      <c r="K8" s="191">
        <f t="shared" si="3"/>
        <v>0.23913902736955278</v>
      </c>
      <c r="L8" s="363">
        <f t="shared" si="4"/>
        <v>4.1816679234655121</v>
      </c>
      <c r="M8" s="363">
        <f t="shared" si="5"/>
        <v>1.5295332190556594</v>
      </c>
      <c r="N8" s="425">
        <f t="shared" si="6"/>
        <v>26.273475335283159</v>
      </c>
      <c r="O8" s="369">
        <f t="shared" si="7"/>
        <v>25.232557708799998</v>
      </c>
      <c r="P8" s="172">
        <f t="shared" si="8"/>
        <v>0.45855865054221223</v>
      </c>
      <c r="Q8" s="419">
        <f t="shared" si="9"/>
        <v>3.9034881506702389E-2</v>
      </c>
      <c r="R8" s="176">
        <f t="shared" si="10"/>
        <v>0.20711136067550895</v>
      </c>
    </row>
    <row r="9" spans="1:19" ht="21" x14ac:dyDescent="0.3">
      <c r="A9" s="184" t="s">
        <v>29</v>
      </c>
      <c r="B9" s="364">
        <v>2.96461</v>
      </c>
      <c r="C9" s="365">
        <v>3.075507</v>
      </c>
      <c r="D9" s="366">
        <v>1.506532</v>
      </c>
      <c r="E9" s="365">
        <v>6.9807299999999994</v>
      </c>
      <c r="F9" s="367">
        <v>2.2620450000000001</v>
      </c>
      <c r="G9" s="365">
        <v>13.20256</v>
      </c>
      <c r="H9" s="190">
        <f t="shared" si="0"/>
        <v>0.14696763818128197</v>
      </c>
      <c r="I9" s="431">
        <f t="shared" si="1"/>
        <v>6.9032718853631964E-2</v>
      </c>
      <c r="J9" s="431">
        <f t="shared" si="2"/>
        <v>-2.0714652217148466E-2</v>
      </c>
      <c r="K9" s="190">
        <f t="shared" si="3"/>
        <v>0.19528570481776547</v>
      </c>
      <c r="L9" s="365">
        <f t="shared" si="4"/>
        <v>5.1207025160042763</v>
      </c>
      <c r="M9" s="365">
        <f t="shared" si="5"/>
        <v>1.3632367781925196</v>
      </c>
      <c r="N9" s="426">
        <f t="shared" si="6"/>
        <v>25.310127109239414</v>
      </c>
      <c r="O9" s="366">
        <f t="shared" si="7"/>
        <v>30.057028734132714</v>
      </c>
      <c r="P9" s="174">
        <f t="shared" si="8"/>
        <v>0.44174505215450227</v>
      </c>
      <c r="Q9" s="420">
        <f t="shared" si="9"/>
        <v>3.7035268531373677E-2</v>
      </c>
      <c r="R9" s="177">
        <f t="shared" si="10"/>
        <v>0.2172225622258421</v>
      </c>
    </row>
    <row r="10" spans="1:19" ht="21" x14ac:dyDescent="0.3">
      <c r="A10" s="183" t="s">
        <v>25</v>
      </c>
      <c r="B10" s="360">
        <v>2.5219999999999998</v>
      </c>
      <c r="C10" s="361">
        <v>3.0419999999999998</v>
      </c>
      <c r="D10" s="357">
        <v>1.363</v>
      </c>
      <c r="E10" s="361">
        <v>7.234</v>
      </c>
      <c r="F10" s="362">
        <v>1.9803550000000001</v>
      </c>
      <c r="G10" s="363">
        <v>13.765750000000001</v>
      </c>
      <c r="H10" s="191">
        <f t="shared" si="0"/>
        <v>0.14858645627876396</v>
      </c>
      <c r="I10" s="430">
        <f t="shared" si="1"/>
        <v>7.6302274394717443E-2</v>
      </c>
      <c r="J10" s="430">
        <f t="shared" si="2"/>
        <v>-1.9692242462868728E-2</v>
      </c>
      <c r="K10" s="191">
        <f t="shared" si="3"/>
        <v>0.2051964882106127</v>
      </c>
      <c r="L10" s="363">
        <f t="shared" si="4"/>
        <v>4.8733777498843196</v>
      </c>
      <c r="M10" s="363">
        <f t="shared" si="5"/>
        <v>1.4843913957155723</v>
      </c>
      <c r="N10" s="425">
        <f t="shared" si="6"/>
        <v>23.282821332765248</v>
      </c>
      <c r="O10" s="369">
        <f t="shared" si="7"/>
        <v>32.277610300800006</v>
      </c>
      <c r="P10" s="172">
        <f t="shared" si="8"/>
        <v>0.40636189141032791</v>
      </c>
      <c r="Q10" s="419">
        <f t="shared" si="9"/>
        <v>3.8554196193111449E-2</v>
      </c>
      <c r="R10" s="176">
        <f t="shared" si="10"/>
        <v>0.20549391824333069</v>
      </c>
    </row>
    <row r="11" spans="1:19" ht="21" x14ac:dyDescent="0.3">
      <c r="A11" s="183" t="s">
        <v>23</v>
      </c>
      <c r="B11" s="368">
        <v>1.95242</v>
      </c>
      <c r="C11" s="363">
        <v>3.6662669999999999</v>
      </c>
      <c r="D11" s="369">
        <v>0.85749199999999992</v>
      </c>
      <c r="E11" s="363">
        <v>6.2619699999999998</v>
      </c>
      <c r="F11" s="362">
        <v>2.057105</v>
      </c>
      <c r="G11" s="363">
        <v>13.85244</v>
      </c>
      <c r="H11" s="191">
        <f t="shared" si="0"/>
        <v>0.12328616546476293</v>
      </c>
      <c r="I11" s="191">
        <f t="shared" si="1"/>
        <v>0.12128393034570571</v>
      </c>
      <c r="J11" s="430">
        <f t="shared" si="2"/>
        <v>-2.0105933361363428E-2</v>
      </c>
      <c r="K11" s="191">
        <f t="shared" si="3"/>
        <v>0.22446416244910519</v>
      </c>
      <c r="L11" s="363">
        <f t="shared" si="4"/>
        <v>4.4550541569268951</v>
      </c>
      <c r="M11" s="363">
        <f t="shared" si="5"/>
        <v>1.4055878513314233</v>
      </c>
      <c r="N11" s="425">
        <f t="shared" si="6"/>
        <v>26.456117111842616</v>
      </c>
      <c r="O11" s="369">
        <f t="shared" si="7"/>
        <v>24.186127075659119</v>
      </c>
      <c r="P11" s="172">
        <f t="shared" si="8"/>
        <v>0.46174635089486654</v>
      </c>
      <c r="Q11" s="419">
        <f t="shared" si="9"/>
        <v>3.8787574322386574E-2</v>
      </c>
      <c r="R11" s="176">
        <f t="shared" si="10"/>
        <v>0.2000165329640638</v>
      </c>
    </row>
    <row r="12" spans="1:19" ht="21" x14ac:dyDescent="0.3">
      <c r="A12" s="183" t="s">
        <v>10</v>
      </c>
      <c r="B12" s="368">
        <v>1.8863399999999999</v>
      </c>
      <c r="C12" s="363">
        <v>3.3383929999999999</v>
      </c>
      <c r="D12" s="369">
        <v>0.86126000000000003</v>
      </c>
      <c r="E12" s="363">
        <v>6.24214</v>
      </c>
      <c r="F12" s="362">
        <v>1.84175</v>
      </c>
      <c r="G12" s="363">
        <v>13.913959999999999</v>
      </c>
      <c r="H12" s="191">
        <f t="shared" si="0"/>
        <v>0.13539448471165616</v>
      </c>
      <c r="I12" s="191">
        <f t="shared" si="1"/>
        <v>0.12075331491071206</v>
      </c>
      <c r="J12" s="430">
        <f t="shared" si="2"/>
        <v>-2.1239945266831543E-2</v>
      </c>
      <c r="K12" s="191">
        <f t="shared" si="3"/>
        <v>0.23490785435553668</v>
      </c>
      <c r="L12" s="363">
        <f t="shared" si="4"/>
        <v>4.2569883529159673</v>
      </c>
      <c r="M12" s="363">
        <f t="shared" si="5"/>
        <v>1.4663277139868698</v>
      </c>
      <c r="N12" s="425">
        <f t="shared" si="6"/>
        <v>24.788534327545626</v>
      </c>
      <c r="O12" s="369">
        <f t="shared" si="7"/>
        <v>24.033187505657281</v>
      </c>
      <c r="P12" s="172">
        <f t="shared" si="8"/>
        <v>0.43264154075930966</v>
      </c>
      <c r="Q12" s="419">
        <f t="shared" si="9"/>
        <v>3.8953123581437356E-2</v>
      </c>
      <c r="R12" s="176">
        <f t="shared" si="10"/>
        <v>0.17523065997876974</v>
      </c>
    </row>
    <row r="13" spans="1:19" ht="21" x14ac:dyDescent="0.3">
      <c r="A13" s="185" t="s">
        <v>34</v>
      </c>
      <c r="B13" s="370">
        <v>3.6429999999999998</v>
      </c>
      <c r="C13" s="371">
        <v>3.8180000000000001</v>
      </c>
      <c r="D13" s="372">
        <v>2.7650000000000001</v>
      </c>
      <c r="E13" s="371">
        <v>9.2629999999999999</v>
      </c>
      <c r="F13" s="373">
        <v>2.4172449999999999</v>
      </c>
      <c r="G13" s="371">
        <v>11.21346</v>
      </c>
      <c r="H13" s="192">
        <f t="shared" si="0"/>
        <v>0.1183865898376113</v>
      </c>
      <c r="I13" s="432">
        <f t="shared" si="1"/>
        <v>3.7613019891500857E-2</v>
      </c>
      <c r="J13" s="432">
        <f t="shared" si="2"/>
        <v>-1.1172060253601793E-2</v>
      </c>
      <c r="K13" s="192">
        <f t="shared" ref="K13:K27" si="11">H13+I13+J13</f>
        <v>0.14482754947551035</v>
      </c>
      <c r="L13" s="375">
        <f t="shared" ref="L13:L27" si="12">1/K13</f>
        <v>6.9047636559582557</v>
      </c>
      <c r="M13" s="375">
        <f t="shared" si="5"/>
        <v>1.3415375907916522</v>
      </c>
      <c r="N13" s="427">
        <f t="shared" si="6"/>
        <v>20.058316757820972</v>
      </c>
      <c r="O13" s="376">
        <f t="shared" si="7"/>
        <v>52.923394639199998</v>
      </c>
      <c r="P13" s="175">
        <f t="shared" si="8"/>
        <v>0.35008366983193001</v>
      </c>
      <c r="Q13" s="421">
        <f t="shared" si="9"/>
        <v>3.1632026980826775E-2</v>
      </c>
      <c r="R13" s="178">
        <f t="shared" si="10"/>
        <v>0.20517215565237465</v>
      </c>
    </row>
    <row r="14" spans="1:19" ht="21" x14ac:dyDescent="0.3">
      <c r="A14" s="185" t="s">
        <v>30</v>
      </c>
      <c r="B14" s="374">
        <v>3.5890500000000003</v>
      </c>
      <c r="C14" s="375">
        <v>4.1076819999999996</v>
      </c>
      <c r="D14" s="376">
        <v>2.4154389999999997</v>
      </c>
      <c r="E14" s="375">
        <v>8.1647200000000009</v>
      </c>
      <c r="F14" s="373">
        <v>2.4444849999999998</v>
      </c>
      <c r="G14" s="375">
        <v>12.51834</v>
      </c>
      <c r="H14" s="192">
        <f t="shared" si="0"/>
        <v>0.11003772930815969</v>
      </c>
      <c r="I14" s="432">
        <f t="shared" si="1"/>
        <v>4.3056355387157318E-2</v>
      </c>
      <c r="J14" s="432">
        <f t="shared" si="2"/>
        <v>-1.1710940576119542E-2</v>
      </c>
      <c r="K14" s="192">
        <f>H14+I14+J14</f>
        <v>0.14138314411919747</v>
      </c>
      <c r="L14" s="375">
        <f>1/K14</f>
        <v>7.0729789341572342</v>
      </c>
      <c r="M14" s="375">
        <f t="shared" si="5"/>
        <v>1.1543537844528942</v>
      </c>
      <c r="N14" s="427">
        <f t="shared" si="6"/>
        <v>19.801935632334164</v>
      </c>
      <c r="O14" s="376">
        <f t="shared" si="7"/>
        <v>41.117524172037129</v>
      </c>
      <c r="P14" s="175">
        <f t="shared" si="8"/>
        <v>0.34560897505221644</v>
      </c>
      <c r="Q14" s="421">
        <f t="shared" si="9"/>
        <v>3.5183452429043492E-2</v>
      </c>
      <c r="R14" s="178">
        <f t="shared" si="10"/>
        <v>0.17279669574050147</v>
      </c>
    </row>
    <row r="15" spans="1:19" ht="21" x14ac:dyDescent="0.3">
      <c r="A15" s="184" t="s">
        <v>31</v>
      </c>
      <c r="B15" s="364">
        <v>3.23753</v>
      </c>
      <c r="C15" s="365">
        <v>4.2197510000000005</v>
      </c>
      <c r="D15" s="366">
        <v>1.4983199999999999</v>
      </c>
      <c r="E15" s="365">
        <v>8.1323299999999996</v>
      </c>
      <c r="F15" s="367">
        <v>2.25691</v>
      </c>
      <c r="G15" s="365">
        <v>12.771420000000001</v>
      </c>
      <c r="H15" s="190">
        <f t="shared" si="0"/>
        <v>0.10711532505117007</v>
      </c>
      <c r="I15" s="431">
        <f t="shared" si="1"/>
        <v>6.9411073735917483E-2</v>
      </c>
      <c r="J15" s="431">
        <f t="shared" si="2"/>
        <v>-1.6577825265556873E-2</v>
      </c>
      <c r="K15" s="190">
        <f>H15+I15+J15</f>
        <v>0.15994857352153066</v>
      </c>
      <c r="L15" s="365">
        <f>1/K15</f>
        <v>6.2520094926972893</v>
      </c>
      <c r="M15" s="365">
        <f t="shared" si="5"/>
        <v>1.3007545829063494</v>
      </c>
      <c r="N15" s="426">
        <f t="shared" si="6"/>
        <v>20.683176807699009</v>
      </c>
      <c r="O15" s="366">
        <f t="shared" si="7"/>
        <v>40.791939229985516</v>
      </c>
      <c r="P15" s="174">
        <f t="shared" si="8"/>
        <v>0.36098953506647774</v>
      </c>
      <c r="Q15" s="420">
        <f t="shared" si="9"/>
        <v>3.5869233475303998E-2</v>
      </c>
      <c r="R15" s="177">
        <f t="shared" si="10"/>
        <v>0.19067145121543005</v>
      </c>
    </row>
    <row r="16" spans="1:19" ht="21" x14ac:dyDescent="0.3">
      <c r="A16" s="183" t="s">
        <v>32</v>
      </c>
      <c r="B16" s="368">
        <v>2.2533300000000001</v>
      </c>
      <c r="C16" s="363">
        <v>3.6929920000000003</v>
      </c>
      <c r="D16" s="369">
        <v>1.318128</v>
      </c>
      <c r="E16" s="363">
        <v>6.7949299999999999</v>
      </c>
      <c r="F16" s="362">
        <v>1.9553799999999999</v>
      </c>
      <c r="G16" s="363">
        <v>13.32527</v>
      </c>
      <c r="H16" s="191">
        <f t="shared" si="0"/>
        <v>0.12239398298182068</v>
      </c>
      <c r="I16" s="430">
        <f t="shared" si="1"/>
        <v>7.8899773011422161E-2</v>
      </c>
      <c r="J16" s="430">
        <f t="shared" si="2"/>
        <v>-1.4986285574833976E-2</v>
      </c>
      <c r="K16" s="191">
        <f>H16+I16+J16</f>
        <v>0.18630747041840887</v>
      </c>
      <c r="L16" s="363">
        <f>1/K16</f>
        <v>5.3674712976039149</v>
      </c>
      <c r="M16" s="363">
        <f t="shared" si="5"/>
        <v>1.265946219970159</v>
      </c>
      <c r="N16" s="425">
        <f t="shared" si="6"/>
        <v>20.872961424927283</v>
      </c>
      <c r="O16" s="369">
        <f t="shared" si="7"/>
        <v>28.47831826118232</v>
      </c>
      <c r="P16" s="172">
        <f t="shared" si="8"/>
        <v>0.36430190150674829</v>
      </c>
      <c r="Q16" s="419">
        <f t="shared" si="9"/>
        <v>3.7366627109564107E-2</v>
      </c>
      <c r="R16" s="176">
        <f t="shared" si="10"/>
        <v>0.14122809905186384</v>
      </c>
    </row>
    <row r="17" spans="1:18" ht="21" x14ac:dyDescent="0.3">
      <c r="A17" s="183" t="s">
        <v>33</v>
      </c>
      <c r="B17" s="368">
        <v>2.0000299999999998</v>
      </c>
      <c r="C17" s="363">
        <v>2.888274</v>
      </c>
      <c r="D17" s="369">
        <v>1.088419</v>
      </c>
      <c r="E17" s="363">
        <v>5.7010899999999998</v>
      </c>
      <c r="F17" s="362">
        <v>2.0981299999999998</v>
      </c>
      <c r="G17" s="363">
        <v>13.218590000000001</v>
      </c>
      <c r="H17" s="191">
        <f t="shared" si="0"/>
        <v>0.15649484778798686</v>
      </c>
      <c r="I17" s="191">
        <f t="shared" si="1"/>
        <v>9.5551437451937046E-2</v>
      </c>
      <c r="J17" s="430">
        <f t="shared" si="2"/>
        <v>-2.0597151459475393E-2</v>
      </c>
      <c r="K17" s="191">
        <f>H17+I17+J17</f>
        <v>0.23144913378044851</v>
      </c>
      <c r="L17" s="363">
        <f>1/K17</f>
        <v>4.3206037701078417</v>
      </c>
      <c r="M17" s="363">
        <f t="shared" si="5"/>
        <v>1.3195123421043771</v>
      </c>
      <c r="N17" s="425">
        <f t="shared" si="6"/>
        <v>27.823424749449515</v>
      </c>
      <c r="O17" s="369">
        <f t="shared" si="7"/>
        <v>20.04749708962008</v>
      </c>
      <c r="P17" s="172">
        <f t="shared" si="8"/>
        <v>0.48561037105877236</v>
      </c>
      <c r="Q17" s="419">
        <f t="shared" si="9"/>
        <v>3.7078567915932732E-2</v>
      </c>
      <c r="R17" s="176">
        <f t="shared" si="10"/>
        <v>0.17529075747417439</v>
      </c>
    </row>
    <row r="18" spans="1:18" ht="21" x14ac:dyDescent="0.3">
      <c r="A18" s="185" t="s">
        <v>3</v>
      </c>
      <c r="B18" s="374">
        <v>2.6528499999999999</v>
      </c>
      <c r="C18" s="375">
        <v>4.6367099999999999</v>
      </c>
      <c r="D18" s="376">
        <v>3.7629650000000003</v>
      </c>
      <c r="E18" s="375">
        <v>8.0775699999999997</v>
      </c>
      <c r="F18" s="373">
        <v>2.9700950000000002</v>
      </c>
      <c r="G18" s="375">
        <v>12.36232</v>
      </c>
      <c r="H18" s="192">
        <f t="shared" si="0"/>
        <v>9.7482913531361667E-2</v>
      </c>
      <c r="I18" s="432">
        <f t="shared" si="1"/>
        <v>2.7637780314193689E-2</v>
      </c>
      <c r="J18" s="432">
        <f t="shared" si="2"/>
        <v>-4.9224094876355352E-3</v>
      </c>
      <c r="K18" s="192">
        <f t="shared" si="11"/>
        <v>0.12019828435791982</v>
      </c>
      <c r="L18" s="375">
        <f t="shared" si="12"/>
        <v>8.3195863014338478</v>
      </c>
      <c r="M18" s="375">
        <f t="shared" si="5"/>
        <v>0.97091005578100231</v>
      </c>
      <c r="N18" s="427">
        <f t="shared" si="6"/>
        <v>20.454611814481623</v>
      </c>
      <c r="O18" s="376">
        <f t="shared" si="7"/>
        <v>40.24443416630232</v>
      </c>
      <c r="P18" s="175">
        <f t="shared" si="8"/>
        <v>0.35700032338003584</v>
      </c>
      <c r="Q18" s="421">
        <f t="shared" si="9"/>
        <v>3.4760192448069167E-2</v>
      </c>
      <c r="R18" s="178">
        <f t="shared" si="10"/>
        <v>0.17828927414422971</v>
      </c>
    </row>
    <row r="19" spans="1:18" ht="21" x14ac:dyDescent="0.3">
      <c r="A19" s="185" t="s">
        <v>11</v>
      </c>
      <c r="B19" s="370">
        <v>3.831</v>
      </c>
      <c r="C19" s="371">
        <v>4.6189999999999998</v>
      </c>
      <c r="D19" s="372">
        <v>2.5099999999999998</v>
      </c>
      <c r="E19" s="371">
        <v>8.0280000000000005</v>
      </c>
      <c r="F19" s="373">
        <v>2.9184449999999997</v>
      </c>
      <c r="G19" s="375">
        <v>13.731159999999999</v>
      </c>
      <c r="H19" s="192">
        <f t="shared" si="0"/>
        <v>9.7856678934834379E-2</v>
      </c>
      <c r="I19" s="432">
        <f t="shared" si="1"/>
        <v>4.1434262948207123E-2</v>
      </c>
      <c r="J19" s="432">
        <f t="shared" si="2"/>
        <v>-1.0697828369149412E-2</v>
      </c>
      <c r="K19" s="192">
        <f>H19+I19+J19</f>
        <v>0.12859311351389208</v>
      </c>
      <c r="L19" s="375">
        <f>1/K19</f>
        <v>7.776466193829024</v>
      </c>
      <c r="M19" s="375">
        <f t="shared" si="5"/>
        <v>1.0323455152895258</v>
      </c>
      <c r="N19" s="427">
        <f t="shared" si="6"/>
        <v>21.50264362670924</v>
      </c>
      <c r="O19" s="376">
        <f t="shared" si="7"/>
        <v>39.752009971200003</v>
      </c>
      <c r="P19" s="175">
        <f t="shared" si="8"/>
        <v>0.37529192916905074</v>
      </c>
      <c r="Q19" s="421">
        <f t="shared" si="9"/>
        <v>3.8461044828663478E-2</v>
      </c>
      <c r="R19" s="178">
        <f t="shared" si="10"/>
        <v>0.21533698117026728</v>
      </c>
    </row>
    <row r="20" spans="1:18" ht="21" x14ac:dyDescent="0.3">
      <c r="A20" s="185" t="s">
        <v>0</v>
      </c>
      <c r="B20" s="370">
        <v>4.194</v>
      </c>
      <c r="C20" s="371">
        <v>4.6769999999999996</v>
      </c>
      <c r="D20" s="372">
        <v>2.577</v>
      </c>
      <c r="E20" s="371">
        <v>8.4979999999999993</v>
      </c>
      <c r="F20" s="373">
        <v>2.701085</v>
      </c>
      <c r="G20" s="375">
        <v>12.838040000000001</v>
      </c>
      <c r="H20" s="192">
        <f t="shared" si="0"/>
        <v>9.6643147316655978E-2</v>
      </c>
      <c r="I20" s="432">
        <f t="shared" si="1"/>
        <v>4.0357004268529249E-2</v>
      </c>
      <c r="J20" s="432">
        <f t="shared" si="2"/>
        <v>-1.1265534331565656E-2</v>
      </c>
      <c r="K20" s="192">
        <f>H20+I20+J20</f>
        <v>0.12573461725361956</v>
      </c>
      <c r="L20" s="375">
        <f>1/K20</f>
        <v>7.9532591886202502</v>
      </c>
      <c r="M20" s="375">
        <f t="shared" si="5"/>
        <v>1.0684927774212589</v>
      </c>
      <c r="N20" s="427">
        <f t="shared" si="6"/>
        <v>19.458786258032443</v>
      </c>
      <c r="O20" s="376">
        <f t="shared" si="7"/>
        <v>44.542831267199993</v>
      </c>
      <c r="P20" s="175">
        <f t="shared" si="8"/>
        <v>0.339619888644493</v>
      </c>
      <c r="Q20" s="421">
        <f t="shared" si="9"/>
        <v>3.6049594306216209E-2</v>
      </c>
      <c r="R20" s="178">
        <f t="shared" si="10"/>
        <v>0.1852099995462454</v>
      </c>
    </row>
    <row r="21" spans="1:18" ht="21" x14ac:dyDescent="0.3">
      <c r="A21" s="185" t="s">
        <v>24</v>
      </c>
      <c r="B21" s="374">
        <v>3.4757600000000002</v>
      </c>
      <c r="C21" s="375">
        <v>4.4109410000000002</v>
      </c>
      <c r="D21" s="376">
        <v>2.4228000000000001</v>
      </c>
      <c r="E21" s="375">
        <v>8.2995999999999999</v>
      </c>
      <c r="F21" s="373">
        <v>2.355575</v>
      </c>
      <c r="G21" s="375">
        <v>12.40333</v>
      </c>
      <c r="H21" s="192">
        <f t="shared" si="0"/>
        <v>0.10247246562581543</v>
      </c>
      <c r="I21" s="432">
        <f t="shared" si="1"/>
        <v>4.292554069671449E-2</v>
      </c>
      <c r="J21" s="432">
        <f t="shared" si="2"/>
        <v>-1.0529460625905571E-2</v>
      </c>
      <c r="K21" s="192">
        <f>H21+I21+J21</f>
        <v>0.13486854569662435</v>
      </c>
      <c r="L21" s="375">
        <f>1/K21</f>
        <v>7.4146272938199944</v>
      </c>
      <c r="M21" s="375">
        <f t="shared" si="5"/>
        <v>1.1193549818637034</v>
      </c>
      <c r="N21" s="427">
        <f t="shared" si="6"/>
        <v>18.202466621487535</v>
      </c>
      <c r="O21" s="376">
        <f t="shared" si="7"/>
        <v>42.487256546688002</v>
      </c>
      <c r="P21" s="175">
        <f t="shared" si="8"/>
        <v>0.31769297452932588</v>
      </c>
      <c r="Q21" s="421">
        <f t="shared" si="9"/>
        <v>3.4871482695649991E-2</v>
      </c>
      <c r="R21" s="178">
        <f t="shared" si="10"/>
        <v>0.14953550592841025</v>
      </c>
    </row>
    <row r="22" spans="1:18" ht="21" x14ac:dyDescent="0.3">
      <c r="A22" s="184" t="s">
        <v>35</v>
      </c>
      <c r="B22" s="364">
        <v>3.4865999999999997</v>
      </c>
      <c r="C22" s="365">
        <v>4.2859549999999995</v>
      </c>
      <c r="D22" s="366">
        <v>1.825086</v>
      </c>
      <c r="E22" s="365">
        <v>8.6327900000000017</v>
      </c>
      <c r="F22" s="367">
        <v>2.1412800000000001</v>
      </c>
      <c r="G22" s="365">
        <v>11.952579999999999</v>
      </c>
      <c r="H22" s="190">
        <f t="shared" si="0"/>
        <v>0.10546074328825197</v>
      </c>
      <c r="I22" s="431">
        <f t="shared" si="1"/>
        <v>5.6983616114528228E-2</v>
      </c>
      <c r="J22" s="431">
        <f t="shared" si="2"/>
        <v>-1.4430332661827621E-2</v>
      </c>
      <c r="K22" s="190">
        <f>H22+I22+J22</f>
        <v>0.1480140267409526</v>
      </c>
      <c r="L22" s="365">
        <f>1/K22</f>
        <v>6.7561164439513179</v>
      </c>
      <c r="M22" s="365">
        <f t="shared" si="5"/>
        <v>1.2777740099090285</v>
      </c>
      <c r="N22" s="426">
        <f t="shared" si="6"/>
        <v>18.159294288897687</v>
      </c>
      <c r="O22" s="366">
        <f t="shared" si="7"/>
        <v>45.967058971952902</v>
      </c>
      <c r="P22" s="174">
        <f t="shared" si="8"/>
        <v>0.31693947517986698</v>
      </c>
      <c r="Q22" s="420">
        <f t="shared" si="9"/>
        <v>3.3646856023027437E-2</v>
      </c>
      <c r="R22" s="177">
        <f t="shared" si="10"/>
        <v>0.15536166848170421</v>
      </c>
    </row>
    <row r="23" spans="1:18" ht="21" x14ac:dyDescent="0.3">
      <c r="A23" s="185" t="s">
        <v>26</v>
      </c>
      <c r="B23" s="374">
        <v>2.8060800000000001</v>
      </c>
      <c r="C23" s="375">
        <v>5.070646</v>
      </c>
      <c r="D23" s="376">
        <v>3.9266049999999999</v>
      </c>
      <c r="E23" s="375">
        <v>7.2377000000000002</v>
      </c>
      <c r="F23" s="373">
        <v>2.9494400000000001</v>
      </c>
      <c r="G23" s="375">
        <v>14.086180000000001</v>
      </c>
      <c r="H23" s="432">
        <f t="shared" si="0"/>
        <v>8.9140515823822042E-2</v>
      </c>
      <c r="I23" s="432">
        <f t="shared" si="1"/>
        <v>2.6485984711983983E-2</v>
      </c>
      <c r="J23" s="432">
        <f t="shared" si="2"/>
        <v>-4.5627292521362561E-3</v>
      </c>
      <c r="K23" s="192">
        <f t="shared" si="11"/>
        <v>0.11106377128366977</v>
      </c>
      <c r="L23" s="375">
        <f t="shared" si="12"/>
        <v>9.0038361604513124</v>
      </c>
      <c r="M23" s="192">
        <f t="shared" si="5"/>
        <v>0.80384625741981675</v>
      </c>
      <c r="N23" s="427">
        <f t="shared" si="6"/>
        <v>18.768718234716854</v>
      </c>
      <c r="O23" s="376">
        <f t="shared" si="7"/>
        <v>32.310637035672002</v>
      </c>
      <c r="P23" s="175">
        <f t="shared" si="8"/>
        <v>0.327575929574907</v>
      </c>
      <c r="Q23" s="421">
        <f t="shared" si="9"/>
        <v>3.9416261514789795E-2</v>
      </c>
      <c r="R23" s="178">
        <f t="shared" si="10"/>
        <v>0.13666110108922763</v>
      </c>
    </row>
    <row r="24" spans="1:18" ht="21" x14ac:dyDescent="0.3">
      <c r="A24" s="185" t="s">
        <v>9</v>
      </c>
      <c r="B24" s="374">
        <v>2.9097300000000001</v>
      </c>
      <c r="C24" s="375">
        <v>4.9664030000000006</v>
      </c>
      <c r="D24" s="376">
        <v>3.7041880000000003</v>
      </c>
      <c r="E24" s="375">
        <v>9.2476200000000013</v>
      </c>
      <c r="F24" s="373">
        <v>2.84273</v>
      </c>
      <c r="G24" s="375">
        <v>13.807870000000001</v>
      </c>
      <c r="H24" s="432">
        <f t="shared" si="0"/>
        <v>9.1011542961777353E-2</v>
      </c>
      <c r="I24" s="432">
        <f t="shared" si="1"/>
        <v>2.8076328739254017E-2</v>
      </c>
      <c r="J24" s="432">
        <f t="shared" si="2"/>
        <v>-5.1206238119500406E-3</v>
      </c>
      <c r="K24" s="192">
        <f>H24+I24+J24</f>
        <v>0.11396724788908133</v>
      </c>
      <c r="L24" s="375">
        <f>1/K24</f>
        <v>8.7744507173960216</v>
      </c>
      <c r="M24" s="375">
        <f t="shared" si="5"/>
        <v>1.0539258009240264</v>
      </c>
      <c r="N24" s="427">
        <f t="shared" si="6"/>
        <v>18.562578620711779</v>
      </c>
      <c r="O24" s="376">
        <f t="shared" si="7"/>
        <v>52.747795789801941</v>
      </c>
      <c r="P24" s="175">
        <f t="shared" si="8"/>
        <v>0.32397811459172821</v>
      </c>
      <c r="Q24" s="421">
        <f t="shared" si="9"/>
        <v>3.8667601588338311E-2</v>
      </c>
      <c r="R24" s="178">
        <f t="shared" si="10"/>
        <v>0.21408335330416878</v>
      </c>
    </row>
    <row r="25" spans="1:18" ht="21" x14ac:dyDescent="0.3">
      <c r="A25" s="185" t="s">
        <v>27</v>
      </c>
      <c r="B25" s="374">
        <v>3.1563699999999999</v>
      </c>
      <c r="C25" s="375">
        <v>4.7150469999999993</v>
      </c>
      <c r="D25" s="376">
        <v>2.791944</v>
      </c>
      <c r="E25" s="375">
        <v>7.6476699999999997</v>
      </c>
      <c r="F25" s="373">
        <v>2.8536149999999996</v>
      </c>
      <c r="G25" s="375">
        <v>14.10685</v>
      </c>
      <c r="H25" s="192">
        <f t="shared" si="0"/>
        <v>9.5863307407115989E-2</v>
      </c>
      <c r="I25" s="432">
        <f t="shared" si="1"/>
        <v>3.725003080291004E-2</v>
      </c>
      <c r="J25" s="432">
        <f t="shared" si="2"/>
        <v>-7.7624771614799616E-3</v>
      </c>
      <c r="K25" s="192">
        <f>H25+I25+J25</f>
        <v>0.12535086104854606</v>
      </c>
      <c r="L25" s="375">
        <f>1/K25</f>
        <v>7.9776077454523309</v>
      </c>
      <c r="M25" s="375">
        <f t="shared" si="5"/>
        <v>0.95864201951513428</v>
      </c>
      <c r="N25" s="427">
        <f t="shared" si="6"/>
        <v>20.494877796972194</v>
      </c>
      <c r="O25" s="376">
        <f t="shared" si="7"/>
        <v>36.074693045345519</v>
      </c>
      <c r="P25" s="175">
        <f t="shared" si="8"/>
        <v>0.35770309735104672</v>
      </c>
      <c r="Q25" s="421">
        <f t="shared" si="9"/>
        <v>3.9471817747110852E-2</v>
      </c>
      <c r="R25" s="178">
        <f t="shared" si="10"/>
        <v>0.1821944623251836</v>
      </c>
    </row>
    <row r="26" spans="1:18" ht="21" x14ac:dyDescent="0.3">
      <c r="A26" s="185" t="s">
        <v>2</v>
      </c>
      <c r="B26" s="374">
        <v>3.4074</v>
      </c>
      <c r="C26" s="375">
        <v>4.9890140000000001</v>
      </c>
      <c r="D26" s="376">
        <v>3.0112640000000002</v>
      </c>
      <c r="E26" s="375">
        <v>9.2471499999999995</v>
      </c>
      <c r="F26" s="373">
        <v>2.2368399999999999</v>
      </c>
      <c r="G26" s="375">
        <v>12.336799999999998</v>
      </c>
      <c r="H26" s="432">
        <f t="shared" si="0"/>
        <v>9.0599064264000856E-2</v>
      </c>
      <c r="I26" s="432">
        <f t="shared" si="1"/>
        <v>3.4536991774882529E-2</v>
      </c>
      <c r="J26" s="432">
        <f t="shared" si="2"/>
        <v>-7.3428511077332633E-3</v>
      </c>
      <c r="K26" s="192">
        <f>H26+I26+J26</f>
        <v>0.11779320493115013</v>
      </c>
      <c r="L26" s="375">
        <f>1/K26</f>
        <v>8.4894540443525397</v>
      </c>
      <c r="M26" s="375">
        <f t="shared" si="5"/>
        <v>1.0892514349790849</v>
      </c>
      <c r="N26" s="427">
        <f t="shared" si="6"/>
        <v>15.096552826185595</v>
      </c>
      <c r="O26" s="376">
        <f t="shared" si="7"/>
        <v>52.742434229957993</v>
      </c>
      <c r="P26" s="175">
        <f t="shared" si="8"/>
        <v>0.26348455251819386</v>
      </c>
      <c r="Q26" s="421">
        <f t="shared" si="9"/>
        <v>3.4690924990045557E-2</v>
      </c>
      <c r="R26" s="178">
        <f t="shared" si="10"/>
        <v>0.12702417038674602</v>
      </c>
    </row>
    <row r="27" spans="1:18" ht="21" x14ac:dyDescent="0.3">
      <c r="A27" s="185" t="s">
        <v>7</v>
      </c>
      <c r="B27" s="374">
        <v>2.8616899999999998</v>
      </c>
      <c r="C27" s="375">
        <v>5.4450229999999999</v>
      </c>
      <c r="D27" s="376">
        <v>3.4461239999999997</v>
      </c>
      <c r="E27" s="375">
        <v>7.3342799999999997</v>
      </c>
      <c r="F27" s="373">
        <v>2.96895</v>
      </c>
      <c r="G27" s="375">
        <v>13.63148</v>
      </c>
      <c r="H27" s="432">
        <f t="shared" si="0"/>
        <v>8.3011586911570429E-2</v>
      </c>
      <c r="I27" s="432">
        <f t="shared" si="1"/>
        <v>3.0178832798819739E-2</v>
      </c>
      <c r="J27" s="432">
        <f t="shared" si="2"/>
        <v>-4.9373864937288323E-3</v>
      </c>
      <c r="K27" s="192">
        <f t="shared" si="11"/>
        <v>0.10825303321666133</v>
      </c>
      <c r="L27" s="375">
        <f t="shared" si="12"/>
        <v>9.2376164462622103</v>
      </c>
      <c r="M27" s="192">
        <f t="shared" si="5"/>
        <v>0.79395805646029483</v>
      </c>
      <c r="N27" s="427">
        <f t="shared" si="6"/>
        <v>18.414739946709542</v>
      </c>
      <c r="O27" s="376">
        <f t="shared" si="7"/>
        <v>33.178697811429117</v>
      </c>
      <c r="P27" s="175">
        <f t="shared" si="8"/>
        <v>0.32139784296860663</v>
      </c>
      <c r="Q27" s="421">
        <f t="shared" si="9"/>
        <v>3.819250417787013E-2</v>
      </c>
      <c r="R27" s="178">
        <f t="shared" si="10"/>
        <v>0.13089509938029795</v>
      </c>
    </row>
    <row r="28" spans="1:18" ht="18.600000000000001" customHeight="1" x14ac:dyDescent="0.3">
      <c r="A28" s="185" t="s">
        <v>36</v>
      </c>
      <c r="B28" s="374">
        <v>3.3298100000000002</v>
      </c>
      <c r="C28" s="375">
        <v>4.9591540000000007</v>
      </c>
      <c r="D28" s="376">
        <v>4.0291190000000006</v>
      </c>
      <c r="E28" s="375">
        <v>7.2015099999999999</v>
      </c>
      <c r="F28" s="373">
        <v>2.8372549999999999</v>
      </c>
      <c r="G28" s="375">
        <v>15.476330000000001</v>
      </c>
      <c r="H28" s="432">
        <f t="shared" si="0"/>
        <v>9.1144578288958139E-2</v>
      </c>
      <c r="I28" s="432">
        <f t="shared" si="1"/>
        <v>2.5812094405749709E-2</v>
      </c>
      <c r="J28" s="432">
        <f t="shared" si="2"/>
        <v>-5.3951922104161663E-3</v>
      </c>
      <c r="K28" s="192">
        <f t="shared" ref="K28:K35" si="13">H28+I28+J28</f>
        <v>0.11156148048429168</v>
      </c>
      <c r="L28" s="375">
        <f t="shared" ref="L28:L35" si="14">1/K28</f>
        <v>8.9636673487925265</v>
      </c>
      <c r="M28" s="192">
        <f t="shared" si="5"/>
        <v>0.80341111732243142</v>
      </c>
      <c r="N28" s="427">
        <f t="shared" si="6"/>
        <v>18.135739600409067</v>
      </c>
      <c r="O28" s="376">
        <f t="shared" si="7"/>
        <v>31.988325105565682</v>
      </c>
      <c r="P28" s="175">
        <f t="shared" si="8"/>
        <v>0.31652836831145897</v>
      </c>
      <c r="Q28" s="421">
        <f t="shared" si="9"/>
        <v>4.3138403925511229E-2</v>
      </c>
      <c r="R28" s="178">
        <f t="shared" si="10"/>
        <v>0.13825500168524066</v>
      </c>
    </row>
    <row r="29" spans="1:18" ht="18" customHeight="1" x14ac:dyDescent="0.3">
      <c r="A29" s="185" t="s">
        <v>28</v>
      </c>
      <c r="B29" s="374">
        <v>2.8001499999999999</v>
      </c>
      <c r="C29" s="375">
        <v>5.0827629999999999</v>
      </c>
      <c r="D29" s="376">
        <v>2.545102</v>
      </c>
      <c r="E29" s="375">
        <v>7.8637100000000002</v>
      </c>
      <c r="F29" s="373">
        <v>3.0973350000000002</v>
      </c>
      <c r="G29" s="375">
        <v>14.439540000000001</v>
      </c>
      <c r="H29" s="432">
        <f t="shared" si="0"/>
        <v>8.8928010218064457E-2</v>
      </c>
      <c r="I29" s="432">
        <f t="shared" si="1"/>
        <v>4.0862802355269012E-2</v>
      </c>
      <c r="J29" s="432">
        <f t="shared" si="2"/>
        <v>-7.0077952150430578E-3</v>
      </c>
      <c r="K29" s="192">
        <f t="shared" si="13"/>
        <v>0.12278301735829041</v>
      </c>
      <c r="L29" s="375">
        <f t="shared" si="14"/>
        <v>8.1444488131605546</v>
      </c>
      <c r="M29" s="375">
        <f t="shared" si="5"/>
        <v>0.96553004143056176</v>
      </c>
      <c r="N29" s="427">
        <f t="shared" si="6"/>
        <v>21.789592802325643</v>
      </c>
      <c r="O29" s="376">
        <f t="shared" si="7"/>
        <v>38.141638285856878</v>
      </c>
      <c r="P29" s="175">
        <f t="shared" si="8"/>
        <v>0.38030013706944044</v>
      </c>
      <c r="Q29" s="421">
        <f t="shared" si="9"/>
        <v>4.036512908546408E-2</v>
      </c>
      <c r="R29" s="178">
        <f t="shared" si="10"/>
        <v>0.22266843296888958</v>
      </c>
    </row>
    <row r="30" spans="1:18" ht="21" x14ac:dyDescent="0.3">
      <c r="A30" s="185" t="s">
        <v>8</v>
      </c>
      <c r="B30" s="374">
        <v>3.0185999999999997</v>
      </c>
      <c r="C30" s="375">
        <v>4.7311290000000001</v>
      </c>
      <c r="D30" s="376">
        <v>2.8768389999999999</v>
      </c>
      <c r="E30" s="375">
        <v>8.9911499999999993</v>
      </c>
      <c r="F30" s="373">
        <v>2.9778099999999998</v>
      </c>
      <c r="G30" s="375">
        <v>13.601150000000001</v>
      </c>
      <c r="H30" s="192">
        <f t="shared" si="0"/>
        <v>9.5537449940595556E-2</v>
      </c>
      <c r="I30" s="432">
        <f t="shared" si="1"/>
        <v>3.6150789112633648E-2</v>
      </c>
      <c r="J30" s="432">
        <f t="shared" si="2"/>
        <v>-7.1800981017216183E-3</v>
      </c>
      <c r="K30" s="192">
        <f t="shared" si="13"/>
        <v>0.1245081409515076</v>
      </c>
      <c r="L30" s="375">
        <f t="shared" si="14"/>
        <v>8.0316033341905868</v>
      </c>
      <c r="M30" s="375">
        <f t="shared" si="5"/>
        <v>1.1194713715161475</v>
      </c>
      <c r="N30" s="427">
        <f t="shared" si="6"/>
        <v>21.243074152521764</v>
      </c>
      <c r="O30" s="376">
        <f t="shared" si="7"/>
        <v>49.862592069317991</v>
      </c>
      <c r="P30" s="175">
        <f t="shared" si="8"/>
        <v>0.37076158720680885</v>
      </c>
      <c r="Q30" s="421">
        <f t="shared" si="9"/>
        <v>3.8110764560774481E-2</v>
      </c>
      <c r="R30" s="178">
        <f t="shared" si="10"/>
        <v>0.26122334001102893</v>
      </c>
    </row>
    <row r="31" spans="1:18" ht="21" x14ac:dyDescent="0.3">
      <c r="A31" s="185" t="s">
        <v>37</v>
      </c>
      <c r="B31" s="374">
        <v>3.0165900000000003</v>
      </c>
      <c r="C31" s="375">
        <v>4.6582140000000001</v>
      </c>
      <c r="D31" s="376">
        <v>3.3424360000000002</v>
      </c>
      <c r="E31" s="375">
        <v>6.6502499999999998</v>
      </c>
      <c r="F31" s="373">
        <v>2.5739899999999998</v>
      </c>
      <c r="G31" s="375">
        <v>15.36276</v>
      </c>
      <c r="H31" s="192">
        <f t="shared" si="0"/>
        <v>9.7032897157580122E-2</v>
      </c>
      <c r="I31" s="432">
        <f t="shared" si="1"/>
        <v>3.1115031073145415E-2</v>
      </c>
      <c r="J31" s="432">
        <f t="shared" si="2"/>
        <v>-6.2724745547101226E-3</v>
      </c>
      <c r="K31" s="192">
        <f t="shared" si="13"/>
        <v>0.12187545367601542</v>
      </c>
      <c r="L31" s="375">
        <f t="shared" si="14"/>
        <v>8.2050976618993783</v>
      </c>
      <c r="M31" s="192">
        <f t="shared" si="5"/>
        <v>0.81050223580892145</v>
      </c>
      <c r="N31" s="427">
        <f t="shared" si="6"/>
        <v>17.974041210222385</v>
      </c>
      <c r="O31" s="376">
        <f t="shared" si="7"/>
        <v>27.278488898549998</v>
      </c>
      <c r="P31" s="175">
        <f t="shared" si="8"/>
        <v>0.31370619900752689</v>
      </c>
      <c r="Q31" s="421">
        <f t="shared" si="9"/>
        <v>4.2835401332948754E-2</v>
      </c>
      <c r="R31" s="178">
        <f t="shared" si="10"/>
        <v>0.11499245617463932</v>
      </c>
    </row>
    <row r="32" spans="1:18" ht="21" x14ac:dyDescent="0.3">
      <c r="A32" s="185" t="s">
        <v>38</v>
      </c>
      <c r="B32" s="374">
        <v>3.5366200000000001</v>
      </c>
      <c r="C32" s="375">
        <v>4.4686779999999997</v>
      </c>
      <c r="D32" s="376">
        <v>2.6959940000000002</v>
      </c>
      <c r="E32" s="375">
        <v>7.5357599999999998</v>
      </c>
      <c r="F32" s="373">
        <v>2.5658150000000002</v>
      </c>
      <c r="G32" s="375">
        <v>17.153950000000002</v>
      </c>
      <c r="H32" s="192">
        <f t="shared" si="0"/>
        <v>0.10114848283989135</v>
      </c>
      <c r="I32" s="432">
        <f t="shared" si="1"/>
        <v>3.8575753506869773E-2</v>
      </c>
      <c r="J32" s="432">
        <f t="shared" si="2"/>
        <v>-9.5037624673082379E-3</v>
      </c>
      <c r="K32" s="192">
        <f t="shared" si="13"/>
        <v>0.13022047387945287</v>
      </c>
      <c r="L32" s="375">
        <f t="shared" si="14"/>
        <v>7.6792839882130641</v>
      </c>
      <c r="M32" s="375">
        <f t="shared" si="5"/>
        <v>0.98131023824182573</v>
      </c>
      <c r="N32" s="427">
        <f t="shared" si="6"/>
        <v>19.143760113183156</v>
      </c>
      <c r="O32" s="376">
        <f t="shared" si="7"/>
        <v>35.026640270023677</v>
      </c>
      <c r="P32" s="175">
        <f t="shared" si="8"/>
        <v>0.33412164518700838</v>
      </c>
      <c r="Q32" s="421">
        <f t="shared" si="9"/>
        <v>4.7592019345360601E-2</v>
      </c>
      <c r="R32" s="178">
        <f t="shared" si="10"/>
        <v>0.18609805618114406</v>
      </c>
    </row>
    <row r="33" spans="1:18" ht="21" x14ac:dyDescent="0.3">
      <c r="A33" s="185" t="s">
        <v>39</v>
      </c>
      <c r="B33" s="374">
        <v>3.2116700000000002</v>
      </c>
      <c r="C33" s="375">
        <v>4.5398529999999999</v>
      </c>
      <c r="D33" s="376">
        <v>2.9368240000000001</v>
      </c>
      <c r="E33" s="375">
        <v>8.1256699999999995</v>
      </c>
      <c r="F33" s="373">
        <v>3.0370349999999999</v>
      </c>
      <c r="G33" s="375">
        <v>15.694750000000001</v>
      </c>
      <c r="H33" s="192">
        <f t="shared" si="0"/>
        <v>9.9562695091669262E-2</v>
      </c>
      <c r="I33" s="432">
        <f t="shared" si="1"/>
        <v>3.5412404692960787E-2</v>
      </c>
      <c r="J33" s="432">
        <f t="shared" si="2"/>
        <v>-7.798594901754728E-3</v>
      </c>
      <c r="K33" s="192">
        <f t="shared" si="13"/>
        <v>0.12717650488287532</v>
      </c>
      <c r="L33" s="375">
        <f t="shared" si="14"/>
        <v>7.8630876113552706</v>
      </c>
      <c r="M33" s="375">
        <f t="shared" si="5"/>
        <v>1.0333943104316334</v>
      </c>
      <c r="N33" s="427">
        <f t="shared" si="6"/>
        <v>22.129893031106896</v>
      </c>
      <c r="O33" s="376">
        <f t="shared" si="7"/>
        <v>40.725153186881514</v>
      </c>
      <c r="P33" s="175">
        <f t="shared" si="8"/>
        <v>0.38623949650696326</v>
      </c>
      <c r="Q33" s="421">
        <f t="shared" si="9"/>
        <v>4.3720605387638618E-2</v>
      </c>
      <c r="R33" s="178">
        <f t="shared" si="10"/>
        <v>0.26562090864621518</v>
      </c>
    </row>
    <row r="34" spans="1:18" ht="21" x14ac:dyDescent="0.3">
      <c r="A34" s="185" t="s">
        <v>6</v>
      </c>
      <c r="B34" s="374">
        <v>3.34552</v>
      </c>
      <c r="C34" s="375">
        <v>4.4564729999999999</v>
      </c>
      <c r="D34" s="376">
        <v>3.0366770000000001</v>
      </c>
      <c r="E34" s="375">
        <v>7.1264599999999998</v>
      </c>
      <c r="F34" s="373">
        <v>2.5198149999999995</v>
      </c>
      <c r="G34" s="375">
        <v>16.68572</v>
      </c>
      <c r="H34" s="192">
        <f t="shared" si="0"/>
        <v>0.1014254994925359</v>
      </c>
      <c r="I34" s="432">
        <f t="shared" si="1"/>
        <v>3.424796249321211E-2</v>
      </c>
      <c r="J34" s="432">
        <f t="shared" si="2"/>
        <v>-8.003480819880452E-3</v>
      </c>
      <c r="K34" s="192">
        <f t="shared" si="13"/>
        <v>0.12766998116586756</v>
      </c>
      <c r="L34" s="375">
        <f t="shared" si="14"/>
        <v>7.8326948188455514</v>
      </c>
      <c r="M34" s="192">
        <f t="shared" si="5"/>
        <v>0.90983501397930855</v>
      </c>
      <c r="N34" s="427">
        <f t="shared" si="6"/>
        <v>18.432323484171782</v>
      </c>
      <c r="O34" s="376">
        <f t="shared" si="7"/>
        <v>31.325071338770879</v>
      </c>
      <c r="P34" s="175">
        <f t="shared" si="8"/>
        <v>0.3217047335914705</v>
      </c>
      <c r="Q34" s="421">
        <f t="shared" si="9"/>
        <v>4.6353174848918009E-2</v>
      </c>
      <c r="R34" s="178">
        <f t="shared" si="10"/>
        <v>0.15027490308640518</v>
      </c>
    </row>
    <row r="35" spans="1:18" ht="21.6" thickBot="1" x14ac:dyDescent="0.35">
      <c r="A35" s="186" t="s">
        <v>1</v>
      </c>
      <c r="B35" s="377">
        <v>3.5320800000000001</v>
      </c>
      <c r="C35" s="378">
        <v>4.1043609999999999</v>
      </c>
      <c r="D35" s="379">
        <v>2.970097</v>
      </c>
      <c r="E35" s="378">
        <v>7.7728100000000007</v>
      </c>
      <c r="F35" s="380">
        <v>2.6962649999999999</v>
      </c>
      <c r="G35" s="378">
        <v>18.093040000000002</v>
      </c>
      <c r="H35" s="193">
        <f t="shared" si="0"/>
        <v>0.11012676516514994</v>
      </c>
      <c r="I35" s="433">
        <f t="shared" si="1"/>
        <v>3.501569140671159E-2</v>
      </c>
      <c r="J35" s="433">
        <f t="shared" si="2"/>
        <v>-9.3803599544232258E-3</v>
      </c>
      <c r="K35" s="193">
        <f t="shared" si="13"/>
        <v>0.13576209661743832</v>
      </c>
      <c r="L35" s="378">
        <f t="shared" si="14"/>
        <v>7.3658261393670346</v>
      </c>
      <c r="M35" s="378">
        <f t="shared" si="5"/>
        <v>1.0552529822089909</v>
      </c>
      <c r="N35" s="428">
        <f t="shared" si="6"/>
        <v>20.97315386297133</v>
      </c>
      <c r="O35" s="379">
        <f t="shared" si="7"/>
        <v>37.264943642634485</v>
      </c>
      <c r="P35" s="179">
        <f t="shared" si="8"/>
        <v>0.36605058943621732</v>
      </c>
      <c r="Q35" s="422">
        <f t="shared" si="9"/>
        <v>5.0066990762663091E-2</v>
      </c>
      <c r="R35" s="180">
        <f t="shared" si="10"/>
        <v>0.24999664422280102</v>
      </c>
    </row>
    <row r="36" spans="1:18" ht="18" x14ac:dyDescent="0.35">
      <c r="A36" s="245" t="s">
        <v>21</v>
      </c>
      <c r="B36" s="381">
        <f>AVERAGE(B7:B12,B15:B17,B22)</f>
        <v>2.5069859999999999</v>
      </c>
      <c r="C36" s="382">
        <f t="shared" ref="C36:R36" si="15">AVERAGE(C7:C12,C15:C17,C22)</f>
        <v>3.3397139000000005</v>
      </c>
      <c r="D36" s="382">
        <f t="shared" si="15"/>
        <v>1.2303237</v>
      </c>
      <c r="E36" s="382">
        <f t="shared" si="15"/>
        <v>6.9298979999999997</v>
      </c>
      <c r="F36" s="382">
        <f t="shared" si="15"/>
        <v>2.0293239999999999</v>
      </c>
      <c r="G36" s="382">
        <f t="shared" si="15"/>
        <v>13.377142000000003</v>
      </c>
      <c r="H36" s="248">
        <f t="shared" si="15"/>
        <v>0.14016348133994899</v>
      </c>
      <c r="I36" s="399">
        <f t="shared" si="15"/>
        <v>8.9873500851715457E-2</v>
      </c>
      <c r="J36" s="399">
        <f t="shared" si="15"/>
        <v>-2.0970013172566224E-2</v>
      </c>
      <c r="K36" s="248">
        <f t="shared" si="15"/>
        <v>0.20906696901909821</v>
      </c>
      <c r="L36" s="382">
        <f t="shared" si="15"/>
        <v>4.9343994506783142</v>
      </c>
      <c r="M36" s="382">
        <f t="shared" si="15"/>
        <v>1.4254286144724857</v>
      </c>
      <c r="N36" s="382">
        <f t="shared" si="15"/>
        <v>24.081580703444992</v>
      </c>
      <c r="O36" s="382">
        <f t="shared" si="15"/>
        <v>30.063327148498995</v>
      </c>
      <c r="P36" s="248">
        <f t="shared" si="15"/>
        <v>0.42030287235984731</v>
      </c>
      <c r="Q36" s="399">
        <f t="shared" si="15"/>
        <v>3.7503869808802902E-2</v>
      </c>
      <c r="R36" s="249">
        <f t="shared" si="15"/>
        <v>0.19248944938868284</v>
      </c>
    </row>
    <row r="37" spans="1:18" x14ac:dyDescent="0.3">
      <c r="A37" s="246" t="s">
        <v>22</v>
      </c>
      <c r="B37" s="250">
        <f>STDEV(B7:B12,B15:B17,B22)</f>
        <v>0.56265955888480501</v>
      </c>
      <c r="C37" s="251">
        <f t="shared" ref="C37:R37" si="16">STDEV(C7:C12,C15:C17,C22)</f>
        <v>0.63743817838986405</v>
      </c>
      <c r="D37" s="251">
        <f t="shared" si="16"/>
        <v>0.32394803949126388</v>
      </c>
      <c r="E37" s="251">
        <f t="shared" si="16"/>
        <v>0.89275881994834405</v>
      </c>
      <c r="F37" s="251">
        <f t="shared" si="16"/>
        <v>0.16341535227756299</v>
      </c>
      <c r="G37" s="251">
        <f t="shared" si="16"/>
        <v>0.6360936667539181</v>
      </c>
      <c r="H37" s="392">
        <f t="shared" si="16"/>
        <v>2.8840358633529461E-2</v>
      </c>
      <c r="I37" s="392">
        <f t="shared" si="16"/>
        <v>2.3057131103540365E-2</v>
      </c>
      <c r="J37" s="404">
        <f t="shared" si="16"/>
        <v>6.1866239009736521E-3</v>
      </c>
      <c r="K37" s="392">
        <f t="shared" si="16"/>
        <v>3.7132788736474756E-2</v>
      </c>
      <c r="L37" s="251">
        <f t="shared" si="16"/>
        <v>0.95985808049558785</v>
      </c>
      <c r="M37" s="251">
        <f t="shared" si="16"/>
        <v>0.17228243864267812</v>
      </c>
      <c r="N37" s="408">
        <f t="shared" si="16"/>
        <v>3.2235604871315822</v>
      </c>
      <c r="O37" s="408">
        <f t="shared" si="16"/>
        <v>7.9600096191472014</v>
      </c>
      <c r="P37" s="392">
        <f t="shared" si="16"/>
        <v>5.6261744137637563E-2</v>
      </c>
      <c r="Q37" s="404">
        <f t="shared" si="16"/>
        <v>1.7199413149898909E-3</v>
      </c>
      <c r="R37" s="413">
        <f t="shared" si="16"/>
        <v>3.3083493966165348E-2</v>
      </c>
    </row>
    <row r="38" spans="1:18" ht="18" x14ac:dyDescent="0.35">
      <c r="A38" s="247" t="s">
        <v>46</v>
      </c>
      <c r="B38" s="383">
        <f>AVERAGE(B7:B8,B10:B12,B16:B17)</f>
        <v>2.1973028571428572</v>
      </c>
      <c r="C38" s="384">
        <f t="shared" ref="C38:R38" si="17">AVERAGE(C7:C8,C10:C12,C16:C17)</f>
        <v>3.1165608571428574</v>
      </c>
      <c r="D38" s="384">
        <f t="shared" si="17"/>
        <v>1.0676141428571426</v>
      </c>
      <c r="E38" s="384">
        <f t="shared" si="17"/>
        <v>6.5075899999999995</v>
      </c>
      <c r="F38" s="384">
        <f t="shared" si="17"/>
        <v>1.9475721428571426</v>
      </c>
      <c r="G38" s="384">
        <f t="shared" si="17"/>
        <v>13.692122857142859</v>
      </c>
      <c r="H38" s="252">
        <f t="shared" si="17"/>
        <v>0.14887015812554086</v>
      </c>
      <c r="I38" s="252">
        <f t="shared" si="17"/>
        <v>0.10047251425901101</v>
      </c>
      <c r="J38" s="400">
        <f t="shared" si="17"/>
        <v>-2.2568188797304184E-2</v>
      </c>
      <c r="K38" s="252">
        <f t="shared" si="17"/>
        <v>0.22677448358724764</v>
      </c>
      <c r="L38" s="384">
        <f t="shared" si="17"/>
        <v>4.4593094363043217</v>
      </c>
      <c r="M38" s="384">
        <f t="shared" si="17"/>
        <v>1.4732172533881367</v>
      </c>
      <c r="N38" s="384">
        <f t="shared" si="17"/>
        <v>25.237601261230544</v>
      </c>
      <c r="O38" s="384">
        <f t="shared" si="17"/>
        <v>26.259606364131262</v>
      </c>
      <c r="P38" s="252">
        <f t="shared" si="17"/>
        <v>0.44047923731394656</v>
      </c>
      <c r="Q38" s="400">
        <f t="shared" si="17"/>
        <v>3.8355334294046271E-2</v>
      </c>
      <c r="R38" s="253">
        <f t="shared" si="17"/>
        <v>0.19451983028055025</v>
      </c>
    </row>
    <row r="39" spans="1:18" x14ac:dyDescent="0.3">
      <c r="A39" s="34" t="s">
        <v>22</v>
      </c>
      <c r="B39" s="254">
        <f>STDEV(B7:B8,B10:B12,B16:B17)</f>
        <v>0.28142157573732063</v>
      </c>
      <c r="C39" s="255">
        <f t="shared" ref="C39:R39" si="18">STDEV(C7:C8,C10:C12,C16:C17)</f>
        <v>0.5113255836471915</v>
      </c>
      <c r="D39" s="255">
        <f t="shared" si="18"/>
        <v>0.20708490827389997</v>
      </c>
      <c r="E39" s="255">
        <f t="shared" si="18"/>
        <v>0.51258961766049593</v>
      </c>
      <c r="F39" s="255">
        <f t="shared" si="18"/>
        <v>0.11185484346751758</v>
      </c>
      <c r="G39" s="255">
        <f t="shared" si="18"/>
        <v>0.29447435812049255</v>
      </c>
      <c r="H39" s="393">
        <f t="shared" si="18"/>
        <v>2.7726328696025378E-2</v>
      </c>
      <c r="I39" s="393">
        <f t="shared" si="18"/>
        <v>1.8545055137376278E-2</v>
      </c>
      <c r="J39" s="405">
        <f t="shared" si="18"/>
        <v>6.6390980226455265E-3</v>
      </c>
      <c r="K39" s="393">
        <f t="shared" si="18"/>
        <v>2.5445044405540129E-2</v>
      </c>
      <c r="L39" s="255">
        <f t="shared" si="18"/>
        <v>0.52001863770609402</v>
      </c>
      <c r="M39" s="255">
        <f t="shared" si="18"/>
        <v>0.1870523763640056</v>
      </c>
      <c r="N39" s="409">
        <f t="shared" si="18"/>
        <v>2.4506952595763436</v>
      </c>
      <c r="O39" s="409">
        <f t="shared" si="18"/>
        <v>4.1017454174380488</v>
      </c>
      <c r="P39" s="393">
        <f t="shared" si="18"/>
        <v>4.2772701242624285E-2</v>
      </c>
      <c r="Q39" s="412">
        <f t="shared" si="18"/>
        <v>7.9379492649782042E-4</v>
      </c>
      <c r="R39" s="414">
        <f t="shared" si="18"/>
        <v>3.6120854844238139E-2</v>
      </c>
    </row>
    <row r="40" spans="1:18" ht="18" x14ac:dyDescent="0.35">
      <c r="A40" s="35" t="s">
        <v>42</v>
      </c>
      <c r="B40" s="385">
        <f>AVERAGE(B9,B15,B22)</f>
        <v>3.2295799999999999</v>
      </c>
      <c r="C40" s="386">
        <f t="shared" ref="C40:R40" si="19">AVERAGE(C9,C15,C22)</f>
        <v>3.8604043333333333</v>
      </c>
      <c r="D40" s="386">
        <f t="shared" si="19"/>
        <v>1.6099793333333332</v>
      </c>
      <c r="E40" s="386">
        <f t="shared" si="19"/>
        <v>7.9152833333333339</v>
      </c>
      <c r="F40" s="386">
        <f t="shared" si="19"/>
        <v>2.2200783333333334</v>
      </c>
      <c r="G40" s="386">
        <f t="shared" si="19"/>
        <v>12.642186666666667</v>
      </c>
      <c r="H40" s="256">
        <f t="shared" si="19"/>
        <v>0.119847902173568</v>
      </c>
      <c r="I40" s="401">
        <f t="shared" si="19"/>
        <v>6.5142469568025899E-2</v>
      </c>
      <c r="J40" s="401">
        <f t="shared" si="19"/>
        <v>-1.7240936714844321E-2</v>
      </c>
      <c r="K40" s="256">
        <f t="shared" si="19"/>
        <v>0.16774943502674958</v>
      </c>
      <c r="L40" s="386">
        <f t="shared" si="19"/>
        <v>6.0429428175509612</v>
      </c>
      <c r="M40" s="386">
        <f t="shared" si="19"/>
        <v>1.3139217903359659</v>
      </c>
      <c r="N40" s="386">
        <f t="shared" si="19"/>
        <v>21.38419940194537</v>
      </c>
      <c r="O40" s="386">
        <f t="shared" si="19"/>
        <v>38.938675645357044</v>
      </c>
      <c r="P40" s="256">
        <f t="shared" si="19"/>
        <v>0.37322468746694898</v>
      </c>
      <c r="Q40" s="401">
        <f t="shared" si="19"/>
        <v>3.5517119343235037E-2</v>
      </c>
      <c r="R40" s="257">
        <f t="shared" si="19"/>
        <v>0.18775189397432546</v>
      </c>
    </row>
    <row r="41" spans="1:18" x14ac:dyDescent="0.3">
      <c r="A41" s="36" t="s">
        <v>47</v>
      </c>
      <c r="B41" s="258">
        <f>STDEV(B9,B15,B22)</f>
        <v>0.26108579413671656</v>
      </c>
      <c r="C41" s="259">
        <f t="shared" ref="C41:R41" si="20">STDEV(C9,C15,C22)</f>
        <v>0.68054655263937258</v>
      </c>
      <c r="D41" s="259">
        <f t="shared" si="20"/>
        <v>0.18633308286327832</v>
      </c>
      <c r="E41" s="259">
        <f t="shared" si="20"/>
        <v>0.84714668300910845</v>
      </c>
      <c r="F41" s="259">
        <f t="shared" si="20"/>
        <v>6.8289640929890164E-2</v>
      </c>
      <c r="G41" s="259">
        <f t="shared" si="20"/>
        <v>0.6349318395964515</v>
      </c>
      <c r="H41" s="394">
        <f t="shared" si="20"/>
        <v>2.3500946173476048E-2</v>
      </c>
      <c r="I41" s="403">
        <f t="shared" si="20"/>
        <v>7.0683063997661697E-3</v>
      </c>
      <c r="J41" s="403">
        <f t="shared" si="20"/>
        <v>3.1942065781628884E-3</v>
      </c>
      <c r="K41" s="394">
        <f t="shared" si="20"/>
        <v>2.4582371065809881E-2</v>
      </c>
      <c r="L41" s="259">
        <f t="shared" si="20"/>
        <v>0.83751199091317763</v>
      </c>
      <c r="M41" s="394">
        <f t="shared" si="20"/>
        <v>4.4226719348040469E-2</v>
      </c>
      <c r="N41" s="410">
        <f t="shared" si="20"/>
        <v>3.6265930312556582</v>
      </c>
      <c r="O41" s="410">
        <f t="shared" si="20"/>
        <v>8.1153068320101447</v>
      </c>
      <c r="P41" s="394">
        <f t="shared" si="20"/>
        <v>6.3295989025292709E-2</v>
      </c>
      <c r="Q41" s="403">
        <f t="shared" si="20"/>
        <v>1.7214305397492294E-3</v>
      </c>
      <c r="R41" s="415">
        <f t="shared" si="20"/>
        <v>3.103361732974318E-2</v>
      </c>
    </row>
    <row r="42" spans="1:18" ht="18" x14ac:dyDescent="0.35">
      <c r="A42" s="37" t="s">
        <v>187</v>
      </c>
      <c r="B42" s="387">
        <f>AVERAGE(B13:B14,B18:B21,B23:B35)</f>
        <v>3.2798931578947372</v>
      </c>
      <c r="C42" s="388">
        <f t="shared" ref="C42:R42" si="21">AVERAGE(C13:C14,C18:C21,C23:C35)</f>
        <v>4.6555837368421047</v>
      </c>
      <c r="D42" s="388">
        <f t="shared" si="21"/>
        <v>3.0403377368421052</v>
      </c>
      <c r="E42" s="388">
        <f t="shared" si="21"/>
        <v>8.0164542105263159</v>
      </c>
      <c r="F42" s="388">
        <f t="shared" si="21"/>
        <v>2.7349381578947369</v>
      </c>
      <c r="G42" s="388">
        <f t="shared" si="21"/>
        <v>14.186477368421052</v>
      </c>
      <c r="H42" s="398">
        <f t="shared" si="21"/>
        <v>9.7758522111430018E-2</v>
      </c>
      <c r="I42" s="398">
        <f t="shared" si="21"/>
        <v>3.509182428319501E-2</v>
      </c>
      <c r="J42" s="406">
        <f t="shared" si="21"/>
        <v>-7.924529457698077E-3</v>
      </c>
      <c r="K42" s="260">
        <f t="shared" si="21"/>
        <v>0.12492581693692691</v>
      </c>
      <c r="L42" s="388">
        <f t="shared" si="21"/>
        <v>8.0531766525029997</v>
      </c>
      <c r="M42" s="260">
        <f t="shared" si="21"/>
        <v>1.003438188728327</v>
      </c>
      <c r="N42" s="388">
        <f t="shared" si="21"/>
        <v>19.507252968056523</v>
      </c>
      <c r="O42" s="388">
        <f t="shared" si="21"/>
        <v>39.986029551180799</v>
      </c>
      <c r="P42" s="260">
        <f t="shared" si="21"/>
        <v>0.34046579231202262</v>
      </c>
      <c r="Q42" s="398">
        <f t="shared" si="21"/>
        <v>3.9662073313468556E-2</v>
      </c>
      <c r="R42" s="261">
        <f t="shared" si="21"/>
        <v>0.18349097587600091</v>
      </c>
    </row>
    <row r="43" spans="1:18" x14ac:dyDescent="0.3">
      <c r="A43" s="38" t="s">
        <v>22</v>
      </c>
      <c r="B43" s="262">
        <f>STDEV(B13:B14,B18:B21,B23:B35)</f>
        <v>0.39964755825952752</v>
      </c>
      <c r="C43" s="263">
        <f t="shared" ref="C43:R43" si="22">STDEV(C13:C14,C18:C21,C23:C35)</f>
        <v>0.39035079599449785</v>
      </c>
      <c r="D43" s="263">
        <f t="shared" si="22"/>
        <v>0.51609340409990689</v>
      </c>
      <c r="E43" s="263">
        <f t="shared" si="22"/>
        <v>0.77202641977903985</v>
      </c>
      <c r="F43" s="263">
        <f t="shared" si="22"/>
        <v>0.25693011735365434</v>
      </c>
      <c r="G43" s="263">
        <f t="shared" si="22"/>
        <v>1.8270435049823652</v>
      </c>
      <c r="H43" s="396">
        <f t="shared" si="22"/>
        <v>8.4993773614098697E-3</v>
      </c>
      <c r="I43" s="396">
        <f t="shared" si="22"/>
        <v>5.5595855507622064E-3</v>
      </c>
      <c r="J43" s="396">
        <f t="shared" si="22"/>
        <v>2.393781318037675E-3</v>
      </c>
      <c r="K43" s="395">
        <f t="shared" si="22"/>
        <v>9.9840064534072737E-3</v>
      </c>
      <c r="L43" s="263">
        <f t="shared" si="22"/>
        <v>0.64229231036693291</v>
      </c>
      <c r="M43" s="263">
        <f t="shared" si="22"/>
        <v>0.14088152881323054</v>
      </c>
      <c r="N43" s="411">
        <f t="shared" si="22"/>
        <v>1.7127649671905614</v>
      </c>
      <c r="O43" s="411">
        <f t="shared" si="22"/>
        <v>7.731205894125381</v>
      </c>
      <c r="P43" s="395">
        <f t="shared" si="22"/>
        <v>2.9893387990287949E-2</v>
      </c>
      <c r="Q43" s="396">
        <f t="shared" si="22"/>
        <v>4.8956471959111635E-3</v>
      </c>
      <c r="R43" s="416">
        <f t="shared" si="22"/>
        <v>4.622469411114434E-2</v>
      </c>
    </row>
    <row r="44" spans="1:18" ht="18" x14ac:dyDescent="0.35">
      <c r="A44" s="39" t="s">
        <v>82</v>
      </c>
      <c r="B44" s="389">
        <f>AVERAGE(B7:B35)</f>
        <v>3.0133734482758623</v>
      </c>
      <c r="C44" s="390">
        <f t="shared" ref="C44:R44" si="23">AVERAGE(C7:C35)</f>
        <v>4.2018355172413795</v>
      </c>
      <c r="D44" s="390">
        <f t="shared" si="23"/>
        <v>2.4161949655172403</v>
      </c>
      <c r="E44" s="390">
        <f t="shared" si="23"/>
        <v>7.6417796551724155</v>
      </c>
      <c r="F44" s="390">
        <f t="shared" si="23"/>
        <v>2.4916229310344828</v>
      </c>
      <c r="G44" s="390">
        <f t="shared" si="23"/>
        <v>13.907396206896555</v>
      </c>
      <c r="H44" s="264">
        <f t="shared" si="23"/>
        <v>0.11238092184540205</v>
      </c>
      <c r="I44" s="402">
        <f t="shared" si="23"/>
        <v>5.3982057582684824E-2</v>
      </c>
      <c r="J44" s="402">
        <f t="shared" si="23"/>
        <v>-1.2422972117997439E-2</v>
      </c>
      <c r="K44" s="264">
        <f t="shared" si="23"/>
        <v>0.15394000731008944</v>
      </c>
      <c r="L44" s="390">
        <f t="shared" si="23"/>
        <v>6.977736238080694</v>
      </c>
      <c r="M44" s="390">
        <f t="shared" si="23"/>
        <v>1.1489521286401059</v>
      </c>
      <c r="N44" s="390">
        <f t="shared" si="23"/>
        <v>21.084607359569791</v>
      </c>
      <c r="O44" s="390">
        <f t="shared" si="23"/>
        <v>36.564408033014644</v>
      </c>
      <c r="P44" s="264">
        <f t="shared" si="23"/>
        <v>0.3679958199147208</v>
      </c>
      <c r="Q44" s="402">
        <f t="shared" si="23"/>
        <v>3.8917865208411444E-2</v>
      </c>
      <c r="R44" s="265">
        <f t="shared" si="23"/>
        <v>0.18659389777692573</v>
      </c>
    </row>
    <row r="45" spans="1:18" ht="15" thickBot="1" x14ac:dyDescent="0.35">
      <c r="A45" s="40" t="s">
        <v>22</v>
      </c>
      <c r="B45" s="266">
        <f>STDEV(B7:B35)</f>
        <v>0.58670094359584413</v>
      </c>
      <c r="C45" s="267">
        <f t="shared" ref="C45:R45" si="24">STDEV(C7:C35)</f>
        <v>0.79606336319953097</v>
      </c>
      <c r="D45" s="267">
        <f t="shared" si="24"/>
        <v>0.98566983364738736</v>
      </c>
      <c r="E45" s="267">
        <f t="shared" si="24"/>
        <v>0.95686626551572029</v>
      </c>
      <c r="F45" s="267">
        <f t="shared" si="24"/>
        <v>0.40929483954880358</v>
      </c>
      <c r="G45" s="391">
        <f t="shared" si="24"/>
        <v>1.5586011890094049</v>
      </c>
      <c r="H45" s="397">
        <f t="shared" si="24"/>
        <v>2.7102575708425784E-2</v>
      </c>
      <c r="I45" s="397">
        <f t="shared" si="24"/>
        <v>2.9882494796212921E-2</v>
      </c>
      <c r="J45" s="407">
        <f t="shared" si="24"/>
        <v>7.4704539173626704E-3</v>
      </c>
      <c r="K45" s="397">
        <f t="shared" si="24"/>
        <v>4.6517394446861295E-2</v>
      </c>
      <c r="L45" s="391">
        <f t="shared" si="24"/>
        <v>1.6844327055787429</v>
      </c>
      <c r="M45" s="267">
        <f t="shared" si="24"/>
        <v>0.25291813614305164</v>
      </c>
      <c r="N45" s="391">
        <f t="shared" si="24"/>
        <v>3.1815181226324403</v>
      </c>
      <c r="O45" s="391">
        <f t="shared" si="24"/>
        <v>9.045966918531871</v>
      </c>
      <c r="P45" s="397">
        <f t="shared" si="24"/>
        <v>5.5527966451804536E-2</v>
      </c>
      <c r="Q45" s="407">
        <f t="shared" si="24"/>
        <v>4.1771195980357259E-3</v>
      </c>
      <c r="R45" s="417">
        <f t="shared" si="24"/>
        <v>4.1765574524162227E-2</v>
      </c>
    </row>
    <row r="48" spans="1:18" x14ac:dyDescent="0.3">
      <c r="B48" s="171"/>
      <c r="C48" s="171"/>
      <c r="D48" s="171"/>
      <c r="E48" s="171"/>
      <c r="F48" s="171"/>
      <c r="G48" s="171"/>
    </row>
    <row r="49" spans="2:7" x14ac:dyDescent="0.3">
      <c r="B49" s="171"/>
      <c r="C49" s="171"/>
      <c r="D49" s="171"/>
      <c r="E49" s="171"/>
      <c r="F49" s="171"/>
      <c r="G49" s="171"/>
    </row>
    <row r="50" spans="2:7" x14ac:dyDescent="0.3">
      <c r="B50" s="171"/>
      <c r="C50" s="171"/>
      <c r="D50" s="171"/>
      <c r="E50" s="171"/>
      <c r="F50" s="171"/>
      <c r="G50" s="171"/>
    </row>
    <row r="51" spans="2:7" x14ac:dyDescent="0.3">
      <c r="B51" s="171"/>
      <c r="C51" s="171"/>
      <c r="D51" s="171"/>
      <c r="E51" s="171"/>
      <c r="F51" s="171"/>
      <c r="G51" s="171"/>
    </row>
    <row r="52" spans="2:7" x14ac:dyDescent="0.3">
      <c r="B52" s="171"/>
      <c r="C52" s="171"/>
      <c r="D52" s="171"/>
      <c r="E52" s="171"/>
      <c r="F52" s="171"/>
      <c r="G52" s="171"/>
    </row>
    <row r="53" spans="2:7" x14ac:dyDescent="0.3">
      <c r="B53" s="171"/>
      <c r="C53" s="171"/>
      <c r="D53" s="171"/>
      <c r="E53" s="171"/>
      <c r="F53" s="171"/>
      <c r="G53" s="171"/>
    </row>
    <row r="54" spans="2:7" x14ac:dyDescent="0.3">
      <c r="B54" s="171"/>
      <c r="C54" s="171"/>
      <c r="D54" s="171"/>
      <c r="E54" s="171"/>
      <c r="F54" s="171"/>
      <c r="G54" s="171"/>
    </row>
    <row r="55" spans="2:7" x14ac:dyDescent="0.3">
      <c r="D55" s="171"/>
    </row>
  </sheetData>
  <mergeCells count="16">
    <mergeCell ref="A2:R2"/>
    <mergeCell ref="A4:A5"/>
    <mergeCell ref="C5:C6"/>
    <mergeCell ref="D5:D6"/>
    <mergeCell ref="H5:H6"/>
    <mergeCell ref="I5:I6"/>
    <mergeCell ref="C4:D4"/>
    <mergeCell ref="B4:B5"/>
    <mergeCell ref="E4:E5"/>
    <mergeCell ref="F4:G4"/>
    <mergeCell ref="H4:R4"/>
    <mergeCell ref="J5:J6"/>
    <mergeCell ref="M5:M6"/>
    <mergeCell ref="O5:O6"/>
    <mergeCell ref="P5:P6"/>
    <mergeCell ref="Q5:Q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0"/>
  <sheetViews>
    <sheetView zoomScale="90" zoomScaleNormal="90" workbookViewId="0"/>
  </sheetViews>
  <sheetFormatPr defaultRowHeight="14.4" x14ac:dyDescent="0.3"/>
  <cols>
    <col min="1" max="1" width="14.33203125" customWidth="1"/>
    <col min="3" max="3" width="11" customWidth="1"/>
    <col min="5" max="5" width="12.44140625" customWidth="1"/>
    <col min="6" max="6" width="12.21875" customWidth="1"/>
    <col min="7" max="7" width="11.33203125" customWidth="1"/>
    <col min="8" max="8" width="12.109375" customWidth="1"/>
    <col min="9" max="9" width="12.77734375" customWidth="1"/>
    <col min="10" max="10" width="11.77734375" customWidth="1"/>
    <col min="11" max="11" width="12.21875" customWidth="1"/>
    <col min="12" max="12" width="13.5546875" customWidth="1"/>
    <col min="13" max="13" width="12.33203125" customWidth="1"/>
    <col min="16" max="16" width="12.6640625" customWidth="1"/>
  </cols>
  <sheetData>
    <row r="1" spans="1:16" ht="19.8" x14ac:dyDescent="0.35">
      <c r="A1" s="524" t="s">
        <v>198</v>
      </c>
      <c r="B1" s="524"/>
      <c r="C1" s="524"/>
      <c r="D1" s="524"/>
      <c r="E1" s="524"/>
      <c r="F1" s="524"/>
      <c r="G1" s="524"/>
      <c r="H1" s="524"/>
      <c r="I1" s="524"/>
      <c r="J1" s="525"/>
    </row>
    <row r="2" spans="1:16" ht="42" customHeight="1" x14ac:dyDescent="0.35">
      <c r="A2" s="582" t="s">
        <v>193</v>
      </c>
      <c r="B2" s="592"/>
      <c r="C2" s="592"/>
      <c r="D2" s="592"/>
      <c r="E2" s="592"/>
      <c r="F2" s="592"/>
      <c r="G2" s="592"/>
      <c r="H2" s="592"/>
      <c r="I2" s="592"/>
      <c r="J2" s="592"/>
      <c r="K2" s="592"/>
      <c r="L2" s="592"/>
      <c r="M2" s="592"/>
      <c r="N2" s="592"/>
      <c r="O2" s="592"/>
      <c r="P2" s="592"/>
    </row>
    <row r="3" spans="1:16" ht="15" thickBot="1" x14ac:dyDescent="0.35">
      <c r="A3" s="18"/>
      <c r="B3" s="18"/>
      <c r="C3" s="18"/>
      <c r="D3" s="18"/>
      <c r="E3" s="18"/>
      <c r="F3" s="18"/>
      <c r="G3" s="18"/>
      <c r="H3" s="18"/>
      <c r="I3" s="18"/>
    </row>
    <row r="4" spans="1:16" ht="29.4" thickBot="1" x14ac:dyDescent="0.35">
      <c r="A4" s="477"/>
      <c r="B4" s="478" t="s">
        <v>111</v>
      </c>
      <c r="C4" s="95" t="s">
        <v>112</v>
      </c>
      <c r="D4" s="466" t="s">
        <v>113</v>
      </c>
      <c r="E4" s="458" t="s">
        <v>12</v>
      </c>
      <c r="F4" s="462" t="s">
        <v>13</v>
      </c>
      <c r="G4" s="462" t="s">
        <v>14</v>
      </c>
      <c r="H4" s="462" t="s">
        <v>15</v>
      </c>
      <c r="I4" s="462" t="s">
        <v>16</v>
      </c>
      <c r="J4" s="462" t="s">
        <v>17</v>
      </c>
      <c r="K4" s="462" t="s">
        <v>18</v>
      </c>
      <c r="L4" s="462" t="s">
        <v>19</v>
      </c>
      <c r="M4" s="459" t="s">
        <v>20</v>
      </c>
      <c r="N4" s="538" t="s">
        <v>40</v>
      </c>
      <c r="O4" s="539"/>
      <c r="P4" s="459" t="s">
        <v>41</v>
      </c>
    </row>
    <row r="5" spans="1:16" x14ac:dyDescent="0.3">
      <c r="A5" s="641" t="s">
        <v>114</v>
      </c>
      <c r="B5" s="644" t="s">
        <v>21</v>
      </c>
      <c r="C5" s="572" t="s">
        <v>10</v>
      </c>
      <c r="D5" s="462" t="s">
        <v>115</v>
      </c>
      <c r="E5" s="479">
        <v>1.5160000324249268</v>
      </c>
      <c r="F5" s="480">
        <v>1.9190000295639038</v>
      </c>
      <c r="G5" s="480">
        <v>1.3940000534057617</v>
      </c>
      <c r="H5" s="480">
        <v>4.1310000419616699</v>
      </c>
      <c r="I5" s="480">
        <v>2.247999906539917</v>
      </c>
      <c r="J5" s="480">
        <v>2.2109999656677246</v>
      </c>
      <c r="K5" s="480">
        <v>1.9329999685287476</v>
      </c>
      <c r="L5" s="480">
        <v>2.9730000495910645</v>
      </c>
      <c r="M5" s="481">
        <v>0.94099998474121094</v>
      </c>
      <c r="N5" s="479">
        <v>8.1110000610351491</v>
      </c>
      <c r="O5" s="481">
        <v>7.7560000419616699</v>
      </c>
      <c r="P5" s="481">
        <v>3.6429998874664307</v>
      </c>
    </row>
    <row r="6" spans="1:16" x14ac:dyDescent="0.3">
      <c r="A6" s="642"/>
      <c r="B6" s="645"/>
      <c r="C6" s="646"/>
      <c r="D6" s="482" t="s">
        <v>116</v>
      </c>
      <c r="E6" s="483">
        <v>0.74900001287460327</v>
      </c>
      <c r="F6" s="464">
        <v>1.340999960899353</v>
      </c>
      <c r="G6" s="464">
        <v>0.59399998188018799</v>
      </c>
      <c r="H6" s="464">
        <v>1.7139999866485596</v>
      </c>
      <c r="I6" s="464">
        <v>0.94800001382827759</v>
      </c>
      <c r="J6" s="464">
        <v>1.2960000038146973</v>
      </c>
      <c r="K6" s="464">
        <v>0.66399997472763062</v>
      </c>
      <c r="L6" s="464">
        <v>1.562999963760376</v>
      </c>
      <c r="M6" s="484">
        <v>0.47200000286102295</v>
      </c>
      <c r="N6" s="483">
        <v>8.1685060169547796E-2</v>
      </c>
      <c r="O6" s="484">
        <v>0.24422898000000001</v>
      </c>
      <c r="P6" s="484">
        <v>2.9083470813930035E-2</v>
      </c>
    </row>
    <row r="7" spans="1:16" x14ac:dyDescent="0.3">
      <c r="A7" s="642"/>
      <c r="B7" s="645" t="s">
        <v>21</v>
      </c>
      <c r="C7" s="613" t="s">
        <v>4</v>
      </c>
      <c r="D7" s="465" t="s">
        <v>115</v>
      </c>
      <c r="E7" s="485">
        <v>2.2671763065736741</v>
      </c>
      <c r="F7" s="486">
        <v>2.6818269622890512</v>
      </c>
      <c r="G7" s="486">
        <v>2.3457613363862038</v>
      </c>
      <c r="H7" s="486">
        <v>5.5713091427460313</v>
      </c>
      <c r="I7" s="486">
        <v>2.3428230881690979</v>
      </c>
      <c r="J7" s="486">
        <v>2.8783040962880477</v>
      </c>
      <c r="K7" s="486">
        <v>1.8892233055084944</v>
      </c>
      <c r="L7" s="486">
        <v>3.8543177675455809</v>
      </c>
      <c r="M7" s="487">
        <v>0.98883104534615995</v>
      </c>
      <c r="N7" s="488" t="s">
        <v>110</v>
      </c>
      <c r="O7" s="489" t="s">
        <v>110</v>
      </c>
      <c r="P7" s="490" t="s">
        <v>110</v>
      </c>
    </row>
    <row r="8" spans="1:16" x14ac:dyDescent="0.3">
      <c r="A8" s="642"/>
      <c r="B8" s="645"/>
      <c r="C8" s="646"/>
      <c r="D8" s="482" t="s">
        <v>116</v>
      </c>
      <c r="E8" s="483">
        <v>0.77842069882899523</v>
      </c>
      <c r="F8" s="464">
        <v>1.2411578245810233</v>
      </c>
      <c r="G8" s="464">
        <v>0.86035135458223522</v>
      </c>
      <c r="H8" s="464">
        <v>1.7859692750498652</v>
      </c>
      <c r="I8" s="464">
        <v>0.71554279699921608</v>
      </c>
      <c r="J8" s="464">
        <v>1.3643009345978498</v>
      </c>
      <c r="K8" s="464">
        <v>0.67908053228165954</v>
      </c>
      <c r="L8" s="464">
        <v>1.291308406740427</v>
      </c>
      <c r="M8" s="484">
        <v>0.52981140557676554</v>
      </c>
      <c r="N8" s="491" t="s">
        <v>110</v>
      </c>
      <c r="O8" s="490" t="s">
        <v>110</v>
      </c>
      <c r="P8" s="492" t="s">
        <v>110</v>
      </c>
    </row>
    <row r="9" spans="1:16" x14ac:dyDescent="0.3">
      <c r="A9" s="642"/>
      <c r="B9" s="645" t="s">
        <v>187</v>
      </c>
      <c r="C9" s="613" t="s">
        <v>0</v>
      </c>
      <c r="D9" s="465" t="s">
        <v>115</v>
      </c>
      <c r="E9" s="485">
        <v>2.3959999084472656</v>
      </c>
      <c r="F9" s="486">
        <v>3.7920000553131104</v>
      </c>
      <c r="G9" s="486">
        <v>2.6960000991821289</v>
      </c>
      <c r="H9" s="486">
        <v>5.8550000190734863</v>
      </c>
      <c r="I9" s="486">
        <v>2.1210000514984131</v>
      </c>
      <c r="J9" s="486">
        <v>3.4860000610351563</v>
      </c>
      <c r="K9" s="486">
        <v>1.9220000505447388</v>
      </c>
      <c r="L9" s="486">
        <v>6.4920001029968262</v>
      </c>
      <c r="M9" s="487">
        <v>3.2730000019073486</v>
      </c>
      <c r="N9" s="493">
        <v>20.9</v>
      </c>
      <c r="O9" s="494">
        <v>25.9</v>
      </c>
      <c r="P9" s="494">
        <v>10.130000000000001</v>
      </c>
    </row>
    <row r="10" spans="1:16" x14ac:dyDescent="0.3">
      <c r="A10" s="642"/>
      <c r="B10" s="645"/>
      <c r="C10" s="646"/>
      <c r="D10" s="482" t="s">
        <v>116</v>
      </c>
      <c r="E10" s="483">
        <v>1.2779999971389771</v>
      </c>
      <c r="F10" s="464">
        <v>2.1029999256134033</v>
      </c>
      <c r="G10" s="464">
        <v>1.2510000467300415</v>
      </c>
      <c r="H10" s="464">
        <v>3.9449999332427979</v>
      </c>
      <c r="I10" s="464">
        <v>1.5659999847412109</v>
      </c>
      <c r="J10" s="464">
        <v>2.6119999885559082</v>
      </c>
      <c r="K10" s="464">
        <v>0.99699997901916504</v>
      </c>
      <c r="L10" s="464">
        <v>2.5659999847412109</v>
      </c>
      <c r="M10" s="484">
        <v>1.7330000400543213</v>
      </c>
      <c r="N10" s="483">
        <v>0.28950280509889126</v>
      </c>
      <c r="O10" s="484">
        <v>0.14007175274309702</v>
      </c>
      <c r="P10" s="495">
        <v>0.38</v>
      </c>
    </row>
    <row r="11" spans="1:16" x14ac:dyDescent="0.3">
      <c r="A11" s="642"/>
      <c r="B11" s="645" t="s">
        <v>187</v>
      </c>
      <c r="C11" s="613" t="s">
        <v>2</v>
      </c>
      <c r="D11" s="465" t="s">
        <v>115</v>
      </c>
      <c r="E11" s="485">
        <v>3.3559999302960932</v>
      </c>
      <c r="F11" s="486">
        <v>3.8470720746336156</v>
      </c>
      <c r="G11" s="486">
        <v>1.901341576653067</v>
      </c>
      <c r="H11" s="486">
        <v>9.69</v>
      </c>
      <c r="I11" s="486">
        <v>2.8822768549434841</v>
      </c>
      <c r="J11" s="486">
        <v>1.6126863171812147</v>
      </c>
      <c r="K11" s="486">
        <v>2.3746712054125965</v>
      </c>
      <c r="L11" s="486">
        <v>8.9355182405852247</v>
      </c>
      <c r="M11" s="487">
        <v>2.5449308643583208</v>
      </c>
      <c r="N11" s="496">
        <v>32.4</v>
      </c>
      <c r="O11" s="497">
        <v>28.7</v>
      </c>
      <c r="P11" s="490">
        <v>9.32</v>
      </c>
    </row>
    <row r="12" spans="1:16" x14ac:dyDescent="0.3">
      <c r="A12" s="642"/>
      <c r="B12" s="645"/>
      <c r="C12" s="646"/>
      <c r="D12" s="482" t="s">
        <v>116</v>
      </c>
      <c r="E12" s="483">
        <v>1.561463427497074</v>
      </c>
      <c r="F12" s="464">
        <v>2.6137736961245537</v>
      </c>
      <c r="G12" s="464">
        <v>1.4153391283762176</v>
      </c>
      <c r="H12" s="464">
        <v>2.7150568261859007</v>
      </c>
      <c r="I12" s="464">
        <v>1.5718729794025421</v>
      </c>
      <c r="J12" s="464">
        <v>1.8812172578234367</v>
      </c>
      <c r="K12" s="464">
        <v>1.2541820108890533</v>
      </c>
      <c r="L12" s="464">
        <v>2.6521707451756811</v>
      </c>
      <c r="M12" s="484">
        <v>2.1422754335217178</v>
      </c>
      <c r="N12" s="498">
        <v>0.68</v>
      </c>
      <c r="O12" s="495">
        <v>1.07</v>
      </c>
      <c r="P12" s="499">
        <v>0.24</v>
      </c>
    </row>
    <row r="13" spans="1:16" x14ac:dyDescent="0.3">
      <c r="A13" s="642"/>
      <c r="B13" s="645" t="s">
        <v>187</v>
      </c>
      <c r="C13" s="573" t="s">
        <v>1</v>
      </c>
      <c r="D13" s="465" t="s">
        <v>115</v>
      </c>
      <c r="E13" s="485">
        <v>3.0339999198913574</v>
      </c>
      <c r="F13" s="486">
        <v>3.7460000514984131</v>
      </c>
      <c r="G13" s="486">
        <v>2.4600000381469727</v>
      </c>
      <c r="H13" s="486">
        <v>7.5409998893737793</v>
      </c>
      <c r="I13" s="486">
        <v>2.6909999847412109</v>
      </c>
      <c r="J13" s="486">
        <v>3.2420001029968262</v>
      </c>
      <c r="K13" s="486">
        <v>2.7079999446868896</v>
      </c>
      <c r="L13" s="486">
        <v>5.0659999847412109</v>
      </c>
      <c r="M13" s="487">
        <v>2.3959999084472656</v>
      </c>
      <c r="N13" s="630" t="s">
        <v>69</v>
      </c>
      <c r="O13" s="631"/>
      <c r="P13" s="489">
        <v>4.51</v>
      </c>
    </row>
    <row r="14" spans="1:16" ht="15" thickBot="1" x14ac:dyDescent="0.35">
      <c r="A14" s="642"/>
      <c r="B14" s="647"/>
      <c r="C14" s="614"/>
      <c r="D14" s="463" t="s">
        <v>116</v>
      </c>
      <c r="E14" s="500">
        <v>1.5559999942779541</v>
      </c>
      <c r="F14" s="501">
        <v>1.968000054359436</v>
      </c>
      <c r="G14" s="501">
        <v>1.1419999599456787</v>
      </c>
      <c r="H14" s="501">
        <v>4.0279998779296875</v>
      </c>
      <c r="I14" s="501">
        <v>1.4630000591278076</v>
      </c>
      <c r="J14" s="501">
        <v>2.125</v>
      </c>
      <c r="K14" s="501">
        <v>1.6790000200271606</v>
      </c>
      <c r="L14" s="501">
        <v>2.0659999847412109</v>
      </c>
      <c r="M14" s="502">
        <v>2.6140000820159912</v>
      </c>
      <c r="N14" s="503">
        <v>0.68930434493813664</v>
      </c>
      <c r="O14" s="504">
        <v>0.3046366798813897</v>
      </c>
      <c r="P14" s="461">
        <v>0.32</v>
      </c>
    </row>
    <row r="15" spans="1:16" x14ac:dyDescent="0.3">
      <c r="A15" s="642"/>
      <c r="B15" s="556" t="s">
        <v>60</v>
      </c>
      <c r="C15" s="649" t="s">
        <v>184</v>
      </c>
      <c r="D15" s="505" t="s">
        <v>115</v>
      </c>
      <c r="E15" s="506" t="s">
        <v>117</v>
      </c>
      <c r="F15" s="507" t="s">
        <v>118</v>
      </c>
      <c r="G15" s="505" t="s">
        <v>119</v>
      </c>
      <c r="H15" s="507" t="s">
        <v>120</v>
      </c>
      <c r="I15" s="507" t="s">
        <v>121</v>
      </c>
      <c r="J15" s="507" t="s">
        <v>122</v>
      </c>
      <c r="K15" s="507" t="s">
        <v>123</v>
      </c>
      <c r="L15" s="507" t="s">
        <v>124</v>
      </c>
      <c r="M15" s="508" t="s">
        <v>125</v>
      </c>
      <c r="N15" s="632" t="s">
        <v>185</v>
      </c>
      <c r="O15" s="633"/>
      <c r="P15" s="509" t="s">
        <v>126</v>
      </c>
    </row>
    <row r="16" spans="1:16" x14ac:dyDescent="0.3">
      <c r="A16" s="642"/>
      <c r="B16" s="556"/>
      <c r="C16" s="649"/>
      <c r="D16" s="482" t="s">
        <v>116</v>
      </c>
      <c r="E16" s="498" t="s">
        <v>127</v>
      </c>
      <c r="F16" s="482" t="s">
        <v>128</v>
      </c>
      <c r="G16" s="482" t="s">
        <v>129</v>
      </c>
      <c r="H16" s="464" t="s">
        <v>130</v>
      </c>
      <c r="I16" s="464" t="s">
        <v>131</v>
      </c>
      <c r="J16" s="464" t="s">
        <v>132</v>
      </c>
      <c r="K16" s="464" t="s">
        <v>133</v>
      </c>
      <c r="L16" s="464" t="s">
        <v>134</v>
      </c>
      <c r="M16" s="484" t="s">
        <v>135</v>
      </c>
      <c r="N16" s="650" t="s">
        <v>136</v>
      </c>
      <c r="O16" s="651"/>
      <c r="P16" s="510" t="s">
        <v>137</v>
      </c>
    </row>
    <row r="17" spans="1:18" x14ac:dyDescent="0.3">
      <c r="A17" s="642"/>
      <c r="B17" s="556"/>
      <c r="C17" s="625" t="s">
        <v>138</v>
      </c>
      <c r="D17" s="465" t="s">
        <v>115</v>
      </c>
      <c r="E17" s="493" t="s">
        <v>139</v>
      </c>
      <c r="F17" s="465" t="s">
        <v>140</v>
      </c>
      <c r="G17" s="465" t="s">
        <v>141</v>
      </c>
      <c r="H17" s="486" t="s">
        <v>142</v>
      </c>
      <c r="I17" s="486" t="s">
        <v>143</v>
      </c>
      <c r="J17" s="486" t="s">
        <v>144</v>
      </c>
      <c r="K17" s="486" t="s">
        <v>145</v>
      </c>
      <c r="L17" s="486" t="s">
        <v>146</v>
      </c>
      <c r="M17" s="487" t="s">
        <v>147</v>
      </c>
      <c r="N17" s="639" t="s">
        <v>186</v>
      </c>
      <c r="O17" s="640"/>
      <c r="P17" s="511" t="s">
        <v>148</v>
      </c>
    </row>
    <row r="18" spans="1:18" ht="15" thickBot="1" x14ac:dyDescent="0.35">
      <c r="A18" s="643"/>
      <c r="B18" s="648"/>
      <c r="C18" s="626"/>
      <c r="D18" s="463" t="s">
        <v>116</v>
      </c>
      <c r="E18" s="500" t="s">
        <v>149</v>
      </c>
      <c r="F18" s="501" t="s">
        <v>150</v>
      </c>
      <c r="G18" s="501" t="s">
        <v>151</v>
      </c>
      <c r="H18" s="501" t="s">
        <v>152</v>
      </c>
      <c r="I18" s="501" t="s">
        <v>153</v>
      </c>
      <c r="J18" s="501" t="s">
        <v>154</v>
      </c>
      <c r="K18" s="501" t="s">
        <v>155</v>
      </c>
      <c r="L18" s="501" t="s">
        <v>156</v>
      </c>
      <c r="M18" s="502" t="s">
        <v>157</v>
      </c>
      <c r="N18" s="634" t="s">
        <v>158</v>
      </c>
      <c r="O18" s="635"/>
      <c r="P18" s="188" t="s">
        <v>159</v>
      </c>
    </row>
    <row r="19" spans="1:18" x14ac:dyDescent="0.3">
      <c r="A19" s="534" t="s">
        <v>160</v>
      </c>
      <c r="B19" s="636" t="s">
        <v>51</v>
      </c>
      <c r="C19" s="638" t="s">
        <v>161</v>
      </c>
      <c r="D19" s="462" t="s">
        <v>115</v>
      </c>
      <c r="E19" s="458" t="s">
        <v>162</v>
      </c>
      <c r="F19" s="462" t="s">
        <v>163</v>
      </c>
      <c r="G19" s="462" t="s">
        <v>164</v>
      </c>
      <c r="H19" s="480" t="s">
        <v>165</v>
      </c>
      <c r="I19" s="462" t="s">
        <v>166</v>
      </c>
      <c r="J19" s="462" t="s">
        <v>167</v>
      </c>
      <c r="K19" s="462" t="s">
        <v>168</v>
      </c>
      <c r="L19" s="462" t="s">
        <v>169</v>
      </c>
      <c r="M19" s="459" t="s">
        <v>170</v>
      </c>
      <c r="N19" s="538" t="s">
        <v>171</v>
      </c>
      <c r="O19" s="539"/>
      <c r="P19" s="459" t="s">
        <v>172</v>
      </c>
    </row>
    <row r="20" spans="1:18" ht="51.6" customHeight="1" thickBot="1" x14ac:dyDescent="0.35">
      <c r="A20" s="531"/>
      <c r="B20" s="637"/>
      <c r="C20" s="628"/>
      <c r="D20" s="463" t="s">
        <v>116</v>
      </c>
      <c r="E20" s="460" t="s">
        <v>173</v>
      </c>
      <c r="F20" s="463" t="s">
        <v>174</v>
      </c>
      <c r="G20" s="463" t="s">
        <v>175</v>
      </c>
      <c r="H20" s="463" t="s">
        <v>176</v>
      </c>
      <c r="I20" s="463" t="s">
        <v>177</v>
      </c>
      <c r="J20" s="463" t="s">
        <v>178</v>
      </c>
      <c r="K20" s="463" t="s">
        <v>179</v>
      </c>
      <c r="L20" s="463" t="s">
        <v>180</v>
      </c>
      <c r="M20" s="502" t="s">
        <v>181</v>
      </c>
      <c r="N20" s="540" t="s">
        <v>182</v>
      </c>
      <c r="O20" s="541"/>
      <c r="P20" s="461" t="s">
        <v>183</v>
      </c>
    </row>
    <row r="23" spans="1:18" x14ac:dyDescent="0.3">
      <c r="N23" s="171"/>
    </row>
    <row r="24" spans="1:18" x14ac:dyDescent="0.3">
      <c r="N24" s="171"/>
    </row>
    <row r="30" spans="1:18" x14ac:dyDescent="0.3">
      <c r="R30" s="516"/>
    </row>
  </sheetData>
  <mergeCells count="26">
    <mergeCell ref="A2:P2"/>
    <mergeCell ref="N4:O4"/>
    <mergeCell ref="A5:A18"/>
    <mergeCell ref="B5:B6"/>
    <mergeCell ref="C5:C6"/>
    <mergeCell ref="B7:B8"/>
    <mergeCell ref="C7:C8"/>
    <mergeCell ref="B9:B10"/>
    <mergeCell ref="C9:C10"/>
    <mergeCell ref="B11:B12"/>
    <mergeCell ref="C11:C12"/>
    <mergeCell ref="B13:B14"/>
    <mergeCell ref="C13:C14"/>
    <mergeCell ref="B15:B18"/>
    <mergeCell ref="C15:C16"/>
    <mergeCell ref="N16:O16"/>
    <mergeCell ref="C17:C18"/>
    <mergeCell ref="N13:O13"/>
    <mergeCell ref="N15:O15"/>
    <mergeCell ref="N18:O18"/>
    <mergeCell ref="A19:A20"/>
    <mergeCell ref="B19:B20"/>
    <mergeCell ref="C19:C20"/>
    <mergeCell ref="N19:O19"/>
    <mergeCell ref="N20:O20"/>
    <mergeCell ref="N17:O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Supplementary file 1a</vt:lpstr>
      <vt:lpstr>Supplementary file 1b</vt:lpstr>
      <vt:lpstr>Supplementary file 1c</vt:lpstr>
      <vt:lpstr>Supplementary file 1d</vt:lpstr>
      <vt:lpstr>Supplementary file 1e</vt:lpstr>
    </vt:vector>
  </TitlesOfParts>
  <Company>MSU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Ася</dc:creator>
  <cp:lastModifiedBy>анастасия макарова</cp:lastModifiedBy>
  <dcterms:created xsi:type="dcterms:W3CDTF">2019-06-21T10:05:44Z</dcterms:created>
  <dcterms:modified xsi:type="dcterms:W3CDTF">2025-03-31T10:20:31Z</dcterms:modified>
</cp:coreProperties>
</file>