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hannahgraham/Box Sync/UCSF (hannah.graham@ucsf.edu)/Duan Lab/Data/Afadin/Counts and Mislocalization/"/>
    </mc:Choice>
  </mc:AlternateContent>
  <xr:revisionPtr revIDLastSave="0" documentId="8_{94E23AB0-1B36-A14E-8386-F60D9C458303}" xr6:coauthVersionLast="44" xr6:coauthVersionMax="44" xr10:uidLastSave="{00000000-0000-0000-0000-000000000000}"/>
  <bookViews>
    <workbookView xWindow="0" yWindow="460" windowWidth="28800" windowHeight="16240" tabRatio="500" activeTab="2" xr2:uid="{00000000-000D-0000-FFFF-FFFF00000000}"/>
  </bookViews>
  <sheets>
    <sheet name="P14 with Melissa" sheetId="1" r:id="rId1"/>
    <sheet name="P14 new method" sheetId="2" r:id="rId2"/>
    <sheet name="P14 new method (2)" sheetId="3" r:id="rId3"/>
    <sheet name="P14 for Tableau" sheetId="4" r:id="rId4"/>
    <sheet name="P14 for Tableau cKO" sheetId="5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3" l="1"/>
  <c r="H41" i="3"/>
  <c r="N46" i="3" s="1"/>
  <c r="H34" i="3"/>
  <c r="H26" i="3"/>
  <c r="H19" i="3"/>
  <c r="H12" i="3"/>
  <c r="V46" i="3" s="1"/>
  <c r="E48" i="3"/>
  <c r="E41" i="3"/>
  <c r="E34" i="3"/>
  <c r="E26" i="3"/>
  <c r="E19" i="3"/>
  <c r="E12" i="3"/>
  <c r="V45" i="3" s="1"/>
  <c r="B12" i="3"/>
  <c r="B19" i="3"/>
  <c r="B26" i="3"/>
  <c r="B48" i="3"/>
  <c r="B41" i="3"/>
  <c r="B34" i="3"/>
  <c r="V44" i="3" s="1"/>
  <c r="N44" i="3"/>
  <c r="N8" i="3"/>
  <c r="Q44" i="3"/>
  <c r="S46" i="3"/>
  <c r="S44" i="3"/>
  <c r="T46" i="3"/>
  <c r="O46" i="3"/>
  <c r="T45" i="3"/>
  <c r="O45" i="3"/>
  <c r="T44" i="3"/>
  <c r="O44" i="3"/>
  <c r="S45" i="3"/>
  <c r="N45" i="3"/>
  <c r="Q45" i="3"/>
  <c r="W16" i="3"/>
  <c r="U16" i="3"/>
  <c r="S16" i="3"/>
  <c r="J31" i="3"/>
  <c r="J34" i="3"/>
  <c r="J37" i="3"/>
  <c r="J38" i="3"/>
  <c r="J41" i="3" s="1"/>
  <c r="J48" i="3"/>
  <c r="G29" i="3"/>
  <c r="G34" i="3" s="1"/>
  <c r="G30" i="3"/>
  <c r="G31" i="3"/>
  <c r="G32" i="3"/>
  <c r="G33" i="3"/>
  <c r="G36" i="3"/>
  <c r="G41" i="3" s="1"/>
  <c r="G37" i="3"/>
  <c r="G38" i="3"/>
  <c r="G39" i="3"/>
  <c r="G40" i="3"/>
  <c r="G43" i="3"/>
  <c r="G48" i="3" s="1"/>
  <c r="G44" i="3"/>
  <c r="G45" i="3"/>
  <c r="G46" i="3"/>
  <c r="G47" i="3"/>
  <c r="D30" i="3"/>
  <c r="D34" i="3"/>
  <c r="D41" i="3"/>
  <c r="D43" i="3"/>
  <c r="D48" i="3" s="1"/>
  <c r="O8" i="3" s="1"/>
  <c r="D44" i="3"/>
  <c r="D45" i="3"/>
  <c r="D7" i="3"/>
  <c r="D12" i="3" s="1"/>
  <c r="D8" i="3"/>
  <c r="D9" i="3"/>
  <c r="D10" i="3"/>
  <c r="D11" i="3"/>
  <c r="D14" i="3"/>
  <c r="D19" i="3" s="1"/>
  <c r="D15" i="3"/>
  <c r="D16" i="3"/>
  <c r="D17" i="3"/>
  <c r="D18" i="3"/>
  <c r="D21" i="3"/>
  <c r="D26" i="3" s="1"/>
  <c r="D22" i="3"/>
  <c r="D23" i="3"/>
  <c r="D24" i="3"/>
  <c r="D25" i="3"/>
  <c r="G7" i="3"/>
  <c r="G8" i="3"/>
  <c r="G9" i="3"/>
  <c r="G10" i="3"/>
  <c r="G11" i="3"/>
  <c r="G12" i="3"/>
  <c r="G14" i="3"/>
  <c r="G15" i="3"/>
  <c r="G16" i="3"/>
  <c r="G17" i="3"/>
  <c r="G19" i="3" s="1"/>
  <c r="G18" i="3"/>
  <c r="G21" i="3"/>
  <c r="G22" i="3"/>
  <c r="G23" i="3"/>
  <c r="G24" i="3"/>
  <c r="G25" i="3"/>
  <c r="G26" i="3"/>
  <c r="J7" i="3"/>
  <c r="J12" i="3" s="1"/>
  <c r="J8" i="3"/>
  <c r="J9" i="3"/>
  <c r="J10" i="3"/>
  <c r="J11" i="3"/>
  <c r="J14" i="3"/>
  <c r="J19" i="3" s="1"/>
  <c r="J15" i="3"/>
  <c r="J16" i="3"/>
  <c r="J17" i="3"/>
  <c r="J18" i="3"/>
  <c r="J21" i="3"/>
  <c r="J26" i="3" s="1"/>
  <c r="J22" i="3"/>
  <c r="J23" i="3"/>
  <c r="J24" i="3"/>
  <c r="J25" i="3"/>
  <c r="F14" i="2"/>
  <c r="D45" i="2"/>
  <c r="D46" i="2"/>
  <c r="D23" i="2"/>
  <c r="D24" i="2"/>
  <c r="D16" i="2"/>
  <c r="D17" i="2"/>
  <c r="D9" i="2"/>
  <c r="D10" i="2"/>
  <c r="D43" i="2"/>
  <c r="D44" i="2"/>
  <c r="D47" i="2" s="1"/>
  <c r="D35" i="2"/>
  <c r="D40" i="2" s="1"/>
  <c r="D29" i="2"/>
  <c r="D33" i="2" s="1"/>
  <c r="D20" i="2"/>
  <c r="D25" i="2" s="1"/>
  <c r="D21" i="2"/>
  <c r="D22" i="2"/>
  <c r="D13" i="2"/>
  <c r="D18" i="2" s="1"/>
  <c r="D14" i="2"/>
  <c r="D15" i="2"/>
  <c r="D6" i="2"/>
  <c r="D11" i="2" s="1"/>
  <c r="D7" i="2"/>
  <c r="D8" i="2"/>
  <c r="G13" i="1"/>
  <c r="D18" i="1"/>
  <c r="D17" i="1"/>
  <c r="D19" i="1" s="1"/>
  <c r="D16" i="1"/>
  <c r="D30" i="1"/>
  <c r="D27" i="1"/>
  <c r="D28" i="1"/>
  <c r="D29" i="1"/>
  <c r="D11" i="1"/>
  <c r="D14" i="1" s="1"/>
  <c r="D13" i="1"/>
  <c r="D12" i="1"/>
  <c r="D32" i="1"/>
  <c r="D35" i="1" s="1"/>
  <c r="D33" i="1"/>
  <c r="D34" i="1"/>
  <c r="D23" i="1"/>
  <c r="D24" i="1"/>
  <c r="D6" i="1"/>
  <c r="D9" i="1" s="1"/>
  <c r="D8" i="1"/>
  <c r="D22" i="1"/>
  <c r="D25" i="1" s="1"/>
  <c r="D7" i="1"/>
  <c r="Q10" i="3" l="1"/>
  <c r="P10" i="3"/>
  <c r="P9" i="3"/>
  <c r="Q8" i="3"/>
  <c r="P8" i="3"/>
  <c r="H6" i="2"/>
  <c r="G6" i="2"/>
  <c r="O10" i="3"/>
  <c r="G6" i="1"/>
  <c r="H6" i="1"/>
  <c r="G7" i="1"/>
  <c r="H7" i="1"/>
  <c r="O9" i="3"/>
  <c r="N9" i="3"/>
  <c r="G7" i="2"/>
  <c r="H7" i="2"/>
  <c r="Q9" i="3"/>
  <c r="N10" i="3"/>
</calcChain>
</file>

<file path=xl/sharedStrings.xml><?xml version="1.0" encoding="utf-8"?>
<sst xmlns="http://schemas.openxmlformats.org/spreadsheetml/2006/main" count="191" uniqueCount="82">
  <si>
    <t>Total RGCs</t>
  </si>
  <si>
    <t>Number Displaced</t>
  </si>
  <si>
    <t>3 mice per experimental condition; littermates; embed both eyes and take 3 images per mouse near central retina; P14; stain with RBPMS/Chx10/Ap2a</t>
  </si>
  <si>
    <t>2048; 400; 0.75x; 2; 5.00</t>
  </si>
  <si>
    <t>Looking at channels 1/4 toggle between and count RBPMS/DAPI+ cells that are in GCL and displaced</t>
  </si>
  <si>
    <t>2694 img1</t>
  </si>
  <si>
    <t>2694 img2</t>
  </si>
  <si>
    <t>2694 img3</t>
  </si>
  <si>
    <t>2695 img1</t>
  </si>
  <si>
    <t>2695 img2</t>
  </si>
  <si>
    <t>2695 img3</t>
  </si>
  <si>
    <t>2696img1</t>
  </si>
  <si>
    <t>2696img2</t>
  </si>
  <si>
    <t>2696img3</t>
  </si>
  <si>
    <t>2697img1</t>
  </si>
  <si>
    <t>2697img2</t>
  </si>
  <si>
    <t>2697img3</t>
  </si>
  <si>
    <t>2698img1</t>
  </si>
  <si>
    <t>2698img2</t>
  </si>
  <si>
    <t>2698img3</t>
  </si>
  <si>
    <t>2699img1</t>
  </si>
  <si>
    <t>2699img2</t>
  </si>
  <si>
    <t>2699img3</t>
  </si>
  <si>
    <t>Ratio Displaced</t>
  </si>
  <si>
    <t>Avg</t>
  </si>
  <si>
    <t>Control</t>
  </si>
  <si>
    <t>cKO</t>
  </si>
  <si>
    <t>Average</t>
  </si>
  <si>
    <t>SD</t>
  </si>
  <si>
    <t>ttest</t>
  </si>
  <si>
    <t>3 mice per experimental condition; littermates; embed both eyes and take 5 consecutive images per mouse near single central retina section; P14; stain with RBPMS/Chx10/Ap2a</t>
  </si>
  <si>
    <t>2024; 400; 0.75x; 2; NA</t>
  </si>
  <si>
    <t>2696img4</t>
  </si>
  <si>
    <t>2696img5</t>
  </si>
  <si>
    <t>2697img4</t>
  </si>
  <si>
    <t>2697img5</t>
  </si>
  <si>
    <t>2698img4</t>
  </si>
  <si>
    <t>2698img5</t>
  </si>
  <si>
    <t>2699img4</t>
  </si>
  <si>
    <t>2699img5</t>
  </si>
  <si>
    <t>2696 img1</t>
  </si>
  <si>
    <t>2696 img2</t>
  </si>
  <si>
    <t>2694img1</t>
  </si>
  <si>
    <t>2694img2</t>
  </si>
  <si>
    <t>2694img3</t>
  </si>
  <si>
    <t>2694img4</t>
  </si>
  <si>
    <t>2694img5</t>
  </si>
  <si>
    <t>2695img1</t>
  </si>
  <si>
    <t>2695img2</t>
  </si>
  <si>
    <t>2695img3</t>
  </si>
  <si>
    <t>2695img4</t>
  </si>
  <si>
    <t>2695img5</t>
  </si>
  <si>
    <t>Total RBPMS</t>
  </si>
  <si>
    <t>3 mice per experimental condition; littermates; embed both eyes and take 5 images per mouse near single central retina section; P14; stain with RBPMS/Chx10/Ap2a</t>
  </si>
  <si>
    <t>1024; 400; 0.75x; 2; NA</t>
  </si>
  <si>
    <t>Total Ap2a</t>
  </si>
  <si>
    <t>Total Chx10</t>
  </si>
  <si>
    <t>Displaced for Ap2 is in upper half of INL/ONL; displaced for Chx10 is in upper half of INL/OPL or GCL; displaced for RBPMS is anything outside of GCL</t>
  </si>
  <si>
    <t>Looking at channels 1/4 toggle between and count RBPMS/DAPI+ cells (always leaving DAPI) that are in GCL and displaced (same for Chx10 and Ap2a) using auto B&amp;C; cyan/grays</t>
  </si>
  <si>
    <t>RBPMS</t>
  </si>
  <si>
    <t>Ap2a</t>
  </si>
  <si>
    <t>Chx10</t>
  </si>
  <si>
    <t>cKO Avg</t>
  </si>
  <si>
    <t>Control Avg</t>
  </si>
  <si>
    <t>RBMPS Control</t>
  </si>
  <si>
    <t>RBPMS cKO</t>
  </si>
  <si>
    <t>Ap2a Control</t>
  </si>
  <si>
    <t>Ap2a cKO</t>
  </si>
  <si>
    <t>Chx10 Control</t>
  </si>
  <si>
    <t>Chx10 cKO</t>
  </si>
  <si>
    <t>p value</t>
  </si>
  <si>
    <t>Image</t>
  </si>
  <si>
    <t>Displaced RBPMS</t>
  </si>
  <si>
    <t>Displaced Ap2a</t>
  </si>
  <si>
    <t>Displaced Chx10</t>
  </si>
  <si>
    <t>Numbers</t>
  </si>
  <si>
    <t>Std dev</t>
  </si>
  <si>
    <t>p-value</t>
  </si>
  <si>
    <t>RGCs</t>
  </si>
  <si>
    <t>BCs</t>
  </si>
  <si>
    <t>ACs</t>
  </si>
  <si>
    <r>
      <t>cKO</t>
    </r>
    <r>
      <rPr>
        <u/>
        <vertAlign val="superscript"/>
        <sz val="24"/>
        <color rgb="FF000000"/>
        <rFont val="Arial"/>
        <family val="2"/>
      </rPr>
      <t>Ret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</si>
</sst>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24"/>
      <color rgb="FF000000"/>
      <name val="Arial"/>
      <family val="2"/>
    </font>
    <font>
      <u/>
      <vertAlign val="superscript"/>
      <sz val="2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Ratio Displaced RGCs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with Melissa'!$F$7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with Melissa'!$H$7</c:f>
                <c:numCache>
                  <c:formatCode>General</c:formatCode>
                  <c:ptCount val="1"/>
                  <c:pt idx="0">
                    <c:v>2.0964421085294398E-3</c:v>
                  </c:pt>
                </c:numCache>
              </c:numRef>
            </c:plus>
            <c:minus>
              <c:numRef>
                <c:f>'P14 with Melissa'!$H$7</c:f>
                <c:numCache>
                  <c:formatCode>General</c:formatCode>
                  <c:ptCount val="1"/>
                  <c:pt idx="0">
                    <c:v>2.0964421085294398E-3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'P14 with Melissa'!$G$7</c:f>
              <c:numCache>
                <c:formatCode>General</c:formatCode>
                <c:ptCount val="1"/>
                <c:pt idx="0">
                  <c:v>1.3424240591423255E-2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D-6043-8E8A-D3220FCDEFFA}"/>
            </c:ext>
          </c:extLst>
        </c:ser>
        <c:ser>
          <c:idx val="1"/>
          <c:order val="1"/>
          <c:tx>
            <c:strRef>
              <c:f>'P14 with Melissa'!$F$6</c:f>
              <c:strCache>
                <c:ptCount val="1"/>
                <c:pt idx="0">
                  <c:v>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with Melissa'!$H$6</c:f>
                <c:numCache>
                  <c:formatCode>General</c:formatCode>
                  <c:ptCount val="1"/>
                  <c:pt idx="0">
                    <c:v>7.3442301950100181E-2</c:v>
                  </c:pt>
                </c:numCache>
              </c:numRef>
            </c:plus>
            <c:minus>
              <c:numRef>
                <c:f>'P14 with Melissa'!$H$6</c:f>
                <c:numCache>
                  <c:formatCode>General</c:formatCode>
                  <c:ptCount val="1"/>
                  <c:pt idx="0">
                    <c:v>7.3442301950100181E-2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'P14 with Melissa'!$G$6</c:f>
              <c:numCache>
                <c:formatCode>General</c:formatCode>
                <c:ptCount val="1"/>
                <c:pt idx="0">
                  <c:v>0.37420382997578844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D-6043-8E8A-D3220FCDE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1641696"/>
        <c:axId val="-1121637568"/>
      </c:barChart>
      <c:catAx>
        <c:axId val="-1121641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21637568"/>
        <c:crosses val="autoZero"/>
        <c:auto val="1"/>
        <c:lblAlgn val="ctr"/>
        <c:lblOffset val="100"/>
        <c:noMultiLvlLbl val="0"/>
      </c:catAx>
      <c:valAx>
        <c:axId val="-11216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164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 of Displaced RGCs</a:t>
            </a:r>
            <a:r>
              <a:rPr lang="en-US" baseline="0"/>
              <a:t> at P14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new method'!$F$6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method'!$H$6</c:f>
                <c:numCache>
                  <c:formatCode>General</c:formatCode>
                  <c:ptCount val="1"/>
                  <c:pt idx="0">
                    <c:v>1.3806754611840149E-2</c:v>
                  </c:pt>
                </c:numCache>
              </c:numRef>
            </c:plus>
            <c:minus>
              <c:numRef>
                <c:f>'P14 new method'!$H$6</c:f>
                <c:numCache>
                  <c:formatCode>General</c:formatCode>
                  <c:ptCount val="1"/>
                  <c:pt idx="0">
                    <c:v>1.3806754611840149E-2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'P14 new method'!$G$6</c:f>
              <c:numCache>
                <c:formatCode>General</c:formatCode>
                <c:ptCount val="1"/>
                <c:pt idx="0">
                  <c:v>1.3346260451365279E-2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9-3B4B-952C-9A66191587FD}"/>
            </c:ext>
          </c:extLst>
        </c:ser>
        <c:ser>
          <c:idx val="1"/>
          <c:order val="1"/>
          <c:tx>
            <c:strRef>
              <c:f>'P14 new method'!$F$7</c:f>
              <c:strCache>
                <c:ptCount val="1"/>
                <c:pt idx="0">
                  <c:v>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method'!$H$7</c:f>
                <c:numCache>
                  <c:formatCode>General</c:formatCode>
                  <c:ptCount val="1"/>
                  <c:pt idx="0">
                    <c:v>4.4754221546682162E-2</c:v>
                  </c:pt>
                </c:numCache>
              </c:numRef>
            </c:plus>
            <c:minus>
              <c:numRef>
                <c:f>'P14 new method'!$H$7</c:f>
                <c:numCache>
                  <c:formatCode>General</c:formatCode>
                  <c:ptCount val="1"/>
                  <c:pt idx="0">
                    <c:v>4.4754221546682162E-2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'P14 new method'!$G$7</c:f>
              <c:numCache>
                <c:formatCode>General</c:formatCode>
                <c:ptCount val="1"/>
                <c:pt idx="0">
                  <c:v>0.34365202430710912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9-3B4B-952C-9A661915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1508944"/>
        <c:axId val="-1121504816"/>
      </c:barChart>
      <c:catAx>
        <c:axId val="-1121508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21504816"/>
        <c:crosses val="autoZero"/>
        <c:auto val="1"/>
        <c:lblAlgn val="ctr"/>
        <c:lblOffset val="100"/>
        <c:noMultiLvlLbl val="0"/>
      </c:catAx>
      <c:valAx>
        <c:axId val="-112150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215089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Retinal</a:t>
            </a:r>
            <a:r>
              <a:rPr lang="en-US" baseline="0"/>
              <a:t> Ganglion Cell</a:t>
            </a:r>
            <a:r>
              <a:rPr lang="en-US"/>
              <a:t>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new method (2)'!$N$13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 (2)'!$O$8</c:f>
                <c:numCache>
                  <c:formatCode>General</c:formatCode>
                  <c:ptCount val="1"/>
                  <c:pt idx="0">
                    <c:v>9.4732454829782476E-3</c:v>
                  </c:pt>
                </c:numCache>
              </c:numRef>
            </c:plus>
            <c:minus>
              <c:numRef>
                <c:f>'P14 new method (2)'!$O$8</c:f>
                <c:numCache>
                  <c:formatCode>General</c:formatCode>
                  <c:ptCount val="1"/>
                  <c:pt idx="0">
                    <c:v>9.4732454829782476E-3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(2)'!$M$14</c:f>
              <c:strCache>
                <c:ptCount val="1"/>
                <c:pt idx="0">
                  <c:v>RGCs</c:v>
                </c:pt>
              </c:strCache>
            </c:strRef>
          </c:cat>
          <c:val>
            <c:numRef>
              <c:f>'P14 new method (2)'!$N$14</c:f>
              <c:numCache>
                <c:formatCode>General</c:formatCode>
                <c:ptCount val="1"/>
                <c:pt idx="0">
                  <c:v>7.3461007591442374E-3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A-6944-B83A-D06C207CD1C8}"/>
            </c:ext>
          </c:extLst>
        </c:ser>
        <c:ser>
          <c:idx val="1"/>
          <c:order val="1"/>
          <c:tx>
            <c:strRef>
              <c:f>'P14 new method (2)'!$O$13</c:f>
              <c:strCache>
                <c:ptCount val="1"/>
                <c:pt idx="0">
                  <c:v>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 (2)'!$Q$8</c:f>
                <c:numCache>
                  <c:formatCode>General</c:formatCode>
                  <c:ptCount val="1"/>
                  <c:pt idx="0">
                    <c:v>1.0864694619126234E-2</c:v>
                  </c:pt>
                </c:numCache>
              </c:numRef>
            </c:plus>
            <c:minus>
              <c:numRef>
                <c:f>'P14 new method (2)'!$Q$8</c:f>
                <c:numCache>
                  <c:formatCode>General</c:formatCode>
                  <c:ptCount val="1"/>
                  <c:pt idx="0">
                    <c:v>1.0864694619126234E-2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(2)'!$M$14</c:f>
              <c:strCache>
                <c:ptCount val="1"/>
                <c:pt idx="0">
                  <c:v>RGCs</c:v>
                </c:pt>
              </c:strCache>
            </c:strRef>
          </c:cat>
          <c:val>
            <c:numRef>
              <c:f>'P14 new method (2)'!$O$14</c:f>
              <c:numCache>
                <c:formatCode>General</c:formatCode>
                <c:ptCount val="1"/>
                <c:pt idx="0">
                  <c:v>0.33726357104111077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A-6944-B83A-D06C207CD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8678816"/>
        <c:axId val="-1118674688"/>
      </c:barChart>
      <c:catAx>
        <c:axId val="-1118678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18674688"/>
        <c:crosses val="autoZero"/>
        <c:auto val="1"/>
        <c:lblAlgn val="ctr"/>
        <c:lblOffset val="100"/>
        <c:noMultiLvlLbl val="0"/>
      </c:catAx>
      <c:valAx>
        <c:axId val="-1118674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Displaced RBPMS/Total RBPMS</a:t>
                </a:r>
              </a:p>
            </c:rich>
          </c:tx>
          <c:layout>
            <c:manualLayout>
              <c:xMode val="edge"/>
              <c:yMode val="edge"/>
              <c:x val="3.6111111111111101E-2"/>
              <c:y val="0.13004629629629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1867881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Bipolar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new method (2)'!$N$13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 (2)'!$O$10</c:f>
                <c:numCache>
                  <c:formatCode>General</c:formatCode>
                  <c:ptCount val="1"/>
                  <c:pt idx="0">
                    <c:v>2.5039595569486799E-3</c:v>
                  </c:pt>
                </c:numCache>
              </c:numRef>
            </c:plus>
            <c:minus>
              <c:numRef>
                <c:f>'P14 new method (2)'!$O$10</c:f>
                <c:numCache>
                  <c:formatCode>General</c:formatCode>
                  <c:ptCount val="1"/>
                  <c:pt idx="0">
                    <c:v>2.5039595569486799E-3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(2)'!$M$16</c:f>
              <c:strCache>
                <c:ptCount val="1"/>
                <c:pt idx="0">
                  <c:v>BCs</c:v>
                </c:pt>
              </c:strCache>
            </c:strRef>
          </c:cat>
          <c:val>
            <c:numRef>
              <c:f>'P14 new method (2)'!$N$16</c:f>
              <c:numCache>
                <c:formatCode>General</c:formatCode>
                <c:ptCount val="1"/>
                <c:pt idx="0">
                  <c:v>1.7681911363434503E-3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D-AF4D-B850-314C8640F004}"/>
            </c:ext>
          </c:extLst>
        </c:ser>
        <c:ser>
          <c:idx val="1"/>
          <c:order val="1"/>
          <c:tx>
            <c:strRef>
              <c:f>'P14 new method (2)'!$O$13</c:f>
              <c:strCache>
                <c:ptCount val="1"/>
                <c:pt idx="0">
                  <c:v>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 (2)'!$Q$10</c:f>
                <c:numCache>
                  <c:formatCode>General</c:formatCode>
                  <c:ptCount val="1"/>
                  <c:pt idx="0">
                    <c:v>2.4577527121243139E-2</c:v>
                  </c:pt>
                </c:numCache>
              </c:numRef>
            </c:plus>
            <c:minus>
              <c:numRef>
                <c:f>'P14 new method (2)'!$Q$10</c:f>
                <c:numCache>
                  <c:formatCode>General</c:formatCode>
                  <c:ptCount val="1"/>
                  <c:pt idx="0">
                    <c:v>2.4577527121243139E-2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(2)'!$M$16</c:f>
              <c:strCache>
                <c:ptCount val="1"/>
                <c:pt idx="0">
                  <c:v>BCs</c:v>
                </c:pt>
              </c:strCache>
            </c:strRef>
          </c:cat>
          <c:val>
            <c:numRef>
              <c:f>'P14 new method (2)'!$O$16</c:f>
              <c:numCache>
                <c:formatCode>General</c:formatCode>
                <c:ptCount val="1"/>
                <c:pt idx="0">
                  <c:v>0.37434638497833556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D-AF4D-B850-314C8640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8607104"/>
        <c:axId val="-1118602976"/>
      </c:barChart>
      <c:catAx>
        <c:axId val="-1118607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18602976"/>
        <c:crosses val="autoZero"/>
        <c:auto val="1"/>
        <c:lblAlgn val="ctr"/>
        <c:lblOffset val="100"/>
        <c:noMultiLvlLbl val="0"/>
      </c:catAx>
      <c:valAx>
        <c:axId val="-1118602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Displaced Chx10/Total Chx10</a:t>
                </a:r>
              </a:p>
            </c:rich>
          </c:tx>
          <c:layout>
            <c:manualLayout>
              <c:xMode val="edge"/>
              <c:yMode val="edge"/>
              <c:x val="3.6111111111111101E-2"/>
              <c:y val="0.13004629629629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1860710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Amacrine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new method (2)'!$N$13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 (2)'!$O$9</c:f>
                <c:numCache>
                  <c:formatCode>General</c:formatCode>
                  <c:ptCount val="1"/>
                  <c:pt idx="0">
                    <c:v>3.3640249613014089E-3</c:v>
                  </c:pt>
                </c:numCache>
              </c:numRef>
            </c:plus>
            <c:minus>
              <c:numRef>
                <c:f>'P14 new method (2)'!$O$9</c:f>
                <c:numCache>
                  <c:formatCode>General</c:formatCode>
                  <c:ptCount val="1"/>
                  <c:pt idx="0">
                    <c:v>3.3640249613014089E-3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(2)'!$M$15</c:f>
              <c:strCache>
                <c:ptCount val="1"/>
                <c:pt idx="0">
                  <c:v>ACs</c:v>
                </c:pt>
              </c:strCache>
            </c:strRef>
          </c:cat>
          <c:val>
            <c:numRef>
              <c:f>'P14 new method (2)'!$N$15</c:f>
              <c:numCache>
                <c:formatCode>General</c:formatCode>
                <c:ptCount val="1"/>
                <c:pt idx="0">
                  <c:v>0.13115129986193313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C-BD4D-9687-83947A484140}"/>
            </c:ext>
          </c:extLst>
        </c:ser>
        <c:ser>
          <c:idx val="1"/>
          <c:order val="1"/>
          <c:tx>
            <c:strRef>
              <c:f>'P14 new method (2)'!$O$13</c:f>
              <c:strCache>
                <c:ptCount val="1"/>
                <c:pt idx="0">
                  <c:v>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'P14 new method (2)'!$Q$9</c:f>
                <c:numCache>
                  <c:formatCode>General</c:formatCode>
                  <c:ptCount val="1"/>
                  <c:pt idx="0">
                    <c:v>3.5573187873345971E-2</c:v>
                  </c:pt>
                </c:numCache>
              </c:numRef>
            </c:plus>
            <c:minus>
              <c:numRef>
                <c:f>'P14 new method (2)'!$Q$9</c:f>
                <c:numCache>
                  <c:formatCode>General</c:formatCode>
                  <c:ptCount val="1"/>
                  <c:pt idx="0">
                    <c:v>3.5573187873345971E-2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(2)'!$M$15</c:f>
              <c:strCache>
                <c:ptCount val="1"/>
                <c:pt idx="0">
                  <c:v>ACs</c:v>
                </c:pt>
              </c:strCache>
            </c:strRef>
          </c:cat>
          <c:val>
            <c:numRef>
              <c:f>'P14 new method (2)'!$O$14</c:f>
              <c:numCache>
                <c:formatCode>General</c:formatCode>
                <c:ptCount val="1"/>
                <c:pt idx="0">
                  <c:v>0.33726357104111077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C-BD4D-9687-83947A48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8537360"/>
        <c:axId val="-1118533232"/>
      </c:barChart>
      <c:catAx>
        <c:axId val="-111853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118533232"/>
        <c:crosses val="autoZero"/>
        <c:auto val="1"/>
        <c:lblAlgn val="ctr"/>
        <c:lblOffset val="100"/>
        <c:noMultiLvlLbl val="0"/>
      </c:catAx>
      <c:valAx>
        <c:axId val="-11185332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Displaced Ap2a/Total Ap2a</a:t>
                </a:r>
              </a:p>
            </c:rich>
          </c:tx>
          <c:layout>
            <c:manualLayout>
              <c:xMode val="edge"/>
              <c:yMode val="edge"/>
              <c:x val="3.6111111111111101E-2"/>
              <c:y val="0.13004629629629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185373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800">
                <a:latin typeface="Arial" charset="0"/>
                <a:ea typeface="Arial" charset="0"/>
                <a:cs typeface="Arial" charset="0"/>
              </a:rPr>
              <a:t>Cell Numbers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new method (2)'!$N$43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4-844A-8BE5-E693D01C25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4-844A-8BE5-E693D01C2502}"/>
              </c:ext>
            </c:extLst>
          </c:dPt>
          <c:errBars>
            <c:errBarType val="both"/>
            <c:errValType val="cust"/>
            <c:noEndCap val="0"/>
            <c:plus>
              <c:numRef>
                <c:f>'P14 new method (2)'!$S$44:$S$46</c:f>
                <c:numCache>
                  <c:formatCode>General</c:formatCode>
                  <c:ptCount val="3"/>
                  <c:pt idx="0">
                    <c:v>7.0999664653802288</c:v>
                  </c:pt>
                  <c:pt idx="1">
                    <c:v>16.315928530412354</c:v>
                  </c:pt>
                  <c:pt idx="2">
                    <c:v>27.895883103383682</c:v>
                  </c:pt>
                </c:numCache>
              </c:numRef>
            </c:plus>
            <c:minus>
              <c:numRef>
                <c:f>'P14 new method (2)'!$S$44:$S$46</c:f>
                <c:numCache>
                  <c:formatCode>General</c:formatCode>
                  <c:ptCount val="3"/>
                  <c:pt idx="0">
                    <c:v>7.0999664653802288</c:v>
                  </c:pt>
                  <c:pt idx="1">
                    <c:v>16.315928530412354</c:v>
                  </c:pt>
                  <c:pt idx="2">
                    <c:v>27.895883103383682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(2)'!$M$44:$M$46</c:f>
              <c:strCache>
                <c:ptCount val="3"/>
                <c:pt idx="0">
                  <c:v>RGCs</c:v>
                </c:pt>
                <c:pt idx="1">
                  <c:v>ACs</c:v>
                </c:pt>
                <c:pt idx="2">
                  <c:v>BCs</c:v>
                </c:pt>
              </c:strCache>
            </c:strRef>
          </c:cat>
          <c:val>
            <c:numRef>
              <c:f>'P14 new method (2)'!$N$44:$N$46</c:f>
              <c:numCache>
                <c:formatCode>General</c:formatCode>
                <c:ptCount val="3"/>
                <c:pt idx="0">
                  <c:v>37.866666666666667</c:v>
                </c:pt>
                <c:pt idx="1">
                  <c:v>165.93333333333334</c:v>
                </c:pt>
                <c:pt idx="2">
                  <c:v>314.31764705882352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F4-844A-8BE5-E693D01C2502}"/>
            </c:ext>
          </c:extLst>
        </c:ser>
        <c:ser>
          <c:idx val="1"/>
          <c:order val="1"/>
          <c:tx>
            <c:strRef>
              <c:f>'P14 new method (2)'!$O$43</c:f>
              <c:strCache>
                <c:ptCount val="1"/>
                <c:pt idx="0">
                  <c:v>cKORet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4F4-844A-8BE5-E693D01C25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4F4-844A-8BE5-E693D01C25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F4-844A-8BE5-E693D01C2502}"/>
              </c:ext>
            </c:extLst>
          </c:dPt>
          <c:errBars>
            <c:errBarType val="both"/>
            <c:errValType val="cust"/>
            <c:noEndCap val="0"/>
            <c:plus>
              <c:numRef>
                <c:f>'P14 new method (2)'!$T$44:$T$46</c:f>
                <c:numCache>
                  <c:formatCode>General</c:formatCode>
                  <c:ptCount val="3"/>
                  <c:pt idx="0">
                    <c:v>9.8110724621288341</c:v>
                  </c:pt>
                  <c:pt idx="1">
                    <c:v>30.902766095949286</c:v>
                  </c:pt>
                  <c:pt idx="2">
                    <c:v>32.938904483474076</c:v>
                  </c:pt>
                </c:numCache>
              </c:numRef>
            </c:plus>
            <c:minus>
              <c:numRef>
                <c:f>'P14 new method (2)'!$T$44:$T$46</c:f>
                <c:numCache>
                  <c:formatCode>General</c:formatCode>
                  <c:ptCount val="3"/>
                  <c:pt idx="0">
                    <c:v>9.8110724621288341</c:v>
                  </c:pt>
                  <c:pt idx="1">
                    <c:v>30.902766095949286</c:v>
                  </c:pt>
                  <c:pt idx="2">
                    <c:v>32.938904483474076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(2)'!$M$44:$M$46</c:f>
              <c:strCache>
                <c:ptCount val="3"/>
                <c:pt idx="0">
                  <c:v>RGCs</c:v>
                </c:pt>
                <c:pt idx="1">
                  <c:v>ACs</c:v>
                </c:pt>
                <c:pt idx="2">
                  <c:v>BCs</c:v>
                </c:pt>
              </c:strCache>
            </c:strRef>
          </c:cat>
          <c:val>
            <c:numRef>
              <c:f>'P14 new method (2)'!$O$44:$O$46</c:f>
              <c:numCache>
                <c:formatCode>General</c:formatCode>
                <c:ptCount val="3"/>
                <c:pt idx="0">
                  <c:v>35.6</c:v>
                </c:pt>
                <c:pt idx="1">
                  <c:v>171.53333333333333</c:v>
                </c:pt>
                <c:pt idx="2">
                  <c:v>332.6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F4-844A-8BE5-E693D01C2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18457456"/>
        <c:axId val="-1151211968"/>
      </c:barChart>
      <c:catAx>
        <c:axId val="-111845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151211968"/>
        <c:crosses val="autoZero"/>
        <c:auto val="1"/>
        <c:lblAlgn val="ctr"/>
        <c:lblOffset val="100"/>
        <c:noMultiLvlLbl val="0"/>
      </c:catAx>
      <c:valAx>
        <c:axId val="-1151211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 sz="1400">
                    <a:latin typeface="Arial" charset="0"/>
                    <a:ea typeface="Arial" charset="0"/>
                    <a:cs typeface="Arial" charset="0"/>
                  </a:rPr>
                  <a:t>Cell 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charset="0"/>
                  <a:ea typeface="Arial" charset="0"/>
                  <a:cs typeface="Arial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11845745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r>
              <a:rPr lang="en-US" sz="1800">
                <a:latin typeface="Arial" charset="0"/>
                <a:ea typeface="Arial" charset="0"/>
                <a:cs typeface="Arial" charset="0"/>
              </a:rPr>
              <a:t>Mislocalization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'P14 new method (2)'!$N$13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27-FD4A-99EF-E22FB7947E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27-FD4A-99EF-E22FB7947E2A}"/>
              </c:ext>
            </c:extLst>
          </c:dPt>
          <c:errBars>
            <c:errBarType val="both"/>
            <c:errValType val="cust"/>
            <c:noEndCap val="0"/>
            <c:plus>
              <c:numRef>
                <c:f>'P14 new method (2)'!$O$8:$O$10</c:f>
                <c:numCache>
                  <c:formatCode>General</c:formatCode>
                  <c:ptCount val="3"/>
                  <c:pt idx="0">
                    <c:v>9.4732454829782476E-3</c:v>
                  </c:pt>
                  <c:pt idx="1">
                    <c:v>3.3640249613014089E-3</c:v>
                  </c:pt>
                  <c:pt idx="2">
                    <c:v>2.5039595569486799E-3</c:v>
                  </c:pt>
                </c:numCache>
              </c:numRef>
            </c:plus>
            <c:minus>
              <c:numRef>
                <c:f>'P14 new method (2)'!$O$8:$O$10</c:f>
                <c:numCache>
                  <c:formatCode>General</c:formatCode>
                  <c:ptCount val="3"/>
                  <c:pt idx="0">
                    <c:v>9.4732454829782476E-3</c:v>
                  </c:pt>
                  <c:pt idx="1">
                    <c:v>3.3640249613014089E-3</c:v>
                  </c:pt>
                  <c:pt idx="2">
                    <c:v>2.5039595569486799E-3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(2)'!$M$14:$M$16</c:f>
              <c:strCache>
                <c:ptCount val="3"/>
                <c:pt idx="0">
                  <c:v>RGCs</c:v>
                </c:pt>
                <c:pt idx="1">
                  <c:v>ACs</c:v>
                </c:pt>
                <c:pt idx="2">
                  <c:v>BCs</c:v>
                </c:pt>
              </c:strCache>
            </c:strRef>
          </c:cat>
          <c:val>
            <c:numRef>
              <c:f>'P14 new method (2)'!$N$14:$N$16</c:f>
              <c:numCache>
                <c:formatCode>General</c:formatCode>
                <c:ptCount val="3"/>
                <c:pt idx="0">
                  <c:v>7.3461007591442374E-3</c:v>
                </c:pt>
                <c:pt idx="1">
                  <c:v>0.13115129986193313</c:v>
                </c:pt>
                <c:pt idx="2">
                  <c:v>1.7681911363434503E-3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7-FD4A-99EF-E22FB7947E2A}"/>
            </c:ext>
          </c:extLst>
        </c:ser>
        <c:ser>
          <c:idx val="1"/>
          <c:order val="1"/>
          <c:tx>
            <c:strRef>
              <c:f>'P14 new method (2)'!$O$13</c:f>
              <c:strCache>
                <c:ptCount val="1"/>
                <c:pt idx="0">
                  <c:v>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427-FD4A-99EF-E22FB7947E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427-FD4A-99EF-E22FB7947E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427-FD4A-99EF-E22FB7947E2A}"/>
              </c:ext>
            </c:extLst>
          </c:dPt>
          <c:errBars>
            <c:errBarType val="both"/>
            <c:errValType val="cust"/>
            <c:noEndCap val="0"/>
            <c:plus>
              <c:numRef>
                <c:f>'P14 new method (2)'!$Q$8:$Q$10</c:f>
                <c:numCache>
                  <c:formatCode>General</c:formatCode>
                  <c:ptCount val="3"/>
                  <c:pt idx="0">
                    <c:v>1.0864694619126234E-2</c:v>
                  </c:pt>
                  <c:pt idx="1">
                    <c:v>3.5573187873345971E-2</c:v>
                  </c:pt>
                  <c:pt idx="2">
                    <c:v>2.4577527121243139E-2</c:v>
                  </c:pt>
                </c:numCache>
              </c:numRef>
            </c:plus>
            <c:minus>
              <c:numRef>
                <c:f>'P14 new method (2)'!$Q$8:$Q$10</c:f>
                <c:numCache>
                  <c:formatCode>General</c:formatCode>
                  <c:ptCount val="3"/>
                  <c:pt idx="0">
                    <c:v>1.0864694619126234E-2</c:v>
                  </c:pt>
                  <c:pt idx="1">
                    <c:v>3.5573187873345971E-2</c:v>
                  </c:pt>
                  <c:pt idx="2">
                    <c:v>2.4577527121243139E-2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'P14 new method (2)'!$M$14:$M$16</c:f>
              <c:strCache>
                <c:ptCount val="3"/>
                <c:pt idx="0">
                  <c:v>RGCs</c:v>
                </c:pt>
                <c:pt idx="1">
                  <c:v>ACs</c:v>
                </c:pt>
                <c:pt idx="2">
                  <c:v>BCs</c:v>
                </c:pt>
              </c:strCache>
            </c:strRef>
          </c:cat>
          <c:val>
            <c:numRef>
              <c:f>'P14 new method (2)'!$O$14:$O$16</c:f>
              <c:numCache>
                <c:formatCode>General</c:formatCode>
                <c:ptCount val="3"/>
                <c:pt idx="0">
                  <c:v>0.33726357104111077</c:v>
                </c:pt>
                <c:pt idx="1">
                  <c:v>0.41816956316724047</c:v>
                </c:pt>
                <c:pt idx="2">
                  <c:v>0.37434638497833556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27-FD4A-99EF-E22FB7947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21422912"/>
        <c:axId val="-1121418192"/>
      </c:barChart>
      <c:catAx>
        <c:axId val="-11214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121418192"/>
        <c:crosses val="autoZero"/>
        <c:auto val="1"/>
        <c:lblAlgn val="ctr"/>
        <c:lblOffset val="100"/>
        <c:noMultiLvlLbl val="0"/>
      </c:catAx>
      <c:valAx>
        <c:axId val="-1121418192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latin typeface="Arial" charset="0"/>
                    <a:ea typeface="Arial" charset="0"/>
                    <a:cs typeface="Arial" charset="0"/>
                  </a:rPr>
                  <a:t>Ratio Mislocalized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-1121422912"/>
        <c:crosses val="autoZero"/>
        <c:crossBetween val="between"/>
        <c:majorUnit val="0.1"/>
        <c:minorUnit val="0.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12</xdr:row>
      <xdr:rowOff>158750</xdr:rowOff>
    </xdr:from>
    <xdr:to>
      <xdr:col>14</xdr:col>
      <xdr:colOff>152400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203200</xdr:colOff>
      <xdr:row>9</xdr:row>
      <xdr:rowOff>95250</xdr:rowOff>
    </xdr:from>
    <xdr:to>
      <xdr:col>15</xdr:col>
      <xdr:colOff>647700</xdr:colOff>
      <xdr:row>22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742950</xdr:colOff>
      <xdr:row>24</xdr:row>
      <xdr:rowOff>158750</xdr:rowOff>
    </xdr:from>
    <xdr:to>
      <xdr:col>15</xdr:col>
      <xdr:colOff>673100</xdr:colOff>
      <xdr:row>38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38100</xdr:colOff>
      <xdr:row>25</xdr:row>
      <xdr:rowOff>25400</xdr:rowOff>
    </xdr:from>
    <xdr:to>
      <xdr:col>23</xdr:col>
      <xdr:colOff>717550</xdr:colOff>
      <xdr:row>38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25</xdr:row>
      <xdr:rowOff>0</xdr:rowOff>
    </xdr:from>
    <xdr:to>
      <xdr:col>19</xdr:col>
      <xdr:colOff>755650</xdr:colOff>
      <xdr:row>38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660400</xdr:colOff>
      <xdr:row>49</xdr:row>
      <xdr:rowOff>19050</xdr:rowOff>
    </xdr:from>
    <xdr:to>
      <xdr:col>19</xdr:col>
      <xdr:colOff>279400</xdr:colOff>
      <xdr:row>62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25400</xdr:colOff>
      <xdr:row>49</xdr:row>
      <xdr:rowOff>63500</xdr:rowOff>
    </xdr:from>
    <xdr:to>
      <xdr:col>13</xdr:col>
      <xdr:colOff>469900</xdr:colOff>
      <xdr:row>62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opLeftCell="A4" workbookViewId="0">
      <selection activeCell="A5" sqref="A5:H35"/>
    </sheetView>
  </sheetViews>
  <sheetFormatPr baseColWidth="10" defaultRowHeight="16" x14ac:dyDescent="0.2"/>
  <sheetData>
    <row r="1" spans="1:8" x14ac:dyDescent="0.2">
      <c r="A1" t="s">
        <v>2</v>
      </c>
    </row>
    <row r="2" spans="1:8" x14ac:dyDescent="0.2">
      <c r="A2" t="s">
        <v>3</v>
      </c>
    </row>
    <row r="3" spans="1:8" x14ac:dyDescent="0.2">
      <c r="A3" t="s">
        <v>4</v>
      </c>
    </row>
    <row r="5" spans="1:8" x14ac:dyDescent="0.2">
      <c r="B5" t="s">
        <v>0</v>
      </c>
      <c r="C5" t="s">
        <v>1</v>
      </c>
      <c r="D5" t="s">
        <v>23</v>
      </c>
      <c r="G5" t="s">
        <v>27</v>
      </c>
      <c r="H5" t="s">
        <v>28</v>
      </c>
    </row>
    <row r="6" spans="1:8" x14ac:dyDescent="0.2">
      <c r="A6" t="s">
        <v>5</v>
      </c>
      <c r="B6">
        <v>64</v>
      </c>
      <c r="C6">
        <v>27</v>
      </c>
      <c r="D6">
        <f>(C6/B6)</f>
        <v>0.421875</v>
      </c>
      <c r="F6" t="s">
        <v>26</v>
      </c>
      <c r="G6">
        <f>AVERAGE(D9,D14,D19)</f>
        <v>0.37420382997578844</v>
      </c>
      <c r="H6">
        <f>_xlfn.STDEV.S(D9,D14,D19)</f>
        <v>7.3442301950100181E-2</v>
      </c>
    </row>
    <row r="7" spans="1:8" x14ac:dyDescent="0.2">
      <c r="A7" t="s">
        <v>6</v>
      </c>
      <c r="B7">
        <v>63</v>
      </c>
      <c r="C7">
        <v>25</v>
      </c>
      <c r="D7">
        <f>(C7/B7)</f>
        <v>0.3968253968253968</v>
      </c>
      <c r="F7" t="s">
        <v>25</v>
      </c>
      <c r="G7">
        <f>AVERAGE(D25,D30,D35)</f>
        <v>1.3424240591423255E-2</v>
      </c>
      <c r="H7">
        <f>_xlfn.STDEV.S(D25,D30,D35)</f>
        <v>2.0964421085294398E-3</v>
      </c>
    </row>
    <row r="8" spans="1:8" x14ac:dyDescent="0.2">
      <c r="A8" t="s">
        <v>7</v>
      </c>
      <c r="B8">
        <v>67</v>
      </c>
      <c r="C8">
        <v>25</v>
      </c>
      <c r="D8">
        <f>(C8/B8)</f>
        <v>0.37313432835820898</v>
      </c>
    </row>
    <row r="9" spans="1:8" x14ac:dyDescent="0.2">
      <c r="A9" t="s">
        <v>24</v>
      </c>
      <c r="D9">
        <f>AVERAGE(D6:D8)</f>
        <v>0.39727824172786858</v>
      </c>
      <c r="G9">
        <v>0.39727824172786858</v>
      </c>
      <c r="H9">
        <v>1.5756302521008403E-2</v>
      </c>
    </row>
    <row r="10" spans="1:8" x14ac:dyDescent="0.2">
      <c r="G10">
        <v>0.43333804942463683</v>
      </c>
      <c r="H10">
        <v>1.2820512820512822E-2</v>
      </c>
    </row>
    <row r="11" spans="1:8" x14ac:dyDescent="0.2">
      <c r="A11" t="s">
        <v>8</v>
      </c>
      <c r="B11">
        <v>57</v>
      </c>
      <c r="C11">
        <v>23</v>
      </c>
      <c r="D11">
        <f>(C11/B11)</f>
        <v>0.40350877192982454</v>
      </c>
      <c r="G11">
        <v>0.29199519877485985</v>
      </c>
      <c r="H11">
        <v>1.1695906432748537E-2</v>
      </c>
    </row>
    <row r="12" spans="1:8" x14ac:dyDescent="0.2">
      <c r="A12" t="s">
        <v>9</v>
      </c>
      <c r="B12">
        <v>48</v>
      </c>
      <c r="C12">
        <v>26</v>
      </c>
      <c r="D12">
        <f>(C12/B12)</f>
        <v>0.54166666666666663</v>
      </c>
    </row>
    <row r="13" spans="1:8" x14ac:dyDescent="0.2">
      <c r="A13" t="s">
        <v>10</v>
      </c>
      <c r="B13">
        <v>62</v>
      </c>
      <c r="C13">
        <v>22</v>
      </c>
      <c r="D13">
        <f>(C13/B13)</f>
        <v>0.35483870967741937</v>
      </c>
      <c r="F13" t="s">
        <v>29</v>
      </c>
      <c r="G13">
        <f>_xlfn.T.TEST(G9:G11,H9:H11,2,2)</f>
        <v>1.0481704526193781E-3</v>
      </c>
    </row>
    <row r="14" spans="1:8" x14ac:dyDescent="0.2">
      <c r="A14" t="s">
        <v>24</v>
      </c>
      <c r="D14">
        <f>AVERAGE(D11:D13)</f>
        <v>0.43333804942463683</v>
      </c>
    </row>
    <row r="16" spans="1:8" x14ac:dyDescent="0.2">
      <c r="A16" t="s">
        <v>11</v>
      </c>
      <c r="B16">
        <v>65</v>
      </c>
      <c r="C16">
        <v>30</v>
      </c>
      <c r="D16">
        <f>(C16/B16)</f>
        <v>0.46153846153846156</v>
      </c>
    </row>
    <row r="17" spans="1:4" x14ac:dyDescent="0.2">
      <c r="A17" t="s">
        <v>12</v>
      </c>
      <c r="B17">
        <v>59</v>
      </c>
      <c r="C17">
        <v>9</v>
      </c>
      <c r="D17">
        <f>(C17/B17)</f>
        <v>0.15254237288135594</v>
      </c>
    </row>
    <row r="18" spans="1:4" x14ac:dyDescent="0.2">
      <c r="A18" t="s">
        <v>13</v>
      </c>
      <c r="B18">
        <v>42</v>
      </c>
      <c r="C18">
        <v>11</v>
      </c>
      <c r="D18">
        <f>(C18/B18)</f>
        <v>0.26190476190476192</v>
      </c>
    </row>
    <row r="19" spans="1:4" x14ac:dyDescent="0.2">
      <c r="A19" t="s">
        <v>24</v>
      </c>
      <c r="D19">
        <f>AVERAGE(D16:D18)</f>
        <v>0.29199519877485985</v>
      </c>
    </row>
    <row r="22" spans="1:4" x14ac:dyDescent="0.2">
      <c r="A22" t="s">
        <v>14</v>
      </c>
      <c r="B22">
        <v>56</v>
      </c>
      <c r="C22">
        <v>1</v>
      </c>
      <c r="D22">
        <f>(C22/B22)</f>
        <v>1.7857142857142856E-2</v>
      </c>
    </row>
    <row r="23" spans="1:4" x14ac:dyDescent="0.2">
      <c r="A23" t="s">
        <v>15</v>
      </c>
      <c r="B23">
        <v>53</v>
      </c>
      <c r="C23">
        <v>0</v>
      </c>
      <c r="D23">
        <f t="shared" ref="D23:D34" si="0">(C23/B23)</f>
        <v>0</v>
      </c>
    </row>
    <row r="24" spans="1:4" x14ac:dyDescent="0.2">
      <c r="A24" t="s">
        <v>16</v>
      </c>
      <c r="B24">
        <v>68</v>
      </c>
      <c r="C24">
        <v>2</v>
      </c>
      <c r="D24">
        <f t="shared" si="0"/>
        <v>2.9411764705882353E-2</v>
      </c>
    </row>
    <row r="25" spans="1:4" x14ac:dyDescent="0.2">
      <c r="A25" t="s">
        <v>24</v>
      </c>
      <c r="D25">
        <f>AVERAGE(D22:D24)</f>
        <v>1.5756302521008403E-2</v>
      </c>
    </row>
    <row r="27" spans="1:4" x14ac:dyDescent="0.2">
      <c r="A27" t="s">
        <v>17</v>
      </c>
      <c r="B27">
        <v>50</v>
      </c>
      <c r="C27">
        <v>0</v>
      </c>
      <c r="D27">
        <f>(C27/B27)</f>
        <v>0</v>
      </c>
    </row>
    <row r="28" spans="1:4" x14ac:dyDescent="0.2">
      <c r="A28" t="s">
        <v>18</v>
      </c>
      <c r="B28">
        <v>58</v>
      </c>
      <c r="C28">
        <v>0</v>
      </c>
      <c r="D28">
        <f>(C28/B28)</f>
        <v>0</v>
      </c>
    </row>
    <row r="29" spans="1:4" x14ac:dyDescent="0.2">
      <c r="A29" t="s">
        <v>19</v>
      </c>
      <c r="B29">
        <v>52</v>
      </c>
      <c r="C29">
        <v>2</v>
      </c>
      <c r="D29">
        <f>(C29/B29)</f>
        <v>3.8461538461538464E-2</v>
      </c>
    </row>
    <row r="30" spans="1:4" x14ac:dyDescent="0.2">
      <c r="A30" t="s">
        <v>24</v>
      </c>
      <c r="D30">
        <f>AVERAGE(D27:D29)</f>
        <v>1.2820512820512822E-2</v>
      </c>
    </row>
    <row r="32" spans="1:4" x14ac:dyDescent="0.2">
      <c r="A32" t="s">
        <v>20</v>
      </c>
      <c r="B32">
        <v>57</v>
      </c>
      <c r="C32">
        <v>1</v>
      </c>
      <c r="D32">
        <f t="shared" si="0"/>
        <v>1.7543859649122806E-2</v>
      </c>
    </row>
    <row r="33" spans="1:4" x14ac:dyDescent="0.2">
      <c r="A33" t="s">
        <v>21</v>
      </c>
      <c r="B33">
        <v>57</v>
      </c>
      <c r="C33">
        <v>1</v>
      </c>
      <c r="D33">
        <f t="shared" si="0"/>
        <v>1.7543859649122806E-2</v>
      </c>
    </row>
    <row r="34" spans="1:4" x14ac:dyDescent="0.2">
      <c r="A34" t="s">
        <v>22</v>
      </c>
      <c r="B34">
        <v>56</v>
      </c>
      <c r="C34">
        <v>0</v>
      </c>
      <c r="D34">
        <f t="shared" si="0"/>
        <v>0</v>
      </c>
    </row>
    <row r="35" spans="1:4" x14ac:dyDescent="0.2">
      <c r="A35" t="s">
        <v>24</v>
      </c>
      <c r="D35">
        <f>AVERAGE(D32:D34)</f>
        <v>1.1695906432748537E-2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workbookViewId="0">
      <selection activeCell="H26" sqref="H26"/>
    </sheetView>
  </sheetViews>
  <sheetFormatPr baseColWidth="10" defaultRowHeight="16" x14ac:dyDescent="0.2"/>
  <sheetData>
    <row r="1" spans="1:8" x14ac:dyDescent="0.2">
      <c r="A1" t="s">
        <v>30</v>
      </c>
    </row>
    <row r="2" spans="1:8" x14ac:dyDescent="0.2">
      <c r="A2" t="s">
        <v>31</v>
      </c>
    </row>
    <row r="3" spans="1:8" x14ac:dyDescent="0.2">
      <c r="A3" t="s">
        <v>4</v>
      </c>
    </row>
    <row r="5" spans="1:8" x14ac:dyDescent="0.2">
      <c r="B5" t="s">
        <v>0</v>
      </c>
      <c r="C5" t="s">
        <v>1</v>
      </c>
      <c r="D5" t="s">
        <v>23</v>
      </c>
      <c r="G5" t="s">
        <v>27</v>
      </c>
      <c r="H5" t="s">
        <v>28</v>
      </c>
    </row>
    <row r="6" spans="1:8" x14ac:dyDescent="0.2">
      <c r="A6" t="s">
        <v>5</v>
      </c>
      <c r="B6">
        <v>53</v>
      </c>
      <c r="C6">
        <v>19</v>
      </c>
      <c r="D6">
        <f>(C6/B6)</f>
        <v>0.35849056603773582</v>
      </c>
      <c r="F6" t="s">
        <v>25</v>
      </c>
      <c r="G6">
        <f>AVERAGE(D33,D40,D47)</f>
        <v>1.3346260451365279E-2</v>
      </c>
      <c r="H6">
        <f>_xlfn.STDEV.S(D33,D40,D47)</f>
        <v>1.3806754611840149E-2</v>
      </c>
    </row>
    <row r="7" spans="1:8" x14ac:dyDescent="0.2">
      <c r="A7" t="s">
        <v>6</v>
      </c>
      <c r="B7">
        <v>44</v>
      </c>
      <c r="C7">
        <v>21</v>
      </c>
      <c r="D7">
        <f>(C7/B7)</f>
        <v>0.47727272727272729</v>
      </c>
      <c r="F7" t="s">
        <v>26</v>
      </c>
      <c r="G7">
        <f>AVERAGE(D11,D18,D25)</f>
        <v>0.34365202430710912</v>
      </c>
      <c r="H7">
        <f>_xlfn.STDEV.S(D11,D18,D25)</f>
        <v>4.4754221546682162E-2</v>
      </c>
    </row>
    <row r="8" spans="1:8" x14ac:dyDescent="0.2">
      <c r="A8" t="s">
        <v>7</v>
      </c>
      <c r="B8">
        <v>39</v>
      </c>
      <c r="C8">
        <v>9</v>
      </c>
      <c r="D8">
        <f>(C8/B8)</f>
        <v>0.23076923076923078</v>
      </c>
    </row>
    <row r="9" spans="1:8" x14ac:dyDescent="0.2">
      <c r="A9" t="s">
        <v>8</v>
      </c>
      <c r="B9">
        <v>40</v>
      </c>
      <c r="C9">
        <v>16</v>
      </c>
      <c r="D9">
        <f>(C9/B9)</f>
        <v>0.4</v>
      </c>
    </row>
    <row r="10" spans="1:8" x14ac:dyDescent="0.2">
      <c r="A10" t="s">
        <v>9</v>
      </c>
      <c r="B10">
        <v>33</v>
      </c>
      <c r="C10">
        <v>13</v>
      </c>
      <c r="D10">
        <f>(C10/B10)</f>
        <v>0.39393939393939392</v>
      </c>
      <c r="G10">
        <v>4.8780487804878049E-3</v>
      </c>
      <c r="H10">
        <v>0.37209438360381758</v>
      </c>
    </row>
    <row r="11" spans="1:8" x14ac:dyDescent="0.2">
      <c r="A11" t="s">
        <v>24</v>
      </c>
      <c r="D11">
        <f>AVERAGE(D6:D10)</f>
        <v>0.37209438360381758</v>
      </c>
      <c r="G11">
        <v>5.8823529411764705E-3</v>
      </c>
      <c r="H11">
        <v>0.29206489097793453</v>
      </c>
    </row>
    <row r="12" spans="1:8" x14ac:dyDescent="0.2">
      <c r="G12">
        <v>2.9278379632431562E-2</v>
      </c>
      <c r="H12">
        <v>0.36679679833957529</v>
      </c>
    </row>
    <row r="13" spans="1:8" x14ac:dyDescent="0.2">
      <c r="A13" t="s">
        <v>8</v>
      </c>
      <c r="B13">
        <v>37</v>
      </c>
      <c r="C13">
        <v>7</v>
      </c>
      <c r="D13">
        <f>(C13/B13)</f>
        <v>0.1891891891891892</v>
      </c>
    </row>
    <row r="14" spans="1:8" x14ac:dyDescent="0.2">
      <c r="A14" t="s">
        <v>9</v>
      </c>
      <c r="B14">
        <v>32</v>
      </c>
      <c r="C14">
        <v>12</v>
      </c>
      <c r="D14">
        <f>(C14/B14)</f>
        <v>0.375</v>
      </c>
      <c r="F14">
        <f>_xlfn.T.TEST(G10:G12,H10:H12,2,2)</f>
        <v>2.5786171860141428E-4</v>
      </c>
    </row>
    <row r="15" spans="1:8" x14ac:dyDescent="0.2">
      <c r="A15" t="s">
        <v>10</v>
      </c>
      <c r="B15">
        <v>36</v>
      </c>
      <c r="C15">
        <v>18</v>
      </c>
      <c r="D15">
        <f>(C15/B15)</f>
        <v>0.5</v>
      </c>
    </row>
    <row r="16" spans="1:8" x14ac:dyDescent="0.2">
      <c r="A16" t="s">
        <v>40</v>
      </c>
      <c r="B16">
        <v>23</v>
      </c>
      <c r="C16">
        <v>4</v>
      </c>
      <c r="D16">
        <f>(C16/B16)</f>
        <v>0.17391304347826086</v>
      </c>
    </row>
    <row r="17" spans="1:4" x14ac:dyDescent="0.2">
      <c r="A17" t="s">
        <v>41</v>
      </c>
      <c r="B17">
        <v>9</v>
      </c>
      <c r="C17">
        <v>2</v>
      </c>
      <c r="D17">
        <f>(C17/B17)</f>
        <v>0.22222222222222221</v>
      </c>
    </row>
    <row r="18" spans="1:4" x14ac:dyDescent="0.2">
      <c r="A18" t="s">
        <v>24</v>
      </c>
      <c r="D18">
        <f>AVERAGE(D13:D17)</f>
        <v>0.29206489097793453</v>
      </c>
    </row>
    <row r="20" spans="1:4" x14ac:dyDescent="0.2">
      <c r="A20" t="s">
        <v>11</v>
      </c>
      <c r="B20">
        <v>21</v>
      </c>
      <c r="C20">
        <v>8</v>
      </c>
      <c r="D20">
        <f>(C20/B20)</f>
        <v>0.38095238095238093</v>
      </c>
    </row>
    <row r="21" spans="1:4" x14ac:dyDescent="0.2">
      <c r="A21" t="s">
        <v>12</v>
      </c>
      <c r="B21">
        <v>40</v>
      </c>
      <c r="C21">
        <v>14</v>
      </c>
      <c r="D21">
        <f>(C21/B21)</f>
        <v>0.35</v>
      </c>
    </row>
    <row r="22" spans="1:4" x14ac:dyDescent="0.2">
      <c r="A22" t="s">
        <v>13</v>
      </c>
      <c r="B22">
        <v>46</v>
      </c>
      <c r="C22">
        <v>25</v>
      </c>
      <c r="D22">
        <f>(C22/B22)</f>
        <v>0.54347826086956519</v>
      </c>
    </row>
    <row r="23" spans="1:4" x14ac:dyDescent="0.2">
      <c r="A23" t="s">
        <v>32</v>
      </c>
      <c r="B23">
        <v>26</v>
      </c>
      <c r="C23">
        <v>7</v>
      </c>
      <c r="D23">
        <f>(C23/B23)</f>
        <v>0.26923076923076922</v>
      </c>
    </row>
    <row r="24" spans="1:4" x14ac:dyDescent="0.2">
      <c r="A24" t="s">
        <v>33</v>
      </c>
      <c r="B24">
        <v>31</v>
      </c>
      <c r="C24">
        <v>9</v>
      </c>
      <c r="D24">
        <f>(C24/B24)</f>
        <v>0.29032258064516131</v>
      </c>
    </row>
    <row r="25" spans="1:4" x14ac:dyDescent="0.2">
      <c r="A25" t="s">
        <v>24</v>
      </c>
      <c r="D25">
        <f>AVERAGE(D20:D24)</f>
        <v>0.36679679833957529</v>
      </c>
    </row>
    <row r="28" spans="1:4" x14ac:dyDescent="0.2">
      <c r="A28" t="s">
        <v>14</v>
      </c>
      <c r="C28">
        <v>0</v>
      </c>
      <c r="D28">
        <v>0</v>
      </c>
    </row>
    <row r="29" spans="1:4" x14ac:dyDescent="0.2">
      <c r="A29" t="s">
        <v>15</v>
      </c>
      <c r="B29">
        <v>41</v>
      </c>
      <c r="C29">
        <v>1</v>
      </c>
      <c r="D29">
        <f t="shared" ref="D29:D46" si="0">(C29/B29)</f>
        <v>2.4390243902439025E-2</v>
      </c>
    </row>
    <row r="30" spans="1:4" x14ac:dyDescent="0.2">
      <c r="A30" t="s">
        <v>16</v>
      </c>
      <c r="C30">
        <v>0</v>
      </c>
      <c r="D30">
        <v>0</v>
      </c>
    </row>
    <row r="31" spans="1:4" x14ac:dyDescent="0.2">
      <c r="A31" t="s">
        <v>34</v>
      </c>
      <c r="C31">
        <v>0</v>
      </c>
      <c r="D31">
        <v>0</v>
      </c>
    </row>
    <row r="32" spans="1:4" x14ac:dyDescent="0.2">
      <c r="A32" t="s">
        <v>35</v>
      </c>
      <c r="C32">
        <v>0</v>
      </c>
      <c r="D32">
        <v>0</v>
      </c>
    </row>
    <row r="33" spans="1:4" x14ac:dyDescent="0.2">
      <c r="A33" t="s">
        <v>24</v>
      </c>
      <c r="D33">
        <f>AVERAGE(D28:D32)</f>
        <v>4.8780487804878049E-3</v>
      </c>
    </row>
    <row r="35" spans="1:4" x14ac:dyDescent="0.2">
      <c r="A35" t="s">
        <v>17</v>
      </c>
      <c r="B35">
        <v>34</v>
      </c>
      <c r="C35">
        <v>1</v>
      </c>
      <c r="D35">
        <f>(C35/B35)</f>
        <v>2.9411764705882353E-2</v>
      </c>
    </row>
    <row r="36" spans="1:4" x14ac:dyDescent="0.2">
      <c r="A36" t="s">
        <v>18</v>
      </c>
      <c r="C36">
        <v>0</v>
      </c>
      <c r="D36">
        <v>0</v>
      </c>
    </row>
    <row r="37" spans="1:4" x14ac:dyDescent="0.2">
      <c r="A37" t="s">
        <v>19</v>
      </c>
      <c r="C37">
        <v>0</v>
      </c>
      <c r="D37">
        <v>0</v>
      </c>
    </row>
    <row r="38" spans="1:4" x14ac:dyDescent="0.2">
      <c r="A38" t="s">
        <v>36</v>
      </c>
      <c r="C38">
        <v>0</v>
      </c>
      <c r="D38">
        <v>0</v>
      </c>
    </row>
    <row r="39" spans="1:4" x14ac:dyDescent="0.2">
      <c r="A39" t="s">
        <v>37</v>
      </c>
      <c r="C39">
        <v>0</v>
      </c>
      <c r="D39">
        <v>0</v>
      </c>
    </row>
    <row r="40" spans="1:4" x14ac:dyDescent="0.2">
      <c r="A40" t="s">
        <v>24</v>
      </c>
      <c r="D40">
        <f>AVERAGE(D35:D39)</f>
        <v>5.8823529411764705E-3</v>
      </c>
    </row>
    <row r="42" spans="1:4" x14ac:dyDescent="0.2">
      <c r="A42" t="s">
        <v>20</v>
      </c>
      <c r="C42">
        <v>0</v>
      </c>
      <c r="D42">
        <v>0</v>
      </c>
    </row>
    <row r="43" spans="1:4" x14ac:dyDescent="0.2">
      <c r="A43" t="s">
        <v>21</v>
      </c>
      <c r="B43">
        <v>39</v>
      </c>
      <c r="C43">
        <v>2</v>
      </c>
      <c r="D43">
        <f t="shared" si="0"/>
        <v>5.128205128205128E-2</v>
      </c>
    </row>
    <row r="44" spans="1:4" x14ac:dyDescent="0.2">
      <c r="A44" t="s">
        <v>22</v>
      </c>
      <c r="B44">
        <v>41</v>
      </c>
      <c r="C44">
        <v>1</v>
      </c>
      <c r="D44">
        <f t="shared" si="0"/>
        <v>2.4390243902439025E-2</v>
      </c>
    </row>
    <row r="45" spans="1:4" x14ac:dyDescent="0.2">
      <c r="A45" t="s">
        <v>38</v>
      </c>
      <c r="B45">
        <v>31</v>
      </c>
      <c r="C45">
        <v>1</v>
      </c>
      <c r="D45">
        <f t="shared" si="0"/>
        <v>3.2258064516129031E-2</v>
      </c>
    </row>
    <row r="46" spans="1:4" x14ac:dyDescent="0.2">
      <c r="A46" t="s">
        <v>39</v>
      </c>
      <c r="B46">
        <v>26</v>
      </c>
      <c r="C46">
        <v>1</v>
      </c>
      <c r="D46">
        <f t="shared" si="0"/>
        <v>3.8461538461538464E-2</v>
      </c>
    </row>
    <row r="47" spans="1:4" x14ac:dyDescent="0.2">
      <c r="A47" t="s">
        <v>24</v>
      </c>
      <c r="D47">
        <f>AVERAGE(D42:D46)</f>
        <v>2.9278379632431562E-2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8"/>
  <sheetViews>
    <sheetView tabSelected="1" topLeftCell="A2" zoomScale="75" zoomScaleNormal="157" workbookViewId="0">
      <selection activeCell="H48" activeCellId="5" sqref="H12 H19 H26 H34 H41 H48"/>
    </sheetView>
  </sheetViews>
  <sheetFormatPr baseColWidth="10" defaultRowHeight="16" x14ac:dyDescent="0.2"/>
  <cols>
    <col min="23" max="23" width="11.83203125" bestFit="1" customWidth="1"/>
  </cols>
  <sheetData>
    <row r="1" spans="1:24" x14ac:dyDescent="0.2">
      <c r="A1" t="s">
        <v>53</v>
      </c>
    </row>
    <row r="2" spans="1:24" x14ac:dyDescent="0.2">
      <c r="A2" t="s">
        <v>54</v>
      </c>
    </row>
    <row r="3" spans="1:24" x14ac:dyDescent="0.2">
      <c r="A3" t="s">
        <v>57</v>
      </c>
    </row>
    <row r="4" spans="1:24" x14ac:dyDescent="0.2">
      <c r="A4" t="s">
        <v>58</v>
      </c>
    </row>
    <row r="6" spans="1:24" x14ac:dyDescent="0.2">
      <c r="B6" t="s">
        <v>52</v>
      </c>
      <c r="C6" t="s">
        <v>1</v>
      </c>
      <c r="D6" t="s">
        <v>23</v>
      </c>
      <c r="E6" t="s">
        <v>55</v>
      </c>
      <c r="F6" t="s">
        <v>1</v>
      </c>
      <c r="G6" t="s">
        <v>23</v>
      </c>
      <c r="H6" t="s">
        <v>56</v>
      </c>
      <c r="I6" t="s">
        <v>1</v>
      </c>
      <c r="J6" t="s">
        <v>23</v>
      </c>
    </row>
    <row r="7" spans="1:24" x14ac:dyDescent="0.2">
      <c r="A7" t="s">
        <v>42</v>
      </c>
      <c r="B7">
        <v>31</v>
      </c>
      <c r="C7">
        <v>14</v>
      </c>
      <c r="D7">
        <f>(C7/B7)</f>
        <v>0.45161290322580644</v>
      </c>
      <c r="E7">
        <v>174</v>
      </c>
      <c r="F7">
        <v>64</v>
      </c>
      <c r="G7">
        <f>(F7/E7)</f>
        <v>0.36781609195402298</v>
      </c>
      <c r="H7">
        <v>307</v>
      </c>
      <c r="I7">
        <v>142</v>
      </c>
      <c r="J7">
        <f>(I7/H7)</f>
        <v>0.46254071661237783</v>
      </c>
      <c r="N7" t="s">
        <v>63</v>
      </c>
      <c r="O7" t="s">
        <v>28</v>
      </c>
      <c r="P7" t="s">
        <v>62</v>
      </c>
      <c r="Q7" t="s">
        <v>28</v>
      </c>
    </row>
    <row r="8" spans="1:24" x14ac:dyDescent="0.2">
      <c r="A8" t="s">
        <v>43</v>
      </c>
      <c r="B8">
        <v>52</v>
      </c>
      <c r="C8">
        <v>13</v>
      </c>
      <c r="D8">
        <f>(C8/B8)</f>
        <v>0.25</v>
      </c>
      <c r="E8">
        <v>150</v>
      </c>
      <c r="F8">
        <v>53</v>
      </c>
      <c r="G8">
        <f>(F8/E8)</f>
        <v>0.35333333333333333</v>
      </c>
      <c r="H8">
        <v>319</v>
      </c>
      <c r="I8">
        <v>120</v>
      </c>
      <c r="J8">
        <f>(I8/H8)</f>
        <v>0.37617554858934171</v>
      </c>
      <c r="M8" t="s">
        <v>59</v>
      </c>
      <c r="N8">
        <f>AVERAGE(D34,D41,D48)</f>
        <v>7.3461007591442374E-3</v>
      </c>
      <c r="O8">
        <f>_xlfn.STDEV.S(D34,D41,D48)</f>
        <v>9.4732454829782476E-3</v>
      </c>
      <c r="P8">
        <f>AVERAGE(D12,D19,D26)</f>
        <v>0.33726357104111077</v>
      </c>
      <c r="Q8">
        <f>_xlfn.STDEV.S(D12,D19,D26)</f>
        <v>1.0864694619126234E-2</v>
      </c>
    </row>
    <row r="9" spans="1:24" x14ac:dyDescent="0.2">
      <c r="A9" t="s">
        <v>44</v>
      </c>
      <c r="B9">
        <v>51</v>
      </c>
      <c r="C9">
        <v>21</v>
      </c>
      <c r="D9">
        <f>(C9/B9)</f>
        <v>0.41176470588235292</v>
      </c>
      <c r="E9">
        <v>163</v>
      </c>
      <c r="F9">
        <v>69</v>
      </c>
      <c r="G9">
        <f>(F9/E9)</f>
        <v>0.42331288343558282</v>
      </c>
      <c r="H9">
        <v>289</v>
      </c>
      <c r="I9">
        <v>85</v>
      </c>
      <c r="J9">
        <f>(I9/H9)</f>
        <v>0.29411764705882354</v>
      </c>
      <c r="M9" t="s">
        <v>60</v>
      </c>
      <c r="N9">
        <f>AVERAGE(G34,G41,G48)</f>
        <v>0.13115129986193313</v>
      </c>
      <c r="O9">
        <f>_xlfn.STDEV.S(G34,G41,G48)</f>
        <v>3.3640249613014089E-3</v>
      </c>
      <c r="P9">
        <f>AVERAGE(G12,G19,G26)</f>
        <v>0.41816956316724047</v>
      </c>
      <c r="Q9">
        <f>_xlfn.STDEV.S(G12,G19,G26)</f>
        <v>3.5573187873345971E-2</v>
      </c>
    </row>
    <row r="10" spans="1:24" x14ac:dyDescent="0.2">
      <c r="A10" t="s">
        <v>45</v>
      </c>
      <c r="B10">
        <v>28</v>
      </c>
      <c r="C10">
        <v>11</v>
      </c>
      <c r="D10">
        <f>(C10/B10)</f>
        <v>0.39285714285714285</v>
      </c>
      <c r="E10">
        <v>132</v>
      </c>
      <c r="F10">
        <v>53</v>
      </c>
      <c r="G10">
        <f>(F10/E10)</f>
        <v>0.40151515151515149</v>
      </c>
      <c r="H10">
        <v>297</v>
      </c>
      <c r="I10">
        <v>99</v>
      </c>
      <c r="J10">
        <f>(I10/H10)</f>
        <v>0.33333333333333331</v>
      </c>
      <c r="M10" t="s">
        <v>61</v>
      </c>
      <c r="N10">
        <f>AVERAGE(J34,J41,J48)</f>
        <v>1.7681911363434503E-3</v>
      </c>
      <c r="O10">
        <f>_xlfn.STDEV.S(J34,J41,J48)</f>
        <v>2.5039595569486799E-3</v>
      </c>
      <c r="P10">
        <f>AVERAGE(J12,J19,J26)</f>
        <v>0.37434638497833556</v>
      </c>
      <c r="Q10">
        <f>_xlfn.STDEV.S(J12,J19,J26)</f>
        <v>2.4577527121243139E-2</v>
      </c>
    </row>
    <row r="11" spans="1:24" x14ac:dyDescent="0.2">
      <c r="A11" t="s">
        <v>46</v>
      </c>
      <c r="B11">
        <v>42</v>
      </c>
      <c r="C11">
        <v>10</v>
      </c>
      <c r="D11">
        <f>(C11/B11)</f>
        <v>0.23809523809523808</v>
      </c>
      <c r="E11">
        <v>138</v>
      </c>
      <c r="F11">
        <v>47</v>
      </c>
      <c r="G11">
        <f>(F11/E11)</f>
        <v>0.34057971014492755</v>
      </c>
      <c r="H11">
        <v>297</v>
      </c>
      <c r="I11">
        <v>111</v>
      </c>
      <c r="J11">
        <f>(I11/H11)</f>
        <v>0.37373737373737376</v>
      </c>
    </row>
    <row r="12" spans="1:24" x14ac:dyDescent="0.2">
      <c r="A12" t="s">
        <v>24</v>
      </c>
      <c r="B12">
        <f>AVERAGE(B7:B11)</f>
        <v>40.799999999999997</v>
      </c>
      <c r="D12">
        <f>AVERAGE(D7:D11)</f>
        <v>0.34886599801210805</v>
      </c>
      <c r="E12">
        <f>AVERAGE(E7:E11)</f>
        <v>151.4</v>
      </c>
      <c r="G12">
        <f>AVERAGE(G7:G11)</f>
        <v>0.37731143407660361</v>
      </c>
      <c r="H12">
        <f>AVERAGE(H7:H11)</f>
        <v>301.8</v>
      </c>
      <c r="J12">
        <f>AVERAGE(J7:J11)</f>
        <v>0.36798092386625003</v>
      </c>
      <c r="S12" t="s">
        <v>64</v>
      </c>
      <c r="T12" t="s">
        <v>65</v>
      </c>
      <c r="U12" t="s">
        <v>66</v>
      </c>
      <c r="V12" t="s">
        <v>67</v>
      </c>
      <c r="W12" t="s">
        <v>68</v>
      </c>
      <c r="X12" t="s">
        <v>69</v>
      </c>
    </row>
    <row r="13" spans="1:24" x14ac:dyDescent="0.2">
      <c r="N13" t="s">
        <v>25</v>
      </c>
      <c r="O13" t="s">
        <v>26</v>
      </c>
      <c r="S13">
        <v>4.0000000000000001E-3</v>
      </c>
      <c r="T13">
        <v>0.34886599801210805</v>
      </c>
      <c r="U13">
        <v>0.12930436642815935</v>
      </c>
      <c r="V13">
        <v>0.37731143407660361</v>
      </c>
      <c r="W13">
        <v>6.711409395973154E-4</v>
      </c>
      <c r="X13">
        <v>0.36798092386625003</v>
      </c>
    </row>
    <row r="14" spans="1:24" x14ac:dyDescent="0.2">
      <c r="A14" t="s">
        <v>47</v>
      </c>
      <c r="B14">
        <v>43</v>
      </c>
      <c r="C14">
        <v>16</v>
      </c>
      <c r="D14">
        <f>(C14/B14)</f>
        <v>0.37209302325581395</v>
      </c>
      <c r="E14">
        <v>185</v>
      </c>
      <c r="F14">
        <v>81</v>
      </c>
      <c r="G14">
        <f>(F14/E14)</f>
        <v>0.43783783783783786</v>
      </c>
      <c r="H14">
        <v>393</v>
      </c>
      <c r="I14">
        <v>156</v>
      </c>
      <c r="J14">
        <f>(I14/H14)</f>
        <v>0.39694656488549618</v>
      </c>
      <c r="M14" t="s">
        <v>78</v>
      </c>
      <c r="N14">
        <v>7.3461007591442374E-3</v>
      </c>
      <c r="O14">
        <v>0.33726357104111077</v>
      </c>
      <c r="S14">
        <v>0</v>
      </c>
      <c r="T14">
        <v>0.33559507523939802</v>
      </c>
      <c r="U14">
        <v>0.12911532548147323</v>
      </c>
      <c r="V14">
        <v>0.44226082116485071</v>
      </c>
      <c r="W14">
        <v>4.6334324694330357E-3</v>
      </c>
      <c r="X14">
        <v>0.40148043111449494</v>
      </c>
    </row>
    <row r="15" spans="1:24" x14ac:dyDescent="0.2">
      <c r="A15" t="s">
        <v>48</v>
      </c>
      <c r="B15">
        <v>30</v>
      </c>
      <c r="C15">
        <v>13</v>
      </c>
      <c r="D15">
        <f>(C15/B15)</f>
        <v>0.43333333333333335</v>
      </c>
      <c r="E15">
        <v>198</v>
      </c>
      <c r="F15">
        <v>96</v>
      </c>
      <c r="G15">
        <f>(F15/E15)</f>
        <v>0.48484848484848486</v>
      </c>
      <c r="H15">
        <v>392</v>
      </c>
      <c r="I15">
        <v>177</v>
      </c>
      <c r="J15">
        <f>(I15/H15)</f>
        <v>0.45153061224489793</v>
      </c>
      <c r="M15" t="s">
        <v>80</v>
      </c>
      <c r="N15">
        <v>0.13115129986193313</v>
      </c>
      <c r="O15">
        <v>0.41816956316724047</v>
      </c>
      <c r="S15">
        <v>1.8038302277432711E-2</v>
      </c>
      <c r="T15">
        <v>0.32732963987182623</v>
      </c>
      <c r="U15">
        <v>0.13503420767616686</v>
      </c>
      <c r="V15">
        <v>0.43493643426026712</v>
      </c>
      <c r="W15">
        <v>0</v>
      </c>
      <c r="X15">
        <v>0.3535777999542617</v>
      </c>
    </row>
    <row r="16" spans="1:24" x14ac:dyDescent="0.2">
      <c r="A16" t="s">
        <v>49</v>
      </c>
      <c r="B16">
        <v>34</v>
      </c>
      <c r="C16">
        <v>7</v>
      </c>
      <c r="D16">
        <f>(C16/B16)</f>
        <v>0.20588235294117646</v>
      </c>
      <c r="E16">
        <v>151</v>
      </c>
      <c r="F16">
        <v>62</v>
      </c>
      <c r="G16">
        <f>(F16/E16)</f>
        <v>0.41059602649006621</v>
      </c>
      <c r="H16">
        <v>350</v>
      </c>
      <c r="I16">
        <v>105</v>
      </c>
      <c r="J16">
        <f>(I16/H16)</f>
        <v>0.3</v>
      </c>
      <c r="M16" t="s">
        <v>79</v>
      </c>
      <c r="N16">
        <v>1.7681911363434503E-3</v>
      </c>
      <c r="O16">
        <v>0.37434638497833556</v>
      </c>
      <c r="R16" t="s">
        <v>70</v>
      </c>
      <c r="S16">
        <f>_xlfn.T.TEST(S13:S15,T13:T15,2,2)</f>
        <v>2.419198204299814E-6</v>
      </c>
      <c r="U16">
        <f>_xlfn.T.TEST(U13:U15,V13:V15,2,2)</f>
        <v>1.5476874888205699E-4</v>
      </c>
      <c r="W16">
        <f>_xlfn.T.TEST(W13:W15,X13:X15,2,2)</f>
        <v>1.2762315176650197E-5</v>
      </c>
    </row>
    <row r="17" spans="1:10" x14ac:dyDescent="0.2">
      <c r="A17" t="s">
        <v>50</v>
      </c>
      <c r="B17">
        <v>21</v>
      </c>
      <c r="C17">
        <v>7</v>
      </c>
      <c r="D17">
        <f>(C17/B17)</f>
        <v>0.33333333333333331</v>
      </c>
      <c r="E17">
        <v>136</v>
      </c>
      <c r="F17">
        <v>57</v>
      </c>
      <c r="G17">
        <f>(F17/E17)</f>
        <v>0.41911764705882354</v>
      </c>
      <c r="H17">
        <v>343</v>
      </c>
      <c r="I17">
        <v>112</v>
      </c>
      <c r="J17">
        <f>(I17/H17)</f>
        <v>0.32653061224489793</v>
      </c>
    </row>
    <row r="18" spans="1:10" x14ac:dyDescent="0.2">
      <c r="A18" t="s">
        <v>51</v>
      </c>
      <c r="B18">
        <v>24</v>
      </c>
      <c r="C18">
        <v>8</v>
      </c>
      <c r="D18">
        <f>(C18/B18)</f>
        <v>0.33333333333333331</v>
      </c>
      <c r="E18">
        <v>146</v>
      </c>
      <c r="F18">
        <v>67</v>
      </c>
      <c r="G18">
        <f>(F18/E18)</f>
        <v>0.4589041095890411</v>
      </c>
      <c r="H18">
        <v>355</v>
      </c>
      <c r="I18">
        <v>189</v>
      </c>
      <c r="J18">
        <f>(I18/H18)</f>
        <v>0.53239436619718306</v>
      </c>
    </row>
    <row r="19" spans="1:10" x14ac:dyDescent="0.2">
      <c r="A19" t="s">
        <v>24</v>
      </c>
      <c r="B19">
        <f>AVERAGE(B14:B18)</f>
        <v>30.4</v>
      </c>
      <c r="D19">
        <f>AVERAGE(D14:D18)</f>
        <v>0.33559507523939802</v>
      </c>
      <c r="E19">
        <f>AVERAGE(E14:E18)</f>
        <v>163.19999999999999</v>
      </c>
      <c r="G19">
        <f>AVERAGE(G14:G18)</f>
        <v>0.44226082116485071</v>
      </c>
      <c r="H19">
        <f>AVERAGE(H14:H18)</f>
        <v>366.6</v>
      </c>
      <c r="J19">
        <f>AVERAGE(J14:J18)</f>
        <v>0.40148043111449494</v>
      </c>
    </row>
    <row r="21" spans="1:10" x14ac:dyDescent="0.2">
      <c r="A21" t="s">
        <v>11</v>
      </c>
      <c r="B21">
        <v>29</v>
      </c>
      <c r="C21">
        <v>5</v>
      </c>
      <c r="D21">
        <f>(C21/B21)</f>
        <v>0.17241379310344829</v>
      </c>
      <c r="E21">
        <v>170</v>
      </c>
      <c r="F21">
        <v>75</v>
      </c>
      <c r="G21">
        <f>(F21/E21)</f>
        <v>0.44117647058823528</v>
      </c>
      <c r="H21">
        <v>311</v>
      </c>
      <c r="I21">
        <v>74</v>
      </c>
      <c r="J21">
        <f>(I21/H21)</f>
        <v>0.23794212218649519</v>
      </c>
    </row>
    <row r="22" spans="1:10" x14ac:dyDescent="0.2">
      <c r="A22" t="s">
        <v>12</v>
      </c>
      <c r="B22">
        <v>26</v>
      </c>
      <c r="C22">
        <v>5</v>
      </c>
      <c r="D22">
        <f>(C22/B22)</f>
        <v>0.19230769230769232</v>
      </c>
      <c r="E22">
        <v>172</v>
      </c>
      <c r="F22">
        <v>68</v>
      </c>
      <c r="G22">
        <f>(F22/E22)</f>
        <v>0.39534883720930231</v>
      </c>
      <c r="H22">
        <v>321</v>
      </c>
      <c r="I22">
        <v>103</v>
      </c>
      <c r="J22">
        <f>(I22/H22)</f>
        <v>0.32087227414330216</v>
      </c>
    </row>
    <row r="23" spans="1:10" x14ac:dyDescent="0.2">
      <c r="A23" t="s">
        <v>13</v>
      </c>
      <c r="B23">
        <v>40</v>
      </c>
      <c r="C23">
        <v>17</v>
      </c>
      <c r="D23">
        <f>(C23/B23)</f>
        <v>0.42499999999999999</v>
      </c>
      <c r="E23">
        <v>224</v>
      </c>
      <c r="F23">
        <v>109</v>
      </c>
      <c r="G23">
        <f>(F23/E23)</f>
        <v>0.48660714285714285</v>
      </c>
      <c r="H23">
        <v>313</v>
      </c>
      <c r="I23">
        <v>122</v>
      </c>
      <c r="J23">
        <f>(I23/H23)</f>
        <v>0.38977635782747605</v>
      </c>
    </row>
    <row r="24" spans="1:10" x14ac:dyDescent="0.2">
      <c r="A24" t="s">
        <v>32</v>
      </c>
      <c r="B24">
        <v>47</v>
      </c>
      <c r="C24">
        <v>15</v>
      </c>
      <c r="D24">
        <f>(C24/B24)</f>
        <v>0.31914893617021278</v>
      </c>
      <c r="E24">
        <v>221</v>
      </c>
      <c r="F24">
        <v>100</v>
      </c>
      <c r="G24">
        <f>(F24/E24)</f>
        <v>0.45248868778280543</v>
      </c>
      <c r="H24">
        <v>360</v>
      </c>
      <c r="I24">
        <v>136</v>
      </c>
      <c r="J24">
        <f>(I24/H24)</f>
        <v>0.37777777777777777</v>
      </c>
    </row>
    <row r="25" spans="1:10" x14ac:dyDescent="0.2">
      <c r="A25" t="s">
        <v>33</v>
      </c>
      <c r="B25">
        <v>36</v>
      </c>
      <c r="C25">
        <v>19</v>
      </c>
      <c r="D25">
        <f>(C25/B25)</f>
        <v>0.52777777777777779</v>
      </c>
      <c r="E25">
        <v>213</v>
      </c>
      <c r="F25">
        <v>85</v>
      </c>
      <c r="G25">
        <f>(F25/E25)</f>
        <v>0.39906103286384975</v>
      </c>
      <c r="H25">
        <v>342</v>
      </c>
      <c r="I25">
        <v>151</v>
      </c>
      <c r="J25">
        <f>(I25/H25)</f>
        <v>0.44152046783625731</v>
      </c>
    </row>
    <row r="26" spans="1:10" x14ac:dyDescent="0.2">
      <c r="A26" t="s">
        <v>24</v>
      </c>
      <c r="B26">
        <f>AVERAGE(B21:B25)</f>
        <v>35.6</v>
      </c>
      <c r="D26">
        <f>AVERAGE(D21:D25)</f>
        <v>0.32732963987182623</v>
      </c>
      <c r="E26">
        <f>AVERAGE(E21:E25)</f>
        <v>200</v>
      </c>
      <c r="G26">
        <f>AVERAGE(G21:G25)</f>
        <v>0.43493643426026712</v>
      </c>
      <c r="H26">
        <f>AVERAGE(H21:H25)</f>
        <v>329.4</v>
      </c>
      <c r="J26">
        <f>AVERAGE(J21:J25)</f>
        <v>0.3535777999542617</v>
      </c>
    </row>
    <row r="29" spans="1:10" x14ac:dyDescent="0.2">
      <c r="A29" t="s">
        <v>14</v>
      </c>
      <c r="B29">
        <v>37</v>
      </c>
      <c r="C29">
        <v>0</v>
      </c>
      <c r="D29">
        <v>0</v>
      </c>
      <c r="E29">
        <v>166</v>
      </c>
      <c r="F29">
        <v>23</v>
      </c>
      <c r="G29">
        <f>(F29/E29)</f>
        <v>0.13855421686746988</v>
      </c>
      <c r="H29">
        <v>328</v>
      </c>
      <c r="I29">
        <v>0</v>
      </c>
      <c r="J29">
        <v>0</v>
      </c>
    </row>
    <row r="30" spans="1:10" x14ac:dyDescent="0.2">
      <c r="A30" t="s">
        <v>15</v>
      </c>
      <c r="B30">
        <v>50</v>
      </c>
      <c r="C30">
        <v>1</v>
      </c>
      <c r="D30">
        <f>(C30/B30)</f>
        <v>0.02</v>
      </c>
      <c r="E30">
        <v>158</v>
      </c>
      <c r="F30">
        <v>18</v>
      </c>
      <c r="G30">
        <f>(F30/E30)</f>
        <v>0.11392405063291139</v>
      </c>
      <c r="H30">
        <v>312</v>
      </c>
      <c r="I30">
        <v>0</v>
      </c>
      <c r="J30">
        <v>0</v>
      </c>
    </row>
    <row r="31" spans="1:10" x14ac:dyDescent="0.2">
      <c r="A31" t="s">
        <v>16</v>
      </c>
      <c r="B31">
        <v>43</v>
      </c>
      <c r="C31">
        <v>0</v>
      </c>
      <c r="D31">
        <v>0</v>
      </c>
      <c r="E31">
        <v>163</v>
      </c>
      <c r="F31">
        <v>18</v>
      </c>
      <c r="G31">
        <f>(F31/E31)</f>
        <v>0.11042944785276074</v>
      </c>
      <c r="H31">
        <v>298</v>
      </c>
      <c r="I31">
        <v>1</v>
      </c>
      <c r="J31">
        <f>(I31/H31)</f>
        <v>3.3557046979865771E-3</v>
      </c>
    </row>
    <row r="32" spans="1:10" x14ac:dyDescent="0.2">
      <c r="A32" t="s">
        <v>34</v>
      </c>
      <c r="B32">
        <v>30</v>
      </c>
      <c r="C32">
        <v>0</v>
      </c>
      <c r="D32">
        <v>0</v>
      </c>
      <c r="E32">
        <v>149</v>
      </c>
      <c r="F32">
        <v>23</v>
      </c>
      <c r="G32">
        <f>(F32/E32)</f>
        <v>0.15436241610738255</v>
      </c>
      <c r="H32">
        <v>282</v>
      </c>
      <c r="I32">
        <v>0</v>
      </c>
      <c r="J32">
        <v>0</v>
      </c>
    </row>
    <row r="33" spans="1:22" x14ac:dyDescent="0.2">
      <c r="A33" t="s">
        <v>35</v>
      </c>
      <c r="B33">
        <v>38</v>
      </c>
      <c r="C33">
        <v>0</v>
      </c>
      <c r="D33">
        <v>0</v>
      </c>
      <c r="E33">
        <v>147</v>
      </c>
      <c r="F33">
        <v>19</v>
      </c>
      <c r="G33">
        <f>(F33/E33)</f>
        <v>0.12925170068027211</v>
      </c>
      <c r="H33">
        <v>319</v>
      </c>
      <c r="I33">
        <v>0</v>
      </c>
      <c r="J33">
        <v>0</v>
      </c>
    </row>
    <row r="34" spans="1:22" x14ac:dyDescent="0.2">
      <c r="A34" t="s">
        <v>24</v>
      </c>
      <c r="B34">
        <f>AVERAGE(B29:B33)</f>
        <v>39.6</v>
      </c>
      <c r="D34">
        <f>AVERAGE(D29:D33)</f>
        <v>4.0000000000000001E-3</v>
      </c>
      <c r="E34">
        <f>AVERAGE(E29:E33)</f>
        <v>156.6</v>
      </c>
      <c r="G34">
        <f>AVERAGE(G29:G33)</f>
        <v>0.12930436642815935</v>
      </c>
      <c r="H34">
        <f>AVERAGE(H29:H33)</f>
        <v>307.8</v>
      </c>
      <c r="J34">
        <f>AVERAGE(J29:J33)</f>
        <v>6.711409395973154E-4</v>
      </c>
    </row>
    <row r="36" spans="1:22" x14ac:dyDescent="0.2">
      <c r="A36" t="s">
        <v>17</v>
      </c>
      <c r="B36">
        <v>32</v>
      </c>
      <c r="C36">
        <v>0</v>
      </c>
      <c r="D36">
        <v>0</v>
      </c>
      <c r="E36">
        <v>201</v>
      </c>
      <c r="F36">
        <v>22</v>
      </c>
      <c r="G36">
        <f>(F36/E36)</f>
        <v>0.10945273631840796</v>
      </c>
      <c r="H36">
        <v>319</v>
      </c>
      <c r="I36">
        <v>0</v>
      </c>
      <c r="J36">
        <v>0</v>
      </c>
    </row>
    <row r="37" spans="1:22" x14ac:dyDescent="0.2">
      <c r="A37" t="s">
        <v>18</v>
      </c>
      <c r="B37">
        <v>25</v>
      </c>
      <c r="C37">
        <v>0</v>
      </c>
      <c r="D37">
        <v>0</v>
      </c>
      <c r="E37">
        <v>188</v>
      </c>
      <c r="F37">
        <v>35</v>
      </c>
      <c r="G37">
        <f>(F37/E37)</f>
        <v>0.18617021276595744</v>
      </c>
      <c r="H37">
        <v>307</v>
      </c>
      <c r="I37">
        <v>6</v>
      </c>
      <c r="J37">
        <f>(I37/H37)</f>
        <v>1.9543973941368076E-2</v>
      </c>
    </row>
    <row r="38" spans="1:22" x14ac:dyDescent="0.2">
      <c r="A38" t="s">
        <v>19</v>
      </c>
      <c r="B38">
        <v>35</v>
      </c>
      <c r="C38">
        <v>0</v>
      </c>
      <c r="D38">
        <v>0</v>
      </c>
      <c r="E38">
        <v>182</v>
      </c>
      <c r="F38">
        <v>24</v>
      </c>
      <c r="G38">
        <f>(F38/E38)</f>
        <v>0.13186813186813187</v>
      </c>
      <c r="H38">
        <v>276</v>
      </c>
      <c r="I38">
        <v>1</v>
      </c>
      <c r="J38">
        <f>(I38/H38)</f>
        <v>3.6231884057971015E-3</v>
      </c>
    </row>
    <row r="39" spans="1:22" x14ac:dyDescent="0.2">
      <c r="A39" t="s">
        <v>36</v>
      </c>
      <c r="B39">
        <v>31</v>
      </c>
      <c r="C39">
        <v>0</v>
      </c>
      <c r="D39">
        <v>0</v>
      </c>
      <c r="E39">
        <v>158</v>
      </c>
      <c r="F39">
        <v>20</v>
      </c>
      <c r="G39">
        <f>(F39/E39)</f>
        <v>0.12658227848101267</v>
      </c>
      <c r="H39">
        <v>288</v>
      </c>
      <c r="I39">
        <v>0</v>
      </c>
      <c r="J39">
        <v>0</v>
      </c>
    </row>
    <row r="40" spans="1:22" x14ac:dyDescent="0.2">
      <c r="A40" t="s">
        <v>37</v>
      </c>
      <c r="B40">
        <v>33</v>
      </c>
      <c r="C40">
        <v>0</v>
      </c>
      <c r="D40">
        <v>0</v>
      </c>
      <c r="E40">
        <v>153</v>
      </c>
      <c r="F40">
        <v>14</v>
      </c>
      <c r="G40">
        <f>(F40/E40)</f>
        <v>9.1503267973856203E-2</v>
      </c>
      <c r="H40">
        <v>328</v>
      </c>
      <c r="I40">
        <v>0</v>
      </c>
      <c r="J40">
        <v>0</v>
      </c>
    </row>
    <row r="41" spans="1:22" x14ac:dyDescent="0.2">
      <c r="A41" t="s">
        <v>24</v>
      </c>
      <c r="B41">
        <f>AVERAGE(B36:B40)</f>
        <v>31.2</v>
      </c>
      <c r="D41">
        <f>AVERAGE(D36:D40)</f>
        <v>0</v>
      </c>
      <c r="E41">
        <f>AVERAGE(E36:E40)</f>
        <v>176.4</v>
      </c>
      <c r="G41">
        <f>AVERAGE(G36:G40)</f>
        <v>0.12911532548147323</v>
      </c>
      <c r="H41">
        <f>AVERAGE(H36:H40)</f>
        <v>303.60000000000002</v>
      </c>
      <c r="J41">
        <f>AVERAGE(J36:J40)</f>
        <v>4.6334324694330357E-3</v>
      </c>
    </row>
    <row r="43" spans="1:22" ht="34" x14ac:dyDescent="0.2">
      <c r="A43" t="s">
        <v>20</v>
      </c>
      <c r="B43">
        <v>46</v>
      </c>
      <c r="C43">
        <v>1</v>
      </c>
      <c r="D43">
        <f>(C43/B43)</f>
        <v>2.1739130434782608E-2</v>
      </c>
      <c r="E43">
        <v>172</v>
      </c>
      <c r="F43">
        <v>23</v>
      </c>
      <c r="G43">
        <f>(F43/E43)</f>
        <v>0.13372093023255813</v>
      </c>
      <c r="H43">
        <v>328</v>
      </c>
      <c r="I43">
        <v>0</v>
      </c>
      <c r="J43">
        <v>0</v>
      </c>
      <c r="M43" t="s">
        <v>75</v>
      </c>
      <c r="N43" t="s">
        <v>25</v>
      </c>
      <c r="O43" s="1" t="s">
        <v>81</v>
      </c>
      <c r="S43" t="s">
        <v>76</v>
      </c>
      <c r="V43" t="s">
        <v>77</v>
      </c>
    </row>
    <row r="44" spans="1:22" x14ac:dyDescent="0.2">
      <c r="A44" t="s">
        <v>21</v>
      </c>
      <c r="B44">
        <v>48</v>
      </c>
      <c r="C44">
        <v>1</v>
      </c>
      <c r="D44">
        <f>(C44/B44)</f>
        <v>2.0833333333333332E-2</v>
      </c>
      <c r="E44">
        <v>152</v>
      </c>
      <c r="F44">
        <v>17</v>
      </c>
      <c r="G44">
        <f>(F44/E44)</f>
        <v>0.1118421052631579</v>
      </c>
      <c r="H44">
        <v>335</v>
      </c>
      <c r="I44">
        <v>0</v>
      </c>
      <c r="J44">
        <v>0</v>
      </c>
      <c r="M44" t="s">
        <v>78</v>
      </c>
      <c r="N44">
        <f>AVERAGE(B29:B33,B36:B40,B43:B47)</f>
        <v>37.866666666666667</v>
      </c>
      <c r="O44">
        <f>AVERAGE(B7:B11,B14:B18,B21:B25)</f>
        <v>35.6</v>
      </c>
      <c r="Q44">
        <f>_xlfn.T.TEST(B7:B25,B29:B47,2,2)</f>
        <v>0.48748333063980498</v>
      </c>
      <c r="S44">
        <f>_xlfn.STDEV.S((B29:B33,B36:B40,B43:B47))</f>
        <v>7.0999664653802288</v>
      </c>
      <c r="T44">
        <f>_xlfn.STDEV.S(B7:B11,B14:B18,B21:B25)</f>
        <v>9.8110724621288341</v>
      </c>
      <c r="V44">
        <f>_xlfn.T.TEST(B7:B25,B29:B47,2,2)</f>
        <v>0.48748333063980498</v>
      </c>
    </row>
    <row r="45" spans="1:22" x14ac:dyDescent="0.2">
      <c r="A45" t="s">
        <v>22</v>
      </c>
      <c r="B45">
        <v>42</v>
      </c>
      <c r="C45">
        <v>2</v>
      </c>
      <c r="D45">
        <f>(C45/B45)</f>
        <v>4.7619047619047616E-2</v>
      </c>
      <c r="E45">
        <v>148</v>
      </c>
      <c r="F45">
        <v>14</v>
      </c>
      <c r="G45">
        <f>(F45/E45)</f>
        <v>9.45945945945946E-2</v>
      </c>
      <c r="H45">
        <v>311</v>
      </c>
      <c r="I45">
        <v>0</v>
      </c>
      <c r="J45">
        <v>0</v>
      </c>
      <c r="M45" t="s">
        <v>80</v>
      </c>
      <c r="N45">
        <f>AVERAGE(E29:E33,E36:E40,E43:E47)</f>
        <v>165.93333333333334</v>
      </c>
      <c r="O45">
        <f>AVERAGE(E7:E11,E14:E18,E21:E25)</f>
        <v>171.53333333333333</v>
      </c>
      <c r="Q45">
        <f>_xlfn.T.TEST(E7:E25,E29:E47,2,2)</f>
        <v>0.6358414707019262</v>
      </c>
      <c r="S45">
        <f>_xlfn.STDEV.S((E29:E33,E36:E40,E43:E47))</f>
        <v>16.315928530412354</v>
      </c>
      <c r="T45">
        <f>_xlfn.STDEV.S(E7:E11,E14:E18,E21:E25)</f>
        <v>30.902766095949286</v>
      </c>
      <c r="V45">
        <f>_xlfn.T.TEST(E7:E25,E29:E47,2,2)</f>
        <v>0.6358414707019262</v>
      </c>
    </row>
    <row r="46" spans="1:22" x14ac:dyDescent="0.2">
      <c r="A46" t="s">
        <v>38</v>
      </c>
      <c r="B46">
        <v>38</v>
      </c>
      <c r="C46">
        <v>0</v>
      </c>
      <c r="D46">
        <v>0</v>
      </c>
      <c r="E46">
        <v>181</v>
      </c>
      <c r="F46">
        <v>31</v>
      </c>
      <c r="G46">
        <f>(F46/E46)</f>
        <v>0.17127071823204421</v>
      </c>
      <c r="H46">
        <v>401</v>
      </c>
      <c r="I46">
        <v>0</v>
      </c>
      <c r="J46">
        <v>0</v>
      </c>
      <c r="M46" t="s">
        <v>79</v>
      </c>
      <c r="N46">
        <f>AVERAGE(H29:H47)</f>
        <v>314.31764705882352</v>
      </c>
      <c r="O46">
        <f>AVERAGE(H7:H11,H14:H18,H21:H25)</f>
        <v>332.6</v>
      </c>
      <c r="S46">
        <f>_xlfn.STDEV.S(H29:H47)</f>
        <v>27.895883103383682</v>
      </c>
      <c r="T46">
        <f>_xlfn.STDEV.S(H7:H11,H14:H18,H21:H25)</f>
        <v>32.938904483474076</v>
      </c>
      <c r="V46">
        <f>_xlfn.T.TEST(H7:H25,H29:H47,2,2)</f>
        <v>8.6886856491099271E-2</v>
      </c>
    </row>
    <row r="47" spans="1:22" x14ac:dyDescent="0.2">
      <c r="A47" t="s">
        <v>39</v>
      </c>
      <c r="B47">
        <v>40</v>
      </c>
      <c r="C47">
        <v>0</v>
      </c>
      <c r="D47">
        <v>0</v>
      </c>
      <c r="E47">
        <v>171</v>
      </c>
      <c r="F47">
        <v>28</v>
      </c>
      <c r="G47">
        <f>(F47/E47)</f>
        <v>0.16374269005847952</v>
      </c>
      <c r="H47">
        <v>300</v>
      </c>
      <c r="I47">
        <v>0</v>
      </c>
      <c r="J47">
        <v>0</v>
      </c>
    </row>
    <row r="48" spans="1:22" x14ac:dyDescent="0.2">
      <c r="A48" t="s">
        <v>24</v>
      </c>
      <c r="B48">
        <f>AVERAGE(B43:B47)</f>
        <v>42.8</v>
      </c>
      <c r="D48">
        <f>AVERAGE(D43:D47)</f>
        <v>1.8038302277432711E-2</v>
      </c>
      <c r="E48">
        <f>AVERAGE(E43:E47)</f>
        <v>164.8</v>
      </c>
      <c r="G48">
        <f>AVERAGE(G43:G47)</f>
        <v>0.13503420767616686</v>
      </c>
      <c r="H48">
        <f>AVERAGE(H43:H47)</f>
        <v>335</v>
      </c>
      <c r="J48">
        <f>AVERAGE(J43:J47)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1"/>
  <sheetViews>
    <sheetView workbookViewId="0">
      <selection activeCell="G18" sqref="G18"/>
    </sheetView>
  </sheetViews>
  <sheetFormatPr baseColWidth="10" defaultRowHeight="16" x14ac:dyDescent="0.2"/>
  <sheetData>
    <row r="1" spans="1:4" x14ac:dyDescent="0.2">
      <c r="A1" t="s">
        <v>71</v>
      </c>
      <c r="B1" t="s">
        <v>72</v>
      </c>
      <c r="C1" t="s">
        <v>73</v>
      </c>
      <c r="D1" t="s">
        <v>74</v>
      </c>
    </row>
    <row r="2" spans="1:4" x14ac:dyDescent="0.2">
      <c r="A2" t="s">
        <v>42</v>
      </c>
      <c r="B2">
        <v>0.45161290322580644</v>
      </c>
      <c r="C2">
        <v>0.36781609195402298</v>
      </c>
      <c r="D2">
        <v>0.46254071661237783</v>
      </c>
    </row>
    <row r="3" spans="1:4" x14ac:dyDescent="0.2">
      <c r="A3" t="s">
        <v>43</v>
      </c>
      <c r="B3">
        <v>0.25</v>
      </c>
      <c r="C3">
        <v>0.35333333333333333</v>
      </c>
      <c r="D3">
        <v>0.37617554858934171</v>
      </c>
    </row>
    <row r="4" spans="1:4" x14ac:dyDescent="0.2">
      <c r="A4" t="s">
        <v>44</v>
      </c>
      <c r="B4">
        <v>0.41176470588235292</v>
      </c>
      <c r="C4">
        <v>0.42331288343558282</v>
      </c>
      <c r="D4">
        <v>0.29411764705882354</v>
      </c>
    </row>
    <row r="5" spans="1:4" x14ac:dyDescent="0.2">
      <c r="A5" t="s">
        <v>45</v>
      </c>
      <c r="B5">
        <v>0.39285714285714285</v>
      </c>
      <c r="C5">
        <v>0.40151515151515149</v>
      </c>
      <c r="D5">
        <v>0.33333333333333331</v>
      </c>
    </row>
    <row r="6" spans="1:4" x14ac:dyDescent="0.2">
      <c r="A6" t="s">
        <v>46</v>
      </c>
      <c r="B6">
        <v>0.23809523809523808</v>
      </c>
      <c r="C6">
        <v>0.34057971014492755</v>
      </c>
      <c r="D6">
        <v>0.37373737373737376</v>
      </c>
    </row>
    <row r="7" spans="1:4" x14ac:dyDescent="0.2">
      <c r="A7" t="s">
        <v>47</v>
      </c>
      <c r="B7">
        <v>0.37209302325581395</v>
      </c>
      <c r="C7">
        <v>0.43783783783783786</v>
      </c>
      <c r="D7">
        <v>0.39694656488549618</v>
      </c>
    </row>
    <row r="8" spans="1:4" x14ac:dyDescent="0.2">
      <c r="A8" t="s">
        <v>48</v>
      </c>
      <c r="B8">
        <v>0.43333333333333335</v>
      </c>
      <c r="C8">
        <v>0.48484848484848486</v>
      </c>
      <c r="D8">
        <v>0.45153061224489793</v>
      </c>
    </row>
    <row r="9" spans="1:4" x14ac:dyDescent="0.2">
      <c r="A9" t="s">
        <v>49</v>
      </c>
      <c r="B9">
        <v>0.20588235294117646</v>
      </c>
      <c r="C9">
        <v>0.41059602649006621</v>
      </c>
      <c r="D9">
        <v>0.3</v>
      </c>
    </row>
    <row r="10" spans="1:4" x14ac:dyDescent="0.2">
      <c r="A10" t="s">
        <v>50</v>
      </c>
      <c r="B10">
        <v>0.33333333333333331</v>
      </c>
      <c r="C10">
        <v>0.41911764705882354</v>
      </c>
      <c r="D10">
        <v>0.32653061224489793</v>
      </c>
    </row>
    <row r="11" spans="1:4" x14ac:dyDescent="0.2">
      <c r="A11" t="s">
        <v>51</v>
      </c>
      <c r="B11">
        <v>0.33333333333333331</v>
      </c>
      <c r="C11">
        <v>0.4589041095890411</v>
      </c>
      <c r="D11">
        <v>0.53239436619718306</v>
      </c>
    </row>
    <row r="12" spans="1:4" x14ac:dyDescent="0.2">
      <c r="A12" t="s">
        <v>11</v>
      </c>
      <c r="B12">
        <v>0.17241379310344829</v>
      </c>
      <c r="C12">
        <v>0.44117647058823528</v>
      </c>
      <c r="D12">
        <v>0.23794212218649519</v>
      </c>
    </row>
    <row r="13" spans="1:4" x14ac:dyDescent="0.2">
      <c r="A13" t="s">
        <v>12</v>
      </c>
      <c r="B13">
        <v>0.19230769230769232</v>
      </c>
      <c r="C13">
        <v>0.39534883720930231</v>
      </c>
      <c r="D13">
        <v>0.32087227414330216</v>
      </c>
    </row>
    <row r="14" spans="1:4" x14ac:dyDescent="0.2">
      <c r="A14" t="s">
        <v>13</v>
      </c>
      <c r="B14">
        <v>0.42499999999999999</v>
      </c>
      <c r="C14">
        <v>0.48660714285714285</v>
      </c>
      <c r="D14">
        <v>0.38977635782747605</v>
      </c>
    </row>
    <row r="15" spans="1:4" x14ac:dyDescent="0.2">
      <c r="A15" t="s">
        <v>32</v>
      </c>
      <c r="B15">
        <v>0.31914893617021278</v>
      </c>
      <c r="C15">
        <v>0.45248868778280543</v>
      </c>
      <c r="D15">
        <v>0.37777777777777777</v>
      </c>
    </row>
    <row r="16" spans="1:4" x14ac:dyDescent="0.2">
      <c r="A16" t="s">
        <v>33</v>
      </c>
      <c r="B16">
        <v>0.52777777777777779</v>
      </c>
      <c r="C16">
        <v>0.39906103286384975</v>
      </c>
      <c r="D16">
        <v>0.44152046783625731</v>
      </c>
    </row>
    <row r="17" spans="1:4" x14ac:dyDescent="0.2">
      <c r="A17" t="s">
        <v>14</v>
      </c>
      <c r="B17">
        <v>0</v>
      </c>
      <c r="C17">
        <v>0.13855421686746988</v>
      </c>
      <c r="D17">
        <v>0</v>
      </c>
    </row>
    <row r="18" spans="1:4" x14ac:dyDescent="0.2">
      <c r="A18" t="s">
        <v>15</v>
      </c>
      <c r="B18">
        <v>0.02</v>
      </c>
      <c r="C18">
        <v>0.11392405063291139</v>
      </c>
      <c r="D18">
        <v>0</v>
      </c>
    </row>
    <row r="19" spans="1:4" x14ac:dyDescent="0.2">
      <c r="A19" t="s">
        <v>16</v>
      </c>
      <c r="B19">
        <v>0</v>
      </c>
      <c r="C19">
        <v>0.11042944785276074</v>
      </c>
      <c r="D19">
        <v>3.3557046979865771E-3</v>
      </c>
    </row>
    <row r="20" spans="1:4" x14ac:dyDescent="0.2">
      <c r="A20" t="s">
        <v>34</v>
      </c>
      <c r="B20">
        <v>0</v>
      </c>
      <c r="C20">
        <v>0.15436241610738255</v>
      </c>
      <c r="D20">
        <v>0</v>
      </c>
    </row>
    <row r="21" spans="1:4" x14ac:dyDescent="0.2">
      <c r="A21" t="s">
        <v>35</v>
      </c>
      <c r="B21">
        <v>0</v>
      </c>
      <c r="C21">
        <v>0.12925170068027211</v>
      </c>
      <c r="D21">
        <v>0</v>
      </c>
    </row>
    <row r="22" spans="1:4" x14ac:dyDescent="0.2">
      <c r="A22" t="s">
        <v>17</v>
      </c>
      <c r="B22">
        <v>0</v>
      </c>
      <c r="C22">
        <v>0.10945273631840796</v>
      </c>
      <c r="D22">
        <v>0</v>
      </c>
    </row>
    <row r="23" spans="1:4" x14ac:dyDescent="0.2">
      <c r="A23" t="s">
        <v>18</v>
      </c>
      <c r="B23">
        <v>0</v>
      </c>
      <c r="C23">
        <v>0.18617021276595744</v>
      </c>
      <c r="D23">
        <v>1.9543973941368076E-2</v>
      </c>
    </row>
    <row r="24" spans="1:4" x14ac:dyDescent="0.2">
      <c r="A24" t="s">
        <v>19</v>
      </c>
      <c r="B24">
        <v>0</v>
      </c>
      <c r="C24">
        <v>0.13186813186813187</v>
      </c>
      <c r="D24">
        <v>3.6231884057971015E-3</v>
      </c>
    </row>
    <row r="25" spans="1:4" x14ac:dyDescent="0.2">
      <c r="A25" t="s">
        <v>36</v>
      </c>
      <c r="B25">
        <v>0</v>
      </c>
      <c r="C25">
        <v>0.12658227848101267</v>
      </c>
      <c r="D25">
        <v>0</v>
      </c>
    </row>
    <row r="26" spans="1:4" x14ac:dyDescent="0.2">
      <c r="A26" t="s">
        <v>37</v>
      </c>
      <c r="B26">
        <v>0</v>
      </c>
      <c r="C26">
        <v>9.1503267973856203E-2</v>
      </c>
      <c r="D26">
        <v>0</v>
      </c>
    </row>
    <row r="27" spans="1:4" x14ac:dyDescent="0.2">
      <c r="A27" t="s">
        <v>20</v>
      </c>
      <c r="B27">
        <v>2.1739130434782608E-2</v>
      </c>
      <c r="C27">
        <v>0.13372093023255813</v>
      </c>
      <c r="D27">
        <v>0</v>
      </c>
    </row>
    <row r="28" spans="1:4" x14ac:dyDescent="0.2">
      <c r="A28" t="s">
        <v>21</v>
      </c>
      <c r="B28">
        <v>2.0833333333333332E-2</v>
      </c>
      <c r="C28">
        <v>0.1118421052631579</v>
      </c>
      <c r="D28">
        <v>0</v>
      </c>
    </row>
    <row r="29" spans="1:4" x14ac:dyDescent="0.2">
      <c r="A29" t="s">
        <v>22</v>
      </c>
      <c r="B29">
        <v>4.7619047619047616E-2</v>
      </c>
      <c r="C29">
        <v>9.45945945945946E-2</v>
      </c>
      <c r="D29">
        <v>0</v>
      </c>
    </row>
    <row r="30" spans="1:4" x14ac:dyDescent="0.2">
      <c r="A30" t="s">
        <v>38</v>
      </c>
      <c r="B30">
        <v>0</v>
      </c>
      <c r="C30">
        <v>0.17127071823204421</v>
      </c>
      <c r="D30">
        <v>0</v>
      </c>
    </row>
    <row r="31" spans="1:4" x14ac:dyDescent="0.2">
      <c r="A31" t="s">
        <v>39</v>
      </c>
      <c r="B31">
        <v>0</v>
      </c>
      <c r="C31">
        <v>0.16374269005847952</v>
      </c>
      <c r="D3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D16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P14 with Melissa</vt:lpstr>
      <vt:lpstr>P14 new method</vt:lpstr>
      <vt:lpstr>P14 new method (2)</vt:lpstr>
      <vt:lpstr>P14 for Tableau</vt:lpstr>
      <vt:lpstr>P14 for Tableau cKO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2018-08-23T22:11:38Z</dcterms:created>
  <dcterms:modified xsi:type="dcterms:W3CDTF">2019-08-15T22:24:07Z</dcterms:modified>
</cp:coreProperties>
</file>