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[11] Manuscripts\Jon &amp; Shadi\1. Fly ab1C and ab1D\eLife resubmission\"/>
    </mc:Choice>
  </mc:AlternateContent>
  <xr:revisionPtr revIDLastSave="0" documentId="13_ncr:1_{0803EE4F-8F14-4AB2-8500-AC0F28125D87}" xr6:coauthVersionLast="43" xr6:coauthVersionMax="43" xr10:uidLastSave="{00000000-0000-0000-0000-000000000000}"/>
  <bookViews>
    <workbookView xWindow="36860" yWindow="-107" windowWidth="20847" windowHeight="12401" xr2:uid="{E589E24E-FC80-4BE9-8DE5-AF718B6C11D0}"/>
  </bookViews>
  <sheets>
    <sheet name="Fig 6. ab1D den. morphometric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57" i="4" l="1"/>
  <c r="P57" i="4"/>
  <c r="J57" i="4"/>
  <c r="J58" i="4" s="1"/>
  <c r="I57" i="4"/>
  <c r="I58" i="4" s="1"/>
  <c r="J56" i="4"/>
  <c r="I56" i="4"/>
  <c r="AH55" i="4"/>
  <c r="AG55" i="4"/>
  <c r="AB55" i="4"/>
  <c r="AA55" i="4"/>
  <c r="W55" i="4"/>
  <c r="AC55" i="4" s="1"/>
  <c r="Q55" i="4"/>
  <c r="AI55" i="4" s="1"/>
  <c r="K55" i="4"/>
  <c r="AH54" i="4"/>
  <c r="AG54" i="4"/>
  <c r="AB54" i="4"/>
  <c r="AA54" i="4"/>
  <c r="W54" i="4"/>
  <c r="AC54" i="4" s="1"/>
  <c r="Q54" i="4"/>
  <c r="AI54" i="4" s="1"/>
  <c r="K54" i="4"/>
  <c r="AI53" i="4"/>
  <c r="AH53" i="4"/>
  <c r="AG53" i="4"/>
  <c r="AB53" i="4"/>
  <c r="AA53" i="4"/>
  <c r="W53" i="4"/>
  <c r="AC53" i="4" s="1"/>
  <c r="Q53" i="4"/>
  <c r="K53" i="4"/>
  <c r="AH52" i="4"/>
  <c r="AG52" i="4"/>
  <c r="AB52" i="4"/>
  <c r="AA52" i="4"/>
  <c r="W52" i="4"/>
  <c r="AC52" i="4" s="1"/>
  <c r="Q52" i="4"/>
  <c r="AI52" i="4" s="1"/>
  <c r="K52" i="4"/>
  <c r="AH51" i="4"/>
  <c r="AB51" i="4"/>
  <c r="U51" i="4"/>
  <c r="AA51" i="4" s="1"/>
  <c r="O51" i="4"/>
  <c r="AG51" i="4" s="1"/>
  <c r="K51" i="4"/>
  <c r="AI50" i="4"/>
  <c r="AH50" i="4"/>
  <c r="AG50" i="4"/>
  <c r="AC50" i="4"/>
  <c r="AB50" i="4"/>
  <c r="AA50" i="4"/>
  <c r="W50" i="4"/>
  <c r="Q50" i="4"/>
  <c r="K50" i="4"/>
  <c r="V49" i="4"/>
  <c r="AB49" i="4" s="1"/>
  <c r="U49" i="4"/>
  <c r="W49" i="4" s="1"/>
  <c r="AC49" i="4" s="1"/>
  <c r="P49" i="4"/>
  <c r="AH49" i="4" s="1"/>
  <c r="O49" i="4"/>
  <c r="AG49" i="4" s="1"/>
  <c r="K49" i="4"/>
  <c r="AH48" i="4"/>
  <c r="AG48" i="4"/>
  <c r="AB48" i="4"/>
  <c r="AA48" i="4"/>
  <c r="W48" i="4"/>
  <c r="AC48" i="4" s="1"/>
  <c r="Q48" i="4"/>
  <c r="AI48" i="4" s="1"/>
  <c r="K48" i="4"/>
  <c r="AH47" i="4"/>
  <c r="AG47" i="4"/>
  <c r="AB47" i="4"/>
  <c r="V47" i="4"/>
  <c r="U47" i="4"/>
  <c r="AA47" i="4" s="1"/>
  <c r="P47" i="4"/>
  <c r="O47" i="4"/>
  <c r="Q47" i="4" s="1"/>
  <c r="K47" i="4"/>
  <c r="AH46" i="4"/>
  <c r="AB46" i="4"/>
  <c r="U46" i="4"/>
  <c r="AG46" i="4" s="1"/>
  <c r="Q46" i="4"/>
  <c r="K46" i="4"/>
  <c r="AH45" i="4"/>
  <c r="AB45" i="4"/>
  <c r="U45" i="4"/>
  <c r="U57" i="4" s="1"/>
  <c r="O45" i="4"/>
  <c r="AG45" i="4" s="1"/>
  <c r="K45" i="4"/>
  <c r="K57" i="4" s="1"/>
  <c r="E45" i="4"/>
  <c r="D45" i="4"/>
  <c r="C45" i="4"/>
  <c r="V44" i="4"/>
  <c r="V56" i="4" s="1"/>
  <c r="U44" i="4"/>
  <c r="AA44" i="4" s="1"/>
  <c r="O44" i="4"/>
  <c r="O56" i="4" s="1"/>
  <c r="K44" i="4"/>
  <c r="E44" i="4"/>
  <c r="D44" i="4"/>
  <c r="C44" i="4"/>
  <c r="AH43" i="4"/>
  <c r="AB43" i="4"/>
  <c r="U43" i="4"/>
  <c r="U56" i="4" s="1"/>
  <c r="Q43" i="4"/>
  <c r="K43" i="4"/>
  <c r="K56" i="4" s="1"/>
  <c r="E43" i="4"/>
  <c r="D43" i="4"/>
  <c r="C43" i="4"/>
  <c r="W40" i="4"/>
  <c r="Q40" i="4"/>
  <c r="W39" i="4"/>
  <c r="Q39" i="4"/>
  <c r="K39" i="4"/>
  <c r="K40" i="4" s="1"/>
  <c r="W38" i="4"/>
  <c r="Q38" i="4"/>
  <c r="K38" i="4"/>
  <c r="AI37" i="4"/>
  <c r="AC37" i="4"/>
  <c r="AI36" i="4"/>
  <c r="AC36" i="4"/>
  <c r="AI35" i="4"/>
  <c r="AC35" i="4"/>
  <c r="AI34" i="4"/>
  <c r="AC34" i="4"/>
  <c r="AI33" i="4"/>
  <c r="AC33" i="4"/>
  <c r="AI32" i="4"/>
  <c r="AC32" i="4"/>
  <c r="AI31" i="4"/>
  <c r="AC31" i="4"/>
  <c r="AI30" i="4"/>
  <c r="AI39" i="4" s="1"/>
  <c r="AC30" i="4"/>
  <c r="AC38" i="4" s="1"/>
  <c r="J24" i="4"/>
  <c r="J25" i="4" s="1"/>
  <c r="I24" i="4"/>
  <c r="I25" i="4" s="1"/>
  <c r="E24" i="4"/>
  <c r="E25" i="4" s="1"/>
  <c r="D24" i="4"/>
  <c r="D25" i="4" s="1"/>
  <c r="C24" i="4"/>
  <c r="O23" i="4"/>
  <c r="J23" i="4"/>
  <c r="I23" i="4"/>
  <c r="E23" i="4"/>
  <c r="D23" i="4"/>
  <c r="C23" i="4"/>
  <c r="W22" i="4"/>
  <c r="Q22" i="4"/>
  <c r="K22" i="4"/>
  <c r="W21" i="4"/>
  <c r="Q21" i="4"/>
  <c r="K21" i="4"/>
  <c r="W20" i="4"/>
  <c r="Q20" i="4"/>
  <c r="K20" i="4"/>
  <c r="W19" i="4"/>
  <c r="Q19" i="4"/>
  <c r="K19" i="4"/>
  <c r="U18" i="4"/>
  <c r="W18" i="4" s="1"/>
  <c r="O18" i="4"/>
  <c r="Q18" i="4" s="1"/>
  <c r="K18" i="4"/>
  <c r="W16" i="4"/>
  <c r="Q16" i="4"/>
  <c r="K16" i="4"/>
  <c r="V14" i="4"/>
  <c r="U14" i="4"/>
  <c r="W14" i="4" s="1"/>
  <c r="P14" i="4"/>
  <c r="P24" i="4" s="1"/>
  <c r="O14" i="4"/>
  <c r="Q14" i="4" s="1"/>
  <c r="K14" i="4"/>
  <c r="W13" i="4"/>
  <c r="Q13" i="4"/>
  <c r="K13" i="4"/>
  <c r="K23" i="4" s="1"/>
  <c r="V12" i="4"/>
  <c r="V23" i="4" s="1"/>
  <c r="U12" i="4"/>
  <c r="W12" i="4" s="1"/>
  <c r="Q12" i="4"/>
  <c r="P12" i="4"/>
  <c r="O12" i="4"/>
  <c r="K12" i="4"/>
  <c r="U8" i="4"/>
  <c r="W8" i="4" s="1"/>
  <c r="Q8" i="4"/>
  <c r="K8" i="4"/>
  <c r="U7" i="4"/>
  <c r="W7" i="4" s="1"/>
  <c r="O7" i="4"/>
  <c r="Q7" i="4" s="1"/>
  <c r="K7" i="4"/>
  <c r="V4" i="4"/>
  <c r="V24" i="4" s="1"/>
  <c r="U4" i="4"/>
  <c r="W4" i="4" s="1"/>
  <c r="O4" i="4"/>
  <c r="O24" i="4" s="1"/>
  <c r="O25" i="4" s="1"/>
  <c r="K4" i="4"/>
  <c r="U3" i="4"/>
  <c r="U24" i="4" s="1"/>
  <c r="Q3" i="4"/>
  <c r="K3" i="4"/>
  <c r="K24" i="4" s="1"/>
  <c r="K58" i="4" l="1"/>
  <c r="K25" i="4"/>
  <c r="V25" i="4"/>
  <c r="AI40" i="4"/>
  <c r="U58" i="4"/>
  <c r="P58" i="4"/>
  <c r="P25" i="4"/>
  <c r="U25" i="4"/>
  <c r="AI47" i="4"/>
  <c r="V58" i="4"/>
  <c r="Q45" i="4"/>
  <c r="AI45" i="4" s="1"/>
  <c r="Q51" i="4"/>
  <c r="W43" i="4"/>
  <c r="Q4" i="4"/>
  <c r="Q23" i="4" s="1"/>
  <c r="AI43" i="4"/>
  <c r="W46" i="4"/>
  <c r="AC46" i="4" s="1"/>
  <c r="Q49" i="4"/>
  <c r="AI49" i="4" s="1"/>
  <c r="AA43" i="4"/>
  <c r="W3" i="4"/>
  <c r="AG43" i="4"/>
  <c r="Q44" i="4"/>
  <c r="Q56" i="4" s="1"/>
  <c r="AC39" i="4"/>
  <c r="AC40" i="4" s="1"/>
  <c r="AG44" i="4"/>
  <c r="AB56" i="4"/>
  <c r="O57" i="4"/>
  <c r="O58" i="4" s="1"/>
  <c r="AA45" i="4"/>
  <c r="W51" i="4"/>
  <c r="AC51" i="4" s="1"/>
  <c r="P23" i="4"/>
  <c r="U23" i="4"/>
  <c r="AA46" i="4"/>
  <c r="AA49" i="4"/>
  <c r="P56" i="4"/>
  <c r="AI38" i="4"/>
  <c r="AB44" i="4"/>
  <c r="AB57" i="4" s="1"/>
  <c r="AB58" i="4" s="1"/>
  <c r="AH44" i="4"/>
  <c r="AH56" i="4" s="1"/>
  <c r="W47" i="4"/>
  <c r="AC47" i="4" s="1"/>
  <c r="W45" i="4"/>
  <c r="AC45" i="4" s="1"/>
  <c r="W44" i="4"/>
  <c r="AC44" i="4" s="1"/>
  <c r="AG56" i="4" l="1"/>
  <c r="AG57" i="4"/>
  <c r="AG58" i="4" s="1"/>
  <c r="AI51" i="4"/>
  <c r="W24" i="4"/>
  <c r="W23" i="4"/>
  <c r="W57" i="4"/>
  <c r="AC43" i="4"/>
  <c r="W56" i="4"/>
  <c r="AI46" i="4"/>
  <c r="Q24" i="4"/>
  <c r="Q25" i="4" s="1"/>
  <c r="AI44" i="4"/>
  <c r="Q57" i="4"/>
  <c r="Q58" i="4" s="1"/>
  <c r="AA56" i="4"/>
  <c r="AA57" i="4"/>
  <c r="AA58" i="4" s="1"/>
  <c r="AI57" i="4"/>
  <c r="AI56" i="4"/>
  <c r="AH57" i="4"/>
  <c r="AH58" i="4" s="1"/>
  <c r="AI58" i="4" l="1"/>
  <c r="AC57" i="4"/>
  <c r="AC56" i="4"/>
  <c r="W58" i="4"/>
  <c r="W25" i="4"/>
  <c r="AC58" i="4" l="1"/>
</calcChain>
</file>

<file path=xl/sharedStrings.xml><?xml version="1.0" encoding="utf-8"?>
<sst xmlns="http://schemas.openxmlformats.org/spreadsheetml/2006/main" count="129" uniqueCount="19">
  <si>
    <t>Relative to cuticle</t>
  </si>
  <si>
    <t>Model</t>
  </si>
  <si>
    <t>Length (micron)</t>
  </si>
  <si>
    <t>Surface area (micron^2)</t>
  </si>
  <si>
    <t>Volume (micron^3)</t>
  </si>
  <si>
    <t>V/L ratio</t>
  </si>
  <si>
    <t>S/V ratio</t>
  </si>
  <si>
    <t>AVE</t>
  </si>
  <si>
    <t>SD</t>
  </si>
  <si>
    <t>CV</t>
  </si>
  <si>
    <t>last dendritic tip</t>
  </si>
  <si>
    <t>Total</t>
  </si>
  <si>
    <t>Unbranched</t>
  </si>
  <si>
    <t># of branches</t>
  </si>
  <si>
    <t>Primary branch point</t>
  </si>
  <si>
    <t>Ciliary constriction to primary branch point</t>
  </si>
  <si>
    <t>Distal branched segments (summed)</t>
  </si>
  <si>
    <t>Distal branched segments(summed)</t>
  </si>
  <si>
    <t>Branched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</si>
</sst>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1" fillId="3" borderId="0" xfId="0" applyFont="1" applyFill="1"/>
    <xf numFmtId="0" fontId="1" fillId="3" borderId="0" xfId="0" applyFont="1" applyFill="1" applyAlignment="1">
      <alignment horizontal="center" vertical="top"/>
    </xf>
    <xf numFmtId="2" fontId="1" fillId="3" borderId="0" xfId="0" applyNumberFormat="1" applyFont="1" applyFill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4" borderId="0" xfId="0" applyFont="1" applyFill="1"/>
    <xf numFmtId="0" fontId="1" fillId="4" borderId="0" xfId="0" applyFont="1" applyFill="1" applyAlignment="1">
      <alignment horizontal="center" vertical="top"/>
    </xf>
    <xf numFmtId="2" fontId="1" fillId="4" borderId="0" xfId="0" applyNumberFormat="1" applyFont="1" applyFill="1" applyAlignment="1">
      <alignment horizontal="center" vertical="top"/>
    </xf>
    <xf numFmtId="0" fontId="1" fillId="5" borderId="0" xfId="0" applyFont="1" applyFill="1"/>
    <xf numFmtId="0" fontId="1" fillId="5" borderId="0" xfId="0" applyFont="1" applyFill="1" applyAlignment="1">
      <alignment horizontal="center" vertical="top"/>
    </xf>
    <xf numFmtId="2" fontId="1" fillId="5" borderId="0" xfId="0" applyNumberFormat="1" applyFont="1" applyFill="1" applyAlignment="1">
      <alignment horizontal="center" vertical="top"/>
    </xf>
    <xf numFmtId="0" fontId="1" fillId="6" borderId="0" xfId="0" applyFont="1" applyFill="1"/>
    <xf numFmtId="0" fontId="1" fillId="6" borderId="0" xfId="0" applyFont="1" applyFill="1" applyAlignment="1">
      <alignment horizontal="center" vertical="top"/>
    </xf>
    <xf numFmtId="2" fontId="1" fillId="6" borderId="0" xfId="0" applyNumberFormat="1" applyFont="1" applyFill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right"/>
    </xf>
    <xf numFmtId="11" fontId="0" fillId="0" borderId="0" xfId="0" applyNumberFormat="1"/>
    <xf numFmtId="1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/>
    <xf numFmtId="2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center" vertical="top"/>
    </xf>
    <xf numFmtId="2" fontId="1" fillId="7" borderId="0" xfId="0" applyNumberFormat="1" applyFont="1" applyFill="1" applyAlignment="1">
      <alignment horizontal="center" vertical="top"/>
    </xf>
    <xf numFmtId="0" fontId="1" fillId="8" borderId="0" xfId="0" applyFont="1" applyFill="1"/>
    <xf numFmtId="0" fontId="1" fillId="8" borderId="0" xfId="0" applyFont="1" applyFill="1" applyAlignment="1">
      <alignment horizontal="center" vertical="top"/>
    </xf>
    <xf numFmtId="2" fontId="1" fillId="8" borderId="0" xfId="0" applyNumberFormat="1" applyFont="1" applyFill="1" applyAlignment="1">
      <alignment horizontal="center" vertical="top"/>
    </xf>
    <xf numFmtId="166" fontId="0" fillId="0" borderId="0" xfId="0" applyNumberFormat="1"/>
    <xf numFmtId="2" fontId="0" fillId="2" borderId="0" xfId="0" applyNumberFormat="1" applyFill="1" applyAlignment="1">
      <alignment horizontal="right"/>
    </xf>
    <xf numFmtId="166" fontId="0" fillId="2" borderId="0" xfId="0" applyNumberFormat="1" applyFill="1"/>
    <xf numFmtId="166" fontId="3" fillId="0" borderId="0" xfId="0" applyNumberFormat="1" applyFont="1"/>
    <xf numFmtId="165" fontId="0" fillId="0" borderId="0" xfId="0" applyNumberFormat="1"/>
    <xf numFmtId="166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1BFB-E9E3-4083-8C9E-3EE9F6E4BEB2}">
  <dimension ref="A1:AJ59"/>
  <sheetViews>
    <sheetView tabSelected="1" zoomScale="70" zoomScaleNormal="70" workbookViewId="0">
      <selection activeCell="G35" sqref="G34:G35"/>
    </sheetView>
  </sheetViews>
  <sheetFormatPr defaultRowHeight="14" x14ac:dyDescent="0.3"/>
  <cols>
    <col min="1" max="1" width="18.09765625" customWidth="1"/>
    <col min="2" max="2" width="11.09765625" style="35" customWidth="1"/>
    <col min="3" max="3" width="13.09765625" style="35" customWidth="1"/>
    <col min="4" max="4" width="22.09765625" style="22" customWidth="1"/>
    <col min="5" max="5" width="17.59765625" style="22" customWidth="1"/>
    <col min="6" max="6" width="15.8984375" customWidth="1"/>
    <col min="7" max="7" width="22.09765625" customWidth="1"/>
    <col min="8" max="8" width="14.59765625" style="35" customWidth="1"/>
    <col min="9" max="9" width="37.3984375" style="22" customWidth="1"/>
    <col min="10" max="10" width="37.09765625" style="22" customWidth="1"/>
    <col min="11" max="11" width="25.8984375" style="22" customWidth="1"/>
    <col min="13" max="13" width="22.09765625" customWidth="1"/>
    <col min="14" max="14" width="9.296875" style="35" customWidth="1"/>
    <col min="15" max="15" width="37.3984375" customWidth="1"/>
    <col min="16" max="16" width="35.8984375" customWidth="1"/>
    <col min="17" max="17" width="18" customWidth="1"/>
    <col min="19" max="19" width="22.3984375" customWidth="1"/>
    <col min="20" max="20" width="9.296875" style="35" customWidth="1"/>
    <col min="21" max="21" width="43.09765625" customWidth="1"/>
    <col min="22" max="22" width="35.09765625" customWidth="1"/>
    <col min="23" max="23" width="18.296875" style="21" customWidth="1"/>
    <col min="25" max="25" width="23.09765625" customWidth="1"/>
    <col min="26" max="26" width="9.296875" style="35" customWidth="1"/>
    <col min="27" max="27" width="39.3984375" customWidth="1"/>
    <col min="28" max="28" width="31.69921875" customWidth="1"/>
    <col min="29" max="29" width="21.8984375" customWidth="1"/>
    <col min="30" max="30" width="9.69921875" customWidth="1"/>
    <col min="31" max="31" width="23.59765625" customWidth="1"/>
    <col min="32" max="32" width="9.296875" style="35" customWidth="1"/>
    <col min="33" max="33" width="39.3984375" customWidth="1"/>
    <col min="34" max="34" width="31.3984375" customWidth="1"/>
    <col min="35" max="35" width="20" customWidth="1"/>
  </cols>
  <sheetData>
    <row r="1" spans="1:35" x14ac:dyDescent="0.3">
      <c r="A1" s="5" t="s">
        <v>0</v>
      </c>
      <c r="B1" s="6" t="s">
        <v>1</v>
      </c>
      <c r="C1" s="6" t="s">
        <v>13</v>
      </c>
      <c r="D1" s="7" t="s">
        <v>14</v>
      </c>
      <c r="E1" s="7" t="s">
        <v>10</v>
      </c>
      <c r="F1" s="8"/>
      <c r="G1" s="9" t="s">
        <v>2</v>
      </c>
      <c r="H1" s="10" t="s">
        <v>1</v>
      </c>
      <c r="I1" s="11" t="s">
        <v>15</v>
      </c>
      <c r="J1" s="11" t="s">
        <v>16</v>
      </c>
      <c r="K1" s="11" t="s">
        <v>11</v>
      </c>
      <c r="L1" s="8"/>
      <c r="M1" s="12" t="s">
        <v>3</v>
      </c>
      <c r="N1" s="13" t="s">
        <v>1</v>
      </c>
      <c r="O1" s="14" t="s">
        <v>15</v>
      </c>
      <c r="P1" s="14" t="s">
        <v>16</v>
      </c>
      <c r="Q1" s="14" t="s">
        <v>11</v>
      </c>
      <c r="S1" s="15" t="s">
        <v>4</v>
      </c>
      <c r="T1" s="16" t="s">
        <v>1</v>
      </c>
      <c r="U1" s="17" t="s">
        <v>15</v>
      </c>
      <c r="V1" s="17" t="s">
        <v>16</v>
      </c>
      <c r="W1" s="17" t="s">
        <v>11</v>
      </c>
      <c r="Y1" s="18"/>
      <c r="Z1" s="19"/>
      <c r="AA1" s="8"/>
      <c r="AB1" s="8"/>
      <c r="AC1" s="8"/>
      <c r="AE1" s="18"/>
      <c r="AF1" s="19"/>
      <c r="AG1" s="8"/>
      <c r="AH1" s="8"/>
      <c r="AI1" s="8"/>
    </row>
    <row r="2" spans="1:35" x14ac:dyDescent="0.3">
      <c r="B2" s="20">
        <v>1</v>
      </c>
      <c r="C2" s="21">
        <v>1</v>
      </c>
      <c r="F2" s="22"/>
      <c r="H2" s="20">
        <v>1</v>
      </c>
      <c r="K2" s="22">
        <v>18.61</v>
      </c>
      <c r="N2" s="20">
        <v>1</v>
      </c>
      <c r="O2" s="23"/>
      <c r="P2" s="23"/>
      <c r="Q2" s="24">
        <v>14.2904</v>
      </c>
      <c r="T2" s="20">
        <v>1</v>
      </c>
      <c r="U2" s="23"/>
      <c r="V2" s="23"/>
      <c r="W2" s="24">
        <v>0.78611799999999998</v>
      </c>
      <c r="Z2" s="20"/>
      <c r="AA2" s="22"/>
      <c r="AB2" s="22"/>
      <c r="AC2" s="22"/>
      <c r="AD2" s="22"/>
      <c r="AF2" s="20"/>
      <c r="AG2" s="22"/>
      <c r="AH2" s="22"/>
      <c r="AI2" s="22"/>
    </row>
    <row r="3" spans="1:35" x14ac:dyDescent="0.3">
      <c r="B3" s="20">
        <v>2</v>
      </c>
      <c r="C3" s="21">
        <v>6</v>
      </c>
      <c r="D3" s="22">
        <v>0.27574331718331002</v>
      </c>
      <c r="E3" s="22">
        <v>0.89888749604907636</v>
      </c>
      <c r="F3" s="22"/>
      <c r="H3" s="20">
        <v>2</v>
      </c>
      <c r="I3" s="22">
        <v>10.45</v>
      </c>
      <c r="J3" s="22">
        <v>22.2</v>
      </c>
      <c r="K3" s="24">
        <f>SUM(I3:J3)</f>
        <v>32.65</v>
      </c>
      <c r="N3" s="20">
        <v>2</v>
      </c>
      <c r="O3" s="22">
        <v>6.57</v>
      </c>
      <c r="P3" s="22">
        <v>11.93657</v>
      </c>
      <c r="Q3" s="24">
        <f>SUM(O3:P3)</f>
        <v>18.50657</v>
      </c>
      <c r="T3" s="20">
        <v>2</v>
      </c>
      <c r="U3" s="22">
        <f>463594000/1000000000</f>
        <v>0.46359400000000001</v>
      </c>
      <c r="V3" s="22">
        <v>0.38691155999999999</v>
      </c>
      <c r="W3" s="24">
        <f>SUM(U3:V3)</f>
        <v>0.85050555999999999</v>
      </c>
      <c r="Z3" s="20"/>
      <c r="AA3" s="22"/>
      <c r="AB3" s="22"/>
      <c r="AC3" s="22"/>
      <c r="AD3" s="22"/>
      <c r="AF3" s="20"/>
      <c r="AG3" s="22"/>
      <c r="AH3" s="22"/>
      <c r="AI3" s="22"/>
    </row>
    <row r="4" spans="1:35" x14ac:dyDescent="0.3">
      <c r="B4" s="20">
        <v>3</v>
      </c>
      <c r="C4" s="21">
        <v>6</v>
      </c>
      <c r="D4" s="22">
        <v>0.181680775098434</v>
      </c>
      <c r="E4" s="22">
        <v>0.93545078933968462</v>
      </c>
      <c r="F4" s="22"/>
      <c r="H4" s="20">
        <v>3</v>
      </c>
      <c r="I4" s="22">
        <v>8.2200000000000006</v>
      </c>
      <c r="J4" s="22">
        <v>39.72</v>
      </c>
      <c r="K4" s="24">
        <f>SUM(I4:J4)</f>
        <v>47.94</v>
      </c>
      <c r="N4" s="20">
        <v>3</v>
      </c>
      <c r="O4" s="22">
        <f>8637150/1000000</f>
        <v>8.6371500000000001</v>
      </c>
      <c r="P4" s="22">
        <v>14.351984</v>
      </c>
      <c r="Q4" s="24">
        <f>SUM(O4:P4)</f>
        <v>22.989134</v>
      </c>
      <c r="T4" s="20">
        <v>3</v>
      </c>
      <c r="U4" s="22">
        <f>578665000/1000000000</f>
        <v>0.57866499999999998</v>
      </c>
      <c r="V4" s="22">
        <f>375707000/1000000000</f>
        <v>0.37570700000000001</v>
      </c>
      <c r="W4" s="24">
        <f>SUM(U4:V4)</f>
        <v>0.954372</v>
      </c>
      <c r="Z4" s="20"/>
      <c r="AA4" s="22"/>
      <c r="AB4" s="22"/>
      <c r="AC4" s="22"/>
      <c r="AD4" s="22"/>
      <c r="AF4" s="20"/>
      <c r="AG4" s="22"/>
      <c r="AH4" s="22"/>
      <c r="AI4" s="22"/>
    </row>
    <row r="5" spans="1:35" x14ac:dyDescent="0.3">
      <c r="B5" s="20">
        <v>4</v>
      </c>
      <c r="C5" s="21">
        <v>1</v>
      </c>
      <c r="F5" s="22"/>
      <c r="H5" s="20">
        <v>4</v>
      </c>
      <c r="K5" s="22">
        <v>17.13</v>
      </c>
      <c r="N5" s="20">
        <v>4</v>
      </c>
      <c r="O5" s="23"/>
      <c r="P5" s="23"/>
      <c r="Q5" s="24">
        <v>12.1495</v>
      </c>
      <c r="T5" s="20">
        <v>4</v>
      </c>
      <c r="U5" s="23"/>
      <c r="V5" s="23"/>
      <c r="W5" s="24">
        <v>0.53462600000000005</v>
      </c>
      <c r="Z5" s="20"/>
      <c r="AA5" s="22"/>
      <c r="AB5" s="22"/>
      <c r="AC5" s="22"/>
      <c r="AD5" s="22"/>
      <c r="AF5" s="20"/>
      <c r="AG5" s="22"/>
      <c r="AH5" s="22"/>
      <c r="AI5" s="22"/>
    </row>
    <row r="6" spans="1:35" x14ac:dyDescent="0.3">
      <c r="B6" s="20">
        <v>6</v>
      </c>
      <c r="C6" s="21">
        <v>1</v>
      </c>
      <c r="F6" s="22"/>
      <c r="H6" s="20">
        <v>6</v>
      </c>
      <c r="K6" s="22">
        <v>19.21</v>
      </c>
      <c r="N6" s="20">
        <v>6</v>
      </c>
      <c r="O6" s="23"/>
      <c r="P6" s="23"/>
      <c r="Q6" s="24">
        <v>13.67</v>
      </c>
      <c r="T6" s="20">
        <v>6</v>
      </c>
      <c r="U6" s="23"/>
      <c r="V6" s="23"/>
      <c r="W6" s="24">
        <v>0.68408899999999995</v>
      </c>
      <c r="Z6" s="20"/>
      <c r="AA6" s="22"/>
      <c r="AB6" s="22"/>
      <c r="AC6" s="22"/>
      <c r="AD6" s="22"/>
      <c r="AF6" s="20"/>
      <c r="AG6" s="22"/>
      <c r="AH6" s="22"/>
      <c r="AI6" s="22"/>
    </row>
    <row r="7" spans="1:35" x14ac:dyDescent="0.3">
      <c r="B7" s="20">
        <v>7</v>
      </c>
      <c r="C7" s="21">
        <v>2</v>
      </c>
      <c r="D7" s="22">
        <v>9.9283438643715305E-2</v>
      </c>
      <c r="E7" s="22">
        <v>0.95346676632456795</v>
      </c>
      <c r="F7" s="22"/>
      <c r="H7" s="20">
        <v>7</v>
      </c>
      <c r="I7" s="22">
        <v>7.1</v>
      </c>
      <c r="J7" s="22">
        <v>17.7</v>
      </c>
      <c r="K7" s="24">
        <f>SUM(I7:J7)</f>
        <v>24.799999999999997</v>
      </c>
      <c r="N7" s="20">
        <v>7</v>
      </c>
      <c r="O7" s="22">
        <f>5828680/1000000</f>
        <v>5.8286800000000003</v>
      </c>
      <c r="P7" s="22">
        <v>5.9988299999999999</v>
      </c>
      <c r="Q7" s="24">
        <f>SUM(O7:P7)</f>
        <v>11.82751</v>
      </c>
      <c r="T7" s="20">
        <v>7</v>
      </c>
      <c r="U7" s="22">
        <f>287899000/1000000000</f>
        <v>0.28789900000000002</v>
      </c>
      <c r="V7" s="22">
        <v>0.14297989999999999</v>
      </c>
      <c r="W7" s="24">
        <f>SUM(U7:V7)</f>
        <v>0.43087890000000001</v>
      </c>
      <c r="Z7" s="20"/>
      <c r="AA7" s="25"/>
      <c r="AB7" s="25"/>
      <c r="AC7" s="25"/>
      <c r="AD7" s="25"/>
      <c r="AF7" s="26"/>
      <c r="AG7" s="22"/>
      <c r="AH7" s="22"/>
      <c r="AI7" s="22"/>
    </row>
    <row r="8" spans="1:35" x14ac:dyDescent="0.3">
      <c r="B8" s="20">
        <v>8</v>
      </c>
      <c r="C8" s="21">
        <v>5</v>
      </c>
      <c r="D8" s="22">
        <v>0.30467548582434911</v>
      </c>
      <c r="E8" s="22">
        <v>0.96925930677561944</v>
      </c>
      <c r="F8" s="22"/>
      <c r="H8" s="20">
        <v>8</v>
      </c>
      <c r="I8" s="22">
        <v>10.39</v>
      </c>
      <c r="J8" s="22">
        <v>37.28</v>
      </c>
      <c r="K8" s="24">
        <f>SUM(I8:J8)</f>
        <v>47.67</v>
      </c>
      <c r="N8" s="20">
        <v>8</v>
      </c>
      <c r="O8" s="22">
        <v>12.1852</v>
      </c>
      <c r="P8" s="22">
        <v>13.891629999999999</v>
      </c>
      <c r="Q8" s="24">
        <f>SUM(O8:P8)</f>
        <v>26.076830000000001</v>
      </c>
      <c r="T8" s="20">
        <v>8</v>
      </c>
      <c r="U8" s="22">
        <f>767616000/1000000000</f>
        <v>0.76761599999999997</v>
      </c>
      <c r="V8" s="22">
        <v>0.36776730000000002</v>
      </c>
      <c r="W8" s="24">
        <f>SUM(U8:V8)</f>
        <v>1.1353833</v>
      </c>
      <c r="Z8" s="20"/>
      <c r="AA8" s="25"/>
      <c r="AD8" s="25"/>
      <c r="AF8" s="26"/>
      <c r="AG8" s="22"/>
      <c r="AH8" s="22"/>
      <c r="AI8" s="22"/>
    </row>
    <row r="9" spans="1:35" x14ac:dyDescent="0.3">
      <c r="B9" s="20">
        <v>9</v>
      </c>
      <c r="C9" s="21">
        <v>1</v>
      </c>
      <c r="F9" s="22"/>
      <c r="H9" s="20">
        <v>9</v>
      </c>
      <c r="K9" s="22">
        <v>15.17</v>
      </c>
      <c r="N9" s="20">
        <v>9</v>
      </c>
      <c r="O9" s="23"/>
      <c r="P9" s="23"/>
      <c r="Q9" s="24">
        <v>11.851900000000001</v>
      </c>
      <c r="T9" s="20">
        <v>9</v>
      </c>
      <c r="U9" s="23"/>
      <c r="V9" s="23"/>
      <c r="W9" s="24">
        <v>0.77046999999999999</v>
      </c>
      <c r="Z9" s="20"/>
      <c r="AA9" s="22"/>
      <c r="AB9" s="22"/>
      <c r="AC9" s="22"/>
      <c r="AD9" s="22"/>
      <c r="AF9" s="20"/>
      <c r="AG9" s="22"/>
      <c r="AH9" s="22"/>
      <c r="AI9" s="22"/>
    </row>
    <row r="10" spans="1:35" x14ac:dyDescent="0.3">
      <c r="B10" s="20">
        <v>10</v>
      </c>
      <c r="C10" s="21">
        <v>1</v>
      </c>
      <c r="F10" s="22"/>
      <c r="H10" s="20">
        <v>10</v>
      </c>
      <c r="K10" s="22">
        <v>18.04</v>
      </c>
      <c r="N10" s="20">
        <v>10</v>
      </c>
      <c r="O10" s="23"/>
      <c r="P10" s="23"/>
      <c r="Q10" s="24">
        <v>13.410399999999999</v>
      </c>
      <c r="T10" s="20">
        <v>10</v>
      </c>
      <c r="U10" s="23"/>
      <c r="V10" s="23"/>
      <c r="W10" s="24">
        <v>0.62289099999999997</v>
      </c>
      <c r="Z10" s="20"/>
      <c r="AA10" s="22"/>
      <c r="AB10" s="22"/>
      <c r="AC10" s="22"/>
      <c r="AD10" s="22"/>
      <c r="AF10" s="20"/>
      <c r="AG10" s="22"/>
      <c r="AH10" s="22"/>
      <c r="AI10" s="22"/>
    </row>
    <row r="11" spans="1:35" x14ac:dyDescent="0.3">
      <c r="B11" s="20">
        <v>11</v>
      </c>
      <c r="C11" s="21">
        <v>1</v>
      </c>
      <c r="F11" s="22"/>
      <c r="H11" s="20">
        <v>11</v>
      </c>
      <c r="K11" s="22">
        <v>14.23</v>
      </c>
      <c r="N11" s="20">
        <v>11</v>
      </c>
      <c r="O11" s="23"/>
      <c r="P11" s="23"/>
      <c r="Q11" s="24">
        <v>11.7652</v>
      </c>
      <c r="T11" s="20">
        <v>11</v>
      </c>
      <c r="U11" s="23"/>
      <c r="V11" s="23"/>
      <c r="W11" s="24">
        <v>0.63719400000000004</v>
      </c>
      <c r="Z11" s="20"/>
      <c r="AA11" s="22"/>
      <c r="AB11" s="22"/>
      <c r="AC11" s="22"/>
      <c r="AD11" s="22"/>
      <c r="AF11" s="20"/>
      <c r="AG11" s="22"/>
      <c r="AH11" s="22"/>
      <c r="AI11" s="22"/>
    </row>
    <row r="12" spans="1:35" x14ac:dyDescent="0.3">
      <c r="A12" s="22"/>
      <c r="B12" s="20">
        <v>13</v>
      </c>
      <c r="C12" s="21">
        <v>5</v>
      </c>
      <c r="D12" s="22">
        <v>0.110291893085337</v>
      </c>
      <c r="E12" s="22">
        <v>0.87534215759460232</v>
      </c>
      <c r="G12" s="22"/>
      <c r="H12" s="20">
        <v>13</v>
      </c>
      <c r="I12" s="22">
        <v>8.07</v>
      </c>
      <c r="J12" s="22">
        <v>35.979999999999997</v>
      </c>
      <c r="K12" s="24">
        <f>SUM(I12:J12)</f>
        <v>44.05</v>
      </c>
      <c r="M12" s="4"/>
      <c r="N12" s="27">
        <v>13</v>
      </c>
      <c r="O12" s="4">
        <f>10217500/1000000</f>
        <v>10.217499999999999</v>
      </c>
      <c r="P12" s="4">
        <f>13921700/1000000</f>
        <v>13.9217</v>
      </c>
      <c r="Q12" s="28">
        <f>SUM(O12:P12)</f>
        <v>24.139199999999999</v>
      </c>
      <c r="R12" s="29"/>
      <c r="S12" s="3"/>
      <c r="T12" s="27">
        <v>13</v>
      </c>
      <c r="U12" s="4">
        <f>723258000/1000000000</f>
        <v>0.72325799999999996</v>
      </c>
      <c r="V12" s="4">
        <f>370267000/1000000000</f>
        <v>0.37026700000000001</v>
      </c>
      <c r="W12" s="28">
        <f>SUM(U12:V12)</f>
        <v>1.0935250000000001</v>
      </c>
      <c r="X12" s="29"/>
      <c r="Y12" s="22"/>
      <c r="Z12" s="22"/>
      <c r="AA12" s="22"/>
      <c r="AB12" s="22"/>
      <c r="AC12" s="22"/>
      <c r="AD12" s="22"/>
      <c r="AF12" s="20"/>
      <c r="AG12" s="22"/>
      <c r="AH12" s="22"/>
      <c r="AI12" s="22"/>
    </row>
    <row r="13" spans="1:35" x14ac:dyDescent="0.3">
      <c r="B13" s="20">
        <v>14</v>
      </c>
      <c r="C13" s="21">
        <v>7</v>
      </c>
      <c r="D13" s="22">
        <v>0.22373248225045361</v>
      </c>
      <c r="E13" s="22">
        <v>0.87695775765995088</v>
      </c>
      <c r="G13" s="22"/>
      <c r="H13" s="20">
        <v>14</v>
      </c>
      <c r="I13" s="22">
        <v>10.27</v>
      </c>
      <c r="J13" s="22">
        <v>31.14</v>
      </c>
      <c r="K13" s="24">
        <f>SUM(I13:J13)</f>
        <v>41.41</v>
      </c>
      <c r="M13" s="4"/>
      <c r="N13" s="27">
        <v>14</v>
      </c>
      <c r="O13" s="4">
        <v>11.1974</v>
      </c>
      <c r="P13" s="4">
        <v>11.127822999999999</v>
      </c>
      <c r="Q13" s="28">
        <f>SUM(O13:P13)</f>
        <v>22.325223000000001</v>
      </c>
      <c r="S13" s="4"/>
      <c r="T13" s="27">
        <v>14</v>
      </c>
      <c r="U13" s="4">
        <v>0.742008</v>
      </c>
      <c r="V13" s="4">
        <v>0.28868700000000003</v>
      </c>
      <c r="W13" s="28">
        <f>SUM(U13:V13)</f>
        <v>1.0306950000000001</v>
      </c>
      <c r="Y13" s="22"/>
      <c r="Z13" s="25"/>
      <c r="AA13" s="25"/>
      <c r="AB13" s="22"/>
      <c r="AC13" s="22"/>
      <c r="AD13" s="22"/>
      <c r="AF13" s="20"/>
      <c r="AG13" s="22"/>
      <c r="AH13" s="22"/>
      <c r="AI13" s="22"/>
    </row>
    <row r="14" spans="1:35" x14ac:dyDescent="0.3">
      <c r="A14" s="22"/>
      <c r="B14" s="20">
        <v>15</v>
      </c>
      <c r="C14" s="21">
        <v>4</v>
      </c>
      <c r="D14" s="22">
        <v>0.20777894924160401</v>
      </c>
      <c r="E14" s="22">
        <v>0.63323561429345865</v>
      </c>
      <c r="G14" s="22"/>
      <c r="H14" s="20">
        <v>15</v>
      </c>
      <c r="I14" s="22">
        <v>8.5500000000000007</v>
      </c>
      <c r="J14" s="22">
        <v>11.73</v>
      </c>
      <c r="K14" s="24">
        <f>SUM(I14:J14)</f>
        <v>20.28</v>
      </c>
      <c r="M14" s="4"/>
      <c r="N14" s="27">
        <v>15</v>
      </c>
      <c r="O14" s="4">
        <f>8383600/1000000</f>
        <v>8.3835999999999995</v>
      </c>
      <c r="P14" s="4">
        <f>5220205/1000000</f>
        <v>5.220205</v>
      </c>
      <c r="Q14" s="28">
        <f>SUM(O14:P14)</f>
        <v>13.603804999999999</v>
      </c>
      <c r="R14" s="29"/>
      <c r="S14" s="4"/>
      <c r="T14" s="27">
        <v>15</v>
      </c>
      <c r="U14" s="4">
        <f>611529000/1000000000</f>
        <v>0.61152899999999999</v>
      </c>
      <c r="V14" s="4">
        <f>150028390/1000000000</f>
        <v>0.15002839000000001</v>
      </c>
      <c r="W14" s="28">
        <f>SUM(U14:V14)</f>
        <v>0.76155739</v>
      </c>
      <c r="X14" s="29"/>
      <c r="Y14" s="22"/>
      <c r="Z14" s="25"/>
      <c r="AA14" s="25"/>
      <c r="AB14" s="22"/>
      <c r="AC14" s="22"/>
      <c r="AD14" s="22"/>
      <c r="AF14" s="20"/>
      <c r="AG14" s="22"/>
      <c r="AH14" s="22"/>
      <c r="AI14" s="22"/>
    </row>
    <row r="15" spans="1:35" x14ac:dyDescent="0.3">
      <c r="B15" s="20">
        <v>17</v>
      </c>
      <c r="C15" s="21">
        <v>1</v>
      </c>
      <c r="F15" s="22"/>
      <c r="H15" s="20">
        <v>17</v>
      </c>
      <c r="K15" s="22">
        <v>17.29</v>
      </c>
      <c r="M15" s="3"/>
      <c r="N15" s="27">
        <v>17</v>
      </c>
      <c r="O15" s="30"/>
      <c r="P15" s="30"/>
      <c r="Q15" s="28">
        <v>13.857100000000001</v>
      </c>
      <c r="S15" s="3"/>
      <c r="T15" s="27">
        <v>17</v>
      </c>
      <c r="U15" s="30"/>
      <c r="V15" s="30"/>
      <c r="W15" s="28">
        <v>0.73055199999999998</v>
      </c>
      <c r="Z15" s="25"/>
      <c r="AB15" s="22"/>
      <c r="AC15" s="22"/>
      <c r="AD15" s="22"/>
      <c r="AF15" s="20"/>
      <c r="AG15" s="22"/>
      <c r="AH15" s="22"/>
      <c r="AI15" s="22"/>
    </row>
    <row r="16" spans="1:35" x14ac:dyDescent="0.3">
      <c r="B16" s="20">
        <v>18</v>
      </c>
      <c r="C16" s="21">
        <v>5</v>
      </c>
      <c r="D16" s="22">
        <v>0.1402109392065039</v>
      </c>
      <c r="E16" s="22">
        <v>0.95662543502457564</v>
      </c>
      <c r="F16" s="22"/>
      <c r="H16" s="20">
        <v>18</v>
      </c>
      <c r="I16" s="22">
        <v>8.3800000000000008</v>
      </c>
      <c r="J16" s="22">
        <v>27.58</v>
      </c>
      <c r="K16" s="24">
        <f t="shared" ref="K16" si="0">SUM(I16:J16)</f>
        <v>35.96</v>
      </c>
      <c r="M16" s="3"/>
      <c r="N16" s="27">
        <v>18</v>
      </c>
      <c r="O16" s="4">
        <v>9.5810200000000005</v>
      </c>
      <c r="P16" s="4">
        <v>9.9090050000000005</v>
      </c>
      <c r="Q16" s="28">
        <f t="shared" ref="Q16" si="1">SUM(O16:P16)</f>
        <v>19.490025000000003</v>
      </c>
      <c r="S16" s="3"/>
      <c r="T16" s="27">
        <v>18</v>
      </c>
      <c r="U16" s="4">
        <v>0.67881499999999995</v>
      </c>
      <c r="V16" s="4">
        <v>0.24396689999999999</v>
      </c>
      <c r="W16" s="28">
        <f t="shared" ref="W16" si="2">SUM(U16:V16)</f>
        <v>0.92278189999999993</v>
      </c>
      <c r="Z16" s="20"/>
      <c r="AA16" s="22"/>
      <c r="AB16" s="22"/>
      <c r="AC16" s="22"/>
      <c r="AD16" s="22"/>
      <c r="AF16" s="20"/>
      <c r="AG16" s="22"/>
      <c r="AH16" s="22"/>
      <c r="AI16" s="22"/>
    </row>
    <row r="17" spans="2:35" x14ac:dyDescent="0.3">
      <c r="B17" s="20">
        <v>19</v>
      </c>
      <c r="C17" s="21">
        <v>1</v>
      </c>
      <c r="F17" s="22"/>
      <c r="H17" s="20">
        <v>19</v>
      </c>
      <c r="K17" s="22">
        <v>20.09</v>
      </c>
      <c r="N17" s="20">
        <v>19</v>
      </c>
      <c r="O17" s="23"/>
      <c r="P17" s="23"/>
      <c r="Q17" s="24">
        <v>15.303800000000001</v>
      </c>
      <c r="S17" s="3"/>
      <c r="T17" s="27">
        <v>19</v>
      </c>
      <c r="U17" s="30"/>
      <c r="V17" s="30"/>
      <c r="W17" s="28">
        <v>0.73652099999999998</v>
      </c>
      <c r="Z17" s="26"/>
      <c r="AA17" s="26"/>
      <c r="AB17" s="22"/>
      <c r="AC17" s="22"/>
      <c r="AD17" s="22"/>
      <c r="AF17" s="20"/>
      <c r="AG17" s="22"/>
      <c r="AH17" s="22"/>
      <c r="AI17" s="22"/>
    </row>
    <row r="18" spans="2:35" x14ac:dyDescent="0.3">
      <c r="B18" s="20">
        <v>23</v>
      </c>
      <c r="C18" s="21">
        <v>4</v>
      </c>
      <c r="D18" s="22">
        <v>0.27172518686555369</v>
      </c>
      <c r="E18" s="22">
        <v>0.9255527317438248</v>
      </c>
      <c r="F18" s="22"/>
      <c r="H18" s="20">
        <v>23</v>
      </c>
      <c r="I18" s="22">
        <v>9.26</v>
      </c>
      <c r="J18" s="22">
        <v>23.05</v>
      </c>
      <c r="K18" s="24">
        <f t="shared" ref="K18:K22" si="3">SUM(I18:J18)</f>
        <v>32.31</v>
      </c>
      <c r="N18" s="20">
        <v>23</v>
      </c>
      <c r="O18" s="22">
        <f>10512700/1000000</f>
        <v>10.512700000000001</v>
      </c>
      <c r="P18" s="22">
        <v>10.643129999999999</v>
      </c>
      <c r="Q18" s="24">
        <f t="shared" ref="Q18:Q22" si="4">SUM(O18:P18)</f>
        <v>21.155830000000002</v>
      </c>
      <c r="T18" s="20">
        <v>23</v>
      </c>
      <c r="U18" s="22">
        <f>772874000/1000000000</f>
        <v>0.77287399999999995</v>
      </c>
      <c r="V18" s="22">
        <v>0.34260750000000001</v>
      </c>
      <c r="W18" s="24">
        <f t="shared" ref="W18:W22" si="5">SUM(U18:V18)</f>
        <v>1.1154815</v>
      </c>
      <c r="Z18" s="20"/>
      <c r="AA18" s="22"/>
      <c r="AB18" s="22"/>
      <c r="AC18" s="22"/>
      <c r="AD18" s="22"/>
      <c r="AF18" s="20"/>
      <c r="AG18" s="22"/>
      <c r="AH18" s="22"/>
      <c r="AI18" s="22"/>
    </row>
    <row r="19" spans="2:35" x14ac:dyDescent="0.3">
      <c r="B19" s="20">
        <v>26</v>
      </c>
      <c r="C19" s="21">
        <v>6</v>
      </c>
      <c r="D19" s="22">
        <v>0.18</v>
      </c>
      <c r="E19" s="22">
        <v>0.9118206350365945</v>
      </c>
      <c r="F19" s="22"/>
      <c r="H19" s="20">
        <v>26</v>
      </c>
      <c r="I19" s="22">
        <v>7.84</v>
      </c>
      <c r="J19" s="22">
        <v>45.75</v>
      </c>
      <c r="K19" s="24">
        <f t="shared" si="3"/>
        <v>53.59</v>
      </c>
      <c r="N19" s="20">
        <v>26</v>
      </c>
      <c r="O19" s="22">
        <v>7.7730499999999996</v>
      </c>
      <c r="P19" s="22">
        <v>15.17123</v>
      </c>
      <c r="Q19" s="24">
        <f t="shared" si="4"/>
        <v>22.944279999999999</v>
      </c>
      <c r="T19" s="20">
        <v>26</v>
      </c>
      <c r="U19" s="22">
        <v>0.511131</v>
      </c>
      <c r="V19" s="22">
        <v>0.3829322</v>
      </c>
      <c r="W19" s="24">
        <f t="shared" si="5"/>
        <v>0.89406319999999995</v>
      </c>
      <c r="Z19" s="20"/>
      <c r="AA19" s="22"/>
      <c r="AB19" s="22"/>
      <c r="AC19" s="22"/>
      <c r="AD19" s="22"/>
      <c r="AF19" s="20"/>
      <c r="AG19" s="22"/>
      <c r="AH19" s="22"/>
      <c r="AI19" s="22"/>
    </row>
    <row r="20" spans="2:35" x14ac:dyDescent="0.3">
      <c r="B20" s="20">
        <v>27</v>
      </c>
      <c r="C20" s="21">
        <v>5</v>
      </c>
      <c r="D20" s="22">
        <v>0.1569436207617686</v>
      </c>
      <c r="E20" s="22">
        <v>0.95094351122809906</v>
      </c>
      <c r="F20" s="22"/>
      <c r="H20" s="20">
        <v>27</v>
      </c>
      <c r="I20" s="22">
        <v>8.76</v>
      </c>
      <c r="J20" s="22">
        <v>34.270000000000003</v>
      </c>
      <c r="K20" s="24">
        <f t="shared" si="3"/>
        <v>43.03</v>
      </c>
      <c r="N20" s="20">
        <v>27</v>
      </c>
      <c r="O20" s="22">
        <v>8.2761800000000001</v>
      </c>
      <c r="P20" s="22">
        <v>11.498290000000001</v>
      </c>
      <c r="Q20" s="24">
        <f t="shared" si="4"/>
        <v>19.774470000000001</v>
      </c>
      <c r="T20" s="20">
        <v>27</v>
      </c>
      <c r="U20" s="22">
        <v>0.56414600000000004</v>
      </c>
      <c r="V20" s="22">
        <v>0.30003459999999998</v>
      </c>
      <c r="W20" s="24">
        <f t="shared" si="5"/>
        <v>0.86418060000000008</v>
      </c>
      <c r="Z20" s="20"/>
      <c r="AA20" s="22"/>
      <c r="AB20" s="22"/>
      <c r="AC20" s="22"/>
      <c r="AD20" s="22"/>
      <c r="AF20" s="20"/>
      <c r="AG20" s="22"/>
      <c r="AH20" s="22"/>
      <c r="AI20" s="22"/>
    </row>
    <row r="21" spans="2:35" x14ac:dyDescent="0.3">
      <c r="B21" s="20">
        <v>38</v>
      </c>
      <c r="C21" s="21">
        <v>3</v>
      </c>
      <c r="D21" s="22">
        <v>0.4436706623453312</v>
      </c>
      <c r="E21" s="22">
        <v>0.95520582546632593</v>
      </c>
      <c r="F21" s="22"/>
      <c r="H21" s="20">
        <v>38</v>
      </c>
      <c r="I21" s="22">
        <v>10.68</v>
      </c>
      <c r="J21" s="22">
        <v>13.82</v>
      </c>
      <c r="K21" s="24">
        <f t="shared" si="3"/>
        <v>24.5</v>
      </c>
      <c r="N21" s="20">
        <v>38</v>
      </c>
      <c r="O21" s="22">
        <v>9.3227100000000007</v>
      </c>
      <c r="P21" s="22">
        <v>4.9928030000000003</v>
      </c>
      <c r="Q21" s="24">
        <f t="shared" si="4"/>
        <v>14.315513000000001</v>
      </c>
      <c r="T21" s="20">
        <v>38</v>
      </c>
      <c r="U21" s="22">
        <v>0.61401799999999995</v>
      </c>
      <c r="V21" s="22">
        <v>0.15454683999999999</v>
      </c>
      <c r="W21" s="24">
        <f t="shared" si="5"/>
        <v>0.76856483999999992</v>
      </c>
      <c r="Z21" s="20"/>
      <c r="AA21" s="22"/>
      <c r="AB21" s="22"/>
      <c r="AC21" s="22"/>
      <c r="AD21" s="22"/>
      <c r="AF21" s="20"/>
      <c r="AG21" s="22"/>
      <c r="AH21" s="22"/>
      <c r="AI21" s="22"/>
    </row>
    <row r="22" spans="2:35" x14ac:dyDescent="0.3">
      <c r="B22" s="20">
        <v>39</v>
      </c>
      <c r="C22" s="21">
        <v>5</v>
      </c>
      <c r="D22" s="22">
        <v>8.3851332313175875E-2</v>
      </c>
      <c r="E22" s="22">
        <v>0.94452292139159744</v>
      </c>
      <c r="F22" s="22"/>
      <c r="H22" s="20">
        <v>39</v>
      </c>
      <c r="I22" s="22">
        <v>8.2799999999999994</v>
      </c>
      <c r="J22" s="22">
        <v>37.92</v>
      </c>
      <c r="K22" s="24">
        <f t="shared" si="3"/>
        <v>46.2</v>
      </c>
      <c r="N22" s="20">
        <v>39</v>
      </c>
      <c r="O22" s="22">
        <v>8.1729000000000003</v>
      </c>
      <c r="P22" s="22">
        <v>11.34478</v>
      </c>
      <c r="Q22" s="24">
        <f t="shared" si="4"/>
        <v>19.517679999999999</v>
      </c>
      <c r="T22" s="20">
        <v>39</v>
      </c>
      <c r="U22" s="22">
        <v>0.56275699999999995</v>
      </c>
      <c r="V22" s="22">
        <v>0.24695700000000001</v>
      </c>
      <c r="W22" s="24">
        <f t="shared" si="5"/>
        <v>0.80971399999999993</v>
      </c>
      <c r="Z22" s="20"/>
      <c r="AA22" s="22"/>
      <c r="AB22" s="22"/>
      <c r="AC22" s="22"/>
      <c r="AD22" s="22"/>
      <c r="AF22" s="20"/>
      <c r="AG22" s="22"/>
      <c r="AH22" s="22"/>
      <c r="AI22" s="22"/>
    </row>
    <row r="23" spans="2:35" x14ac:dyDescent="0.3">
      <c r="B23" s="1" t="s">
        <v>7</v>
      </c>
      <c r="C23" s="31">
        <f>AVERAGE(C2:C22)</f>
        <v>3.3809523809523809</v>
      </c>
      <c r="D23" s="31">
        <f>AVERAGE(D2:D22)</f>
        <v>0.2061221602168874</v>
      </c>
      <c r="E23" s="31">
        <f>AVERAGE(E2:E22)</f>
        <v>0.90671314984061346</v>
      </c>
      <c r="F23" s="31"/>
      <c r="H23" s="1" t="s">
        <v>7</v>
      </c>
      <c r="I23" s="31">
        <f>AVERAGE(I2:I22)</f>
        <v>8.9423076923076916</v>
      </c>
      <c r="J23" s="31">
        <f>AVERAGE(J2:J22)</f>
        <v>29.087692307692308</v>
      </c>
      <c r="K23" s="31">
        <f>AVERAGE(K2:K22)</f>
        <v>30.198095238095238</v>
      </c>
      <c r="N23" s="1" t="s">
        <v>7</v>
      </c>
      <c r="O23" s="32">
        <f>AVERAGE(O2:O22)</f>
        <v>8.9736992307692294</v>
      </c>
      <c r="P23" s="32">
        <f>AVERAGE(P2:P22)</f>
        <v>10.769844615384613</v>
      </c>
      <c r="Q23" s="32">
        <f>AVERAGE(Q2:Q22)</f>
        <v>17.284017619047617</v>
      </c>
      <c r="T23" s="1" t="s">
        <v>7</v>
      </c>
      <c r="U23" s="32">
        <f>AVERAGE(U2:U22)</f>
        <v>0.60602384615384608</v>
      </c>
      <c r="V23" s="32">
        <f>AVERAGE(V2:V22)</f>
        <v>0.28872255307692307</v>
      </c>
      <c r="W23" s="33">
        <f>AVERAGE(W2:W22)</f>
        <v>0.81591258047619031</v>
      </c>
      <c r="Z23" s="20"/>
      <c r="AA23" s="34"/>
      <c r="AB23" s="34"/>
      <c r="AC23" s="34"/>
      <c r="AD23" s="34"/>
      <c r="AF23" s="20"/>
      <c r="AG23" s="22"/>
      <c r="AH23" s="22"/>
      <c r="AI23" s="22"/>
    </row>
    <row r="24" spans="2:35" x14ac:dyDescent="0.3">
      <c r="B24" s="1" t="s">
        <v>8</v>
      </c>
      <c r="C24" s="31">
        <f>_xlfn.STDEV.P(C2:C22)</f>
        <v>2.1263917677872484</v>
      </c>
      <c r="D24" s="31">
        <f>_xlfn.STDEV.P(D2:D22)</f>
        <v>9.5754676161228125E-2</v>
      </c>
      <c r="E24" s="31">
        <f>_xlfn.STDEV.P(E2:E22)</f>
        <v>8.4240587648767656E-2</v>
      </c>
      <c r="F24" s="31"/>
      <c r="H24" s="1" t="s">
        <v>8</v>
      </c>
      <c r="I24" s="31">
        <f>_xlfn.STDEV.P(I2:I22)</f>
        <v>1.1123789742028243</v>
      </c>
      <c r="J24" s="31">
        <f>_xlfn.STDEV.P(J2:J22)</f>
        <v>10.245497437971435</v>
      </c>
      <c r="K24" s="31">
        <f>_xlfn.STDEV.P(K2:K22)</f>
        <v>12.784673345938815</v>
      </c>
      <c r="N24" s="1" t="s">
        <v>8</v>
      </c>
      <c r="O24" s="32">
        <f>_xlfn.STDEV.P(O2:O22)</f>
        <v>1.7178824746739012</v>
      </c>
      <c r="P24" s="32">
        <f>_xlfn.STDEV.P(P2:P22)</f>
        <v>3.3041538406348629</v>
      </c>
      <c r="Q24" s="32">
        <f>_xlfn.STDEV.P(Q2:Q22)</f>
        <v>4.5669734425780861</v>
      </c>
      <c r="T24" s="1" t="s">
        <v>8</v>
      </c>
      <c r="U24" s="32">
        <f>_xlfn.STDEV.P(U2:U22)</f>
        <v>0.13198132494517584</v>
      </c>
      <c r="V24" s="32">
        <f>_xlfn.STDEV.P(V2:V22)</f>
        <v>8.954564644248568E-2</v>
      </c>
      <c r="W24" s="33">
        <f>_xlfn.STDEV.P(W2:W22)</f>
        <v>0.18139071048964209</v>
      </c>
      <c r="Z24" s="20"/>
      <c r="AA24" s="34"/>
      <c r="AB24" s="34"/>
      <c r="AC24" s="34"/>
      <c r="AD24" s="34"/>
      <c r="AF24" s="20"/>
      <c r="AG24" s="22"/>
      <c r="AH24" s="22"/>
      <c r="AI24" s="22"/>
    </row>
    <row r="25" spans="2:35" x14ac:dyDescent="0.3">
      <c r="B25" s="1" t="s">
        <v>9</v>
      </c>
      <c r="C25" s="1"/>
      <c r="D25" s="31">
        <f>D24/D23</f>
        <v>0.46455304010239573</v>
      </c>
      <c r="E25" s="31">
        <f>E24/E23</f>
        <v>9.2907649639332887E-2</v>
      </c>
      <c r="F25" s="32"/>
      <c r="H25" s="1" t="s">
        <v>9</v>
      </c>
      <c r="I25" s="31">
        <f>I24/I23</f>
        <v>0.12439506808289649</v>
      </c>
      <c r="J25" s="31">
        <f>J24/J23</f>
        <v>0.35222792271018316</v>
      </c>
      <c r="K25" s="31">
        <f>K24/K23</f>
        <v>0.42336025650421838</v>
      </c>
      <c r="N25" s="1" t="s">
        <v>9</v>
      </c>
      <c r="O25" s="32">
        <f>O24/O23</f>
        <v>0.1914352632617311</v>
      </c>
      <c r="P25" s="32">
        <f>P24/P23</f>
        <v>0.30679679778433505</v>
      </c>
      <c r="Q25" s="32">
        <f>Q24/Q23</f>
        <v>0.2642310105924166</v>
      </c>
      <c r="T25" s="1" t="s">
        <v>9</v>
      </c>
      <c r="U25" s="32">
        <f>U24/U23</f>
        <v>0.2177823954994518</v>
      </c>
      <c r="V25" s="32">
        <f>V24/V23</f>
        <v>0.31014427341472156</v>
      </c>
      <c r="W25" s="33">
        <f>W24/W23</f>
        <v>0.22231635450917694</v>
      </c>
      <c r="Z25" s="20"/>
      <c r="AA25" s="34"/>
      <c r="AB25" s="34"/>
      <c r="AC25" s="34"/>
      <c r="AD25" s="34"/>
      <c r="AF25" s="20"/>
      <c r="AG25" s="22"/>
      <c r="AH25" s="22"/>
      <c r="AI25" s="22"/>
    </row>
    <row r="29" spans="2:35" x14ac:dyDescent="0.3">
      <c r="B29" s="6" t="s">
        <v>1</v>
      </c>
      <c r="C29" s="6" t="s">
        <v>13</v>
      </c>
      <c r="D29" s="7" t="s">
        <v>14</v>
      </c>
      <c r="E29" s="7" t="s">
        <v>10</v>
      </c>
      <c r="F29" s="8"/>
      <c r="G29" s="9" t="s">
        <v>2</v>
      </c>
      <c r="H29" s="10" t="s">
        <v>1</v>
      </c>
      <c r="I29" s="11" t="s">
        <v>15</v>
      </c>
      <c r="J29" s="11" t="s">
        <v>17</v>
      </c>
      <c r="K29" s="11" t="s">
        <v>11</v>
      </c>
      <c r="M29" s="12" t="s">
        <v>3</v>
      </c>
      <c r="N29" s="13" t="s">
        <v>1</v>
      </c>
      <c r="O29" s="14" t="s">
        <v>15</v>
      </c>
      <c r="P29" s="14" t="s">
        <v>17</v>
      </c>
      <c r="Q29" s="14" t="s">
        <v>11</v>
      </c>
      <c r="S29" s="15" t="s">
        <v>4</v>
      </c>
      <c r="T29" s="16" t="s">
        <v>1</v>
      </c>
      <c r="U29" s="17" t="s">
        <v>15</v>
      </c>
      <c r="V29" s="17" t="s">
        <v>16</v>
      </c>
      <c r="W29" s="17" t="s">
        <v>11</v>
      </c>
      <c r="Y29" s="36" t="s">
        <v>5</v>
      </c>
      <c r="Z29" s="37" t="s">
        <v>1</v>
      </c>
      <c r="AA29" s="38" t="s">
        <v>15</v>
      </c>
      <c r="AB29" s="38" t="s">
        <v>16</v>
      </c>
      <c r="AC29" s="38" t="s">
        <v>11</v>
      </c>
      <c r="AE29" s="39" t="s">
        <v>6</v>
      </c>
      <c r="AF29" s="40" t="s">
        <v>1</v>
      </c>
      <c r="AG29" s="41" t="s">
        <v>15</v>
      </c>
      <c r="AH29" s="41" t="s">
        <v>16</v>
      </c>
      <c r="AI29" s="41" t="s">
        <v>11</v>
      </c>
    </row>
    <row r="30" spans="2:35" x14ac:dyDescent="0.3">
      <c r="B30" s="20">
        <v>2</v>
      </c>
      <c r="C30" s="21">
        <v>6</v>
      </c>
      <c r="D30" s="22">
        <v>0.27574331718331002</v>
      </c>
      <c r="E30" s="22">
        <v>0.89888749604907636</v>
      </c>
      <c r="F30" s="22"/>
      <c r="G30" t="s">
        <v>12</v>
      </c>
      <c r="H30" s="20">
        <v>1</v>
      </c>
      <c r="I30" s="23"/>
      <c r="J30" s="23"/>
      <c r="K30">
        <v>18.61</v>
      </c>
      <c r="M30" t="s">
        <v>12</v>
      </c>
      <c r="N30" s="20">
        <v>1</v>
      </c>
      <c r="O30" s="23"/>
      <c r="P30" s="23"/>
      <c r="Q30" s="24">
        <v>14.2904</v>
      </c>
      <c r="S30" t="s">
        <v>12</v>
      </c>
      <c r="T30" s="20">
        <v>1</v>
      </c>
      <c r="U30" s="23"/>
      <c r="V30" s="23"/>
      <c r="W30" s="24">
        <v>0.78611799999999998</v>
      </c>
      <c r="Y30" t="s">
        <v>12</v>
      </c>
      <c r="Z30" s="20">
        <v>1</v>
      </c>
      <c r="AA30" s="22"/>
      <c r="AB30" s="22"/>
      <c r="AC30" s="42">
        <f t="shared" ref="AC30:AC37" si="6">W30/K30</f>
        <v>4.22416980118216E-2</v>
      </c>
      <c r="AE30" t="s">
        <v>12</v>
      </c>
      <c r="AF30" s="20">
        <v>1</v>
      </c>
      <c r="AG30" s="22"/>
      <c r="AH30" s="22"/>
      <c r="AI30" s="22">
        <f>Q30/W30</f>
        <v>18.178441404471084</v>
      </c>
    </row>
    <row r="31" spans="2:35" x14ac:dyDescent="0.3">
      <c r="B31" s="20">
        <v>3</v>
      </c>
      <c r="C31" s="21">
        <v>6</v>
      </c>
      <c r="D31" s="22">
        <v>0.181680775098434</v>
      </c>
      <c r="E31" s="22">
        <v>0.93545078933968462</v>
      </c>
      <c r="F31" s="22"/>
      <c r="H31" s="20">
        <v>4</v>
      </c>
      <c r="I31" s="23"/>
      <c r="J31" s="23"/>
      <c r="K31">
        <v>17.13</v>
      </c>
      <c r="N31" s="20">
        <v>4</v>
      </c>
      <c r="O31" s="23"/>
      <c r="P31" s="23"/>
      <c r="Q31" s="24">
        <v>12.1495</v>
      </c>
      <c r="T31" s="20">
        <v>4</v>
      </c>
      <c r="U31" s="23"/>
      <c r="V31" s="23"/>
      <c r="W31" s="24">
        <v>0.53462600000000005</v>
      </c>
      <c r="Z31" s="20">
        <v>4</v>
      </c>
      <c r="AA31" s="22"/>
      <c r="AB31" s="22"/>
      <c r="AC31" s="42">
        <f t="shared" si="6"/>
        <v>3.1209924109748984E-2</v>
      </c>
      <c r="AF31" s="20">
        <v>4</v>
      </c>
      <c r="AG31" s="22"/>
      <c r="AH31" s="22"/>
      <c r="AI31" s="22">
        <f t="shared" ref="AI31:AI37" si="7">Q31/W31</f>
        <v>22.725232218410625</v>
      </c>
    </row>
    <row r="32" spans="2:35" x14ac:dyDescent="0.3">
      <c r="B32" s="20">
        <v>7</v>
      </c>
      <c r="C32" s="21">
        <v>2</v>
      </c>
      <c r="D32" s="22">
        <v>9.9283438643715305E-2</v>
      </c>
      <c r="E32" s="22">
        <v>0.95346676632456795</v>
      </c>
      <c r="F32" s="22"/>
      <c r="H32" s="20">
        <v>6</v>
      </c>
      <c r="I32" s="23"/>
      <c r="J32" s="23"/>
      <c r="K32">
        <v>19.21</v>
      </c>
      <c r="N32" s="20">
        <v>6</v>
      </c>
      <c r="O32" s="23"/>
      <c r="P32" s="23"/>
      <c r="Q32" s="24">
        <v>13.67</v>
      </c>
      <c r="T32" s="20">
        <v>6</v>
      </c>
      <c r="U32" s="23"/>
      <c r="V32" s="23"/>
      <c r="W32" s="24">
        <v>0.68408899999999995</v>
      </c>
      <c r="Z32" s="20">
        <v>6</v>
      </c>
      <c r="AA32" s="22"/>
      <c r="AB32" s="22"/>
      <c r="AC32" s="42">
        <f t="shared" si="6"/>
        <v>3.5611087975013007E-2</v>
      </c>
      <c r="AF32" s="20">
        <v>6</v>
      </c>
      <c r="AG32" s="22"/>
      <c r="AH32" s="22"/>
      <c r="AI32" s="22">
        <f t="shared" si="7"/>
        <v>19.982780018389423</v>
      </c>
    </row>
    <row r="33" spans="1:36" x14ac:dyDescent="0.3">
      <c r="B33" s="20">
        <v>8</v>
      </c>
      <c r="C33" s="21">
        <v>5</v>
      </c>
      <c r="D33" s="22">
        <v>0.30467548582434911</v>
      </c>
      <c r="E33" s="22">
        <v>0.96925930677561944</v>
      </c>
      <c r="F33" s="22"/>
      <c r="H33" s="20">
        <v>9</v>
      </c>
      <c r="I33" s="23"/>
      <c r="J33" s="23"/>
      <c r="K33">
        <v>15.17</v>
      </c>
      <c r="N33" s="20">
        <v>9</v>
      </c>
      <c r="O33" s="23"/>
      <c r="P33" s="23"/>
      <c r="Q33" s="24">
        <v>11.851900000000001</v>
      </c>
      <c r="T33" s="20">
        <v>9</v>
      </c>
      <c r="U33" s="23"/>
      <c r="V33" s="23"/>
      <c r="W33" s="24">
        <v>0.77046999999999999</v>
      </c>
      <c r="Z33" s="20">
        <v>9</v>
      </c>
      <c r="AA33" s="22"/>
      <c r="AB33" s="22"/>
      <c r="AC33" s="42">
        <f t="shared" si="6"/>
        <v>5.078905735003296E-2</v>
      </c>
      <c r="AF33" s="20">
        <v>9</v>
      </c>
      <c r="AG33" s="22"/>
      <c r="AH33" s="22"/>
      <c r="AI33" s="22">
        <f t="shared" si="7"/>
        <v>15.382688488844472</v>
      </c>
    </row>
    <row r="34" spans="1:36" x14ac:dyDescent="0.3">
      <c r="B34" s="20">
        <v>13</v>
      </c>
      <c r="C34" s="21">
        <v>5</v>
      </c>
      <c r="D34" s="22">
        <v>0.110291893085337</v>
      </c>
      <c r="E34" s="22">
        <v>0.87534215759460232</v>
      </c>
      <c r="F34" s="22"/>
      <c r="H34" s="20">
        <v>10</v>
      </c>
      <c r="I34" s="23"/>
      <c r="J34" s="23"/>
      <c r="K34">
        <v>18.04</v>
      </c>
      <c r="N34" s="20">
        <v>10</v>
      </c>
      <c r="O34" s="23"/>
      <c r="P34" s="23"/>
      <c r="Q34" s="24">
        <v>13.410399999999999</v>
      </c>
      <c r="T34" s="20">
        <v>10</v>
      </c>
      <c r="U34" s="23"/>
      <c r="V34" s="23"/>
      <c r="W34" s="24">
        <v>0.62289099999999997</v>
      </c>
      <c r="Z34" s="20">
        <v>10</v>
      </c>
      <c r="AA34" s="22"/>
      <c r="AB34" s="22"/>
      <c r="AC34" s="42">
        <f t="shared" si="6"/>
        <v>3.4528325942350335E-2</v>
      </c>
      <c r="AF34" s="20">
        <v>10</v>
      </c>
      <c r="AG34" s="22"/>
      <c r="AH34" s="22"/>
      <c r="AI34" s="22">
        <f t="shared" si="7"/>
        <v>21.529288430881167</v>
      </c>
    </row>
    <row r="35" spans="1:36" x14ac:dyDescent="0.3">
      <c r="A35" s="22"/>
      <c r="B35" s="20">
        <v>14</v>
      </c>
      <c r="C35" s="21">
        <v>7</v>
      </c>
      <c r="D35" s="22">
        <v>0.22373248225045361</v>
      </c>
      <c r="E35" s="22">
        <v>0.87695775765995088</v>
      </c>
      <c r="F35" s="22"/>
      <c r="H35" s="20">
        <v>11</v>
      </c>
      <c r="I35" s="23"/>
      <c r="J35" s="23"/>
      <c r="K35">
        <v>14.23</v>
      </c>
      <c r="N35" s="20">
        <v>11</v>
      </c>
      <c r="O35" s="23"/>
      <c r="P35" s="23"/>
      <c r="Q35" s="24">
        <v>11.7652</v>
      </c>
      <c r="T35" s="20">
        <v>11</v>
      </c>
      <c r="U35" s="23"/>
      <c r="V35" s="23"/>
      <c r="W35" s="24">
        <v>0.63719400000000004</v>
      </c>
      <c r="Z35" s="20">
        <v>11</v>
      </c>
      <c r="AA35" s="22"/>
      <c r="AB35" s="22"/>
      <c r="AC35" s="42">
        <f t="shared" si="6"/>
        <v>4.4778215038650739E-2</v>
      </c>
      <c r="AF35" s="20">
        <v>11</v>
      </c>
      <c r="AG35" s="22"/>
      <c r="AH35" s="22"/>
      <c r="AI35" s="22">
        <f t="shared" si="7"/>
        <v>18.464078443927594</v>
      </c>
    </row>
    <row r="36" spans="1:36" x14ac:dyDescent="0.3">
      <c r="B36" s="20">
        <v>15</v>
      </c>
      <c r="C36" s="21">
        <v>4</v>
      </c>
      <c r="D36" s="22">
        <v>0.20777894924160401</v>
      </c>
      <c r="E36" s="22">
        <v>0.63323561429345865</v>
      </c>
      <c r="F36" s="22"/>
      <c r="H36" s="20">
        <v>17</v>
      </c>
      <c r="I36" s="23"/>
      <c r="J36" s="23"/>
      <c r="K36">
        <v>17.29</v>
      </c>
      <c r="N36" s="20">
        <v>17</v>
      </c>
      <c r="O36" s="23"/>
      <c r="P36" s="23"/>
      <c r="Q36" s="24">
        <v>13.857100000000001</v>
      </c>
      <c r="T36" s="20">
        <v>17</v>
      </c>
      <c r="U36" s="23"/>
      <c r="V36" s="23"/>
      <c r="W36" s="24">
        <v>0.73055199999999998</v>
      </c>
      <c r="Z36" s="20">
        <v>17</v>
      </c>
      <c r="AA36" s="22"/>
      <c r="AB36" s="22"/>
      <c r="AC36" s="42">
        <f t="shared" si="6"/>
        <v>4.225286292654714E-2</v>
      </c>
      <c r="AF36" s="20">
        <v>17</v>
      </c>
      <c r="AG36" s="22"/>
      <c r="AH36" s="22"/>
      <c r="AI36" s="22">
        <f t="shared" si="7"/>
        <v>18.967985851794261</v>
      </c>
    </row>
    <row r="37" spans="1:36" x14ac:dyDescent="0.3">
      <c r="B37" s="20">
        <v>18</v>
      </c>
      <c r="C37" s="21">
        <v>5</v>
      </c>
      <c r="D37" s="22">
        <v>0.1402109392065039</v>
      </c>
      <c r="E37" s="22">
        <v>0.95662543502457564</v>
      </c>
      <c r="F37" s="2"/>
      <c r="H37" s="20">
        <v>19</v>
      </c>
      <c r="I37" s="23"/>
      <c r="J37" s="23"/>
      <c r="K37">
        <v>20.09</v>
      </c>
      <c r="N37" s="20">
        <v>19</v>
      </c>
      <c r="O37" s="23"/>
      <c r="P37" s="23"/>
      <c r="Q37" s="24">
        <v>15.303800000000001</v>
      </c>
      <c r="T37" s="20">
        <v>19</v>
      </c>
      <c r="U37" s="23"/>
      <c r="V37" s="23"/>
      <c r="W37" s="24">
        <v>0.73652099999999998</v>
      </c>
      <c r="Z37" s="20">
        <v>19</v>
      </c>
      <c r="AA37" s="22"/>
      <c r="AB37" s="22"/>
      <c r="AC37" s="42">
        <f t="shared" si="6"/>
        <v>3.6661075161772028E-2</v>
      </c>
      <c r="AF37" s="20">
        <v>19</v>
      </c>
      <c r="AG37" s="22"/>
      <c r="AH37" s="22"/>
      <c r="AI37" s="22">
        <f t="shared" si="7"/>
        <v>20.77849782966134</v>
      </c>
    </row>
    <row r="38" spans="1:36" x14ac:dyDescent="0.3">
      <c r="B38" s="20">
        <v>23</v>
      </c>
      <c r="C38" s="21">
        <v>4</v>
      </c>
      <c r="D38" s="22">
        <v>0.27172518686555369</v>
      </c>
      <c r="E38" s="22">
        <v>0.9255527317438248</v>
      </c>
      <c r="F38" s="22"/>
      <c r="H38" s="1" t="s">
        <v>7</v>
      </c>
      <c r="I38" s="32"/>
      <c r="J38" s="32"/>
      <c r="K38" s="31">
        <f>AVERAGE(K30:K37)</f>
        <v>17.471250000000001</v>
      </c>
      <c r="N38" s="1" t="s">
        <v>7</v>
      </c>
      <c r="O38" s="32"/>
      <c r="P38" s="32"/>
      <c r="Q38" s="31">
        <f>AVERAGE(Q30:Q37)</f>
        <v>13.287287500000001</v>
      </c>
      <c r="T38" s="1" t="s">
        <v>7</v>
      </c>
      <c r="U38" s="32"/>
      <c r="V38" s="32"/>
      <c r="W38" s="43">
        <f>AVERAGE(W30:W37)</f>
        <v>0.68780762499999992</v>
      </c>
      <c r="Z38" s="1" t="s">
        <v>7</v>
      </c>
      <c r="AA38" s="31"/>
      <c r="AB38" s="31"/>
      <c r="AC38" s="44">
        <f>AVERAGE(AC30:AC37)</f>
        <v>3.97590308144921E-2</v>
      </c>
      <c r="AF38" s="1" t="s">
        <v>7</v>
      </c>
      <c r="AG38" s="31"/>
      <c r="AH38" s="31"/>
      <c r="AI38" s="31">
        <f>AVERAGE(AI30:AI37)</f>
        <v>19.501124085797496</v>
      </c>
      <c r="AJ38" s="29"/>
    </row>
    <row r="39" spans="1:36" x14ac:dyDescent="0.3">
      <c r="B39" s="20">
        <v>26</v>
      </c>
      <c r="C39" s="21">
        <v>6</v>
      </c>
      <c r="D39" s="22">
        <v>0.18</v>
      </c>
      <c r="E39" s="22">
        <v>0.9118206350365945</v>
      </c>
      <c r="F39" s="22"/>
      <c r="H39" s="1" t="s">
        <v>8</v>
      </c>
      <c r="I39" s="32"/>
      <c r="J39" s="32"/>
      <c r="K39" s="31">
        <f>_xlfn.STDEV.P(K30:K37)</f>
        <v>1.8524337876156121</v>
      </c>
      <c r="N39" s="1" t="s">
        <v>8</v>
      </c>
      <c r="O39" s="32"/>
      <c r="P39" s="32"/>
      <c r="Q39" s="31">
        <f>_xlfn.STDEV.P(Q30:Q37)</f>
        <v>1.1848268443505785</v>
      </c>
      <c r="T39" s="1" t="s">
        <v>8</v>
      </c>
      <c r="U39" s="32"/>
      <c r="V39" s="32"/>
      <c r="W39" s="43">
        <f>_xlfn.STDEV.P(W30:W37)</f>
        <v>7.9806342337150046E-2</v>
      </c>
      <c r="Z39" s="1" t="s">
        <v>8</v>
      </c>
      <c r="AA39" s="31"/>
      <c r="AB39" s="31"/>
      <c r="AC39" s="44">
        <f>_xlfn.STDEV.P(AC30:AC37)</f>
        <v>5.9842166216737243E-3</v>
      </c>
      <c r="AF39" s="1" t="s">
        <v>8</v>
      </c>
      <c r="AG39" s="31"/>
      <c r="AH39" s="31"/>
      <c r="AI39" s="31">
        <f>_xlfn.STDEV.P(AI30:AI37)</f>
        <v>2.1343237003197335</v>
      </c>
    </row>
    <row r="40" spans="1:36" x14ac:dyDescent="0.3">
      <c r="B40" s="20">
        <v>27</v>
      </c>
      <c r="C40" s="21">
        <v>5</v>
      </c>
      <c r="D40" s="22">
        <v>0.1569436207617686</v>
      </c>
      <c r="E40" s="22">
        <v>0.95094351122809906</v>
      </c>
      <c r="F40" s="22"/>
      <c r="H40" s="1" t="s">
        <v>9</v>
      </c>
      <c r="I40" s="32"/>
      <c r="J40" s="32"/>
      <c r="K40" s="31">
        <f>K39/K38</f>
        <v>0.10602754740591612</v>
      </c>
      <c r="N40" s="1" t="s">
        <v>9</v>
      </c>
      <c r="O40" s="32"/>
      <c r="P40" s="32"/>
      <c r="Q40" s="31">
        <f>Q39/Q38</f>
        <v>8.9169956196897104E-2</v>
      </c>
      <c r="T40" s="1" t="s">
        <v>9</v>
      </c>
      <c r="U40" s="32"/>
      <c r="V40" s="32"/>
      <c r="W40" s="43">
        <f>W39/W38</f>
        <v>0.1160300343241325</v>
      </c>
      <c r="Z40" s="1" t="s">
        <v>9</v>
      </c>
      <c r="AA40" s="31"/>
      <c r="AB40" s="31"/>
      <c r="AC40" s="44">
        <f>AC39/AC38</f>
        <v>0.15051213520759382</v>
      </c>
      <c r="AF40" s="1" t="s">
        <v>9</v>
      </c>
      <c r="AG40" s="31"/>
      <c r="AH40" s="31"/>
      <c r="AI40" s="31">
        <f>AI39/AI38</f>
        <v>0.10944618838019411</v>
      </c>
      <c r="AJ40" s="29"/>
    </row>
    <row r="41" spans="1:36" x14ac:dyDescent="0.3">
      <c r="B41" s="20">
        <v>38</v>
      </c>
      <c r="C41" s="21">
        <v>3</v>
      </c>
      <c r="D41" s="22">
        <v>0.4436706623453312</v>
      </c>
      <c r="E41" s="22">
        <v>0.95520582546632593</v>
      </c>
      <c r="F41" s="22"/>
    </row>
    <row r="42" spans="1:36" x14ac:dyDescent="0.3">
      <c r="B42" s="20">
        <v>39</v>
      </c>
      <c r="C42" s="21">
        <v>5</v>
      </c>
      <c r="D42" s="22">
        <v>8.3851332313175875E-2</v>
      </c>
      <c r="E42" s="22">
        <v>0.94452292139159744</v>
      </c>
      <c r="F42" s="22"/>
      <c r="G42" s="9" t="s">
        <v>2</v>
      </c>
      <c r="H42" s="10" t="s">
        <v>1</v>
      </c>
      <c r="I42" s="11" t="s">
        <v>15</v>
      </c>
      <c r="J42" s="11" t="s">
        <v>16</v>
      </c>
      <c r="K42" s="11" t="s">
        <v>11</v>
      </c>
      <c r="M42" s="12" t="s">
        <v>3</v>
      </c>
      <c r="N42" s="13" t="s">
        <v>1</v>
      </c>
      <c r="O42" s="14" t="s">
        <v>15</v>
      </c>
      <c r="P42" s="14" t="s">
        <v>16</v>
      </c>
      <c r="Q42" s="14" t="s">
        <v>11</v>
      </c>
      <c r="S42" s="15" t="s">
        <v>4</v>
      </c>
      <c r="T42" s="16" t="s">
        <v>1</v>
      </c>
      <c r="U42" s="17" t="s">
        <v>15</v>
      </c>
      <c r="V42" s="17" t="s">
        <v>16</v>
      </c>
      <c r="W42" s="17" t="s">
        <v>11</v>
      </c>
      <c r="Y42" s="36" t="s">
        <v>5</v>
      </c>
      <c r="Z42" s="37" t="s">
        <v>1</v>
      </c>
      <c r="AA42" s="38" t="s">
        <v>15</v>
      </c>
      <c r="AB42" s="38" t="s">
        <v>16</v>
      </c>
      <c r="AC42" s="38" t="s">
        <v>11</v>
      </c>
      <c r="AE42" s="39" t="s">
        <v>6</v>
      </c>
      <c r="AF42" s="40" t="s">
        <v>1</v>
      </c>
      <c r="AG42" s="41" t="s">
        <v>15</v>
      </c>
      <c r="AH42" s="41" t="s">
        <v>16</v>
      </c>
      <c r="AI42" s="41" t="s">
        <v>11</v>
      </c>
    </row>
    <row r="43" spans="1:36" x14ac:dyDescent="0.3">
      <c r="B43" s="1" t="s">
        <v>7</v>
      </c>
      <c r="C43" s="43">
        <f>AVERAGE(C30:C42)</f>
        <v>4.8461538461538458</v>
      </c>
      <c r="D43" s="31">
        <f>AVERAGE(D30:D42)</f>
        <v>0.2061221602168874</v>
      </c>
      <c r="E43" s="31">
        <f>AVERAGE(E30:E42)</f>
        <v>0.90671314984061346</v>
      </c>
      <c r="F43" s="22"/>
      <c r="G43" t="s">
        <v>18</v>
      </c>
      <c r="H43" s="20">
        <v>2</v>
      </c>
      <c r="I43">
        <v>10.45</v>
      </c>
      <c r="J43">
        <v>22.2</v>
      </c>
      <c r="K43" s="24">
        <f>SUM(I43:J43)</f>
        <v>32.65</v>
      </c>
      <c r="M43" t="s">
        <v>18</v>
      </c>
      <c r="N43" s="20">
        <v>2</v>
      </c>
      <c r="O43" s="22">
        <v>6.57</v>
      </c>
      <c r="P43" s="22">
        <v>11.93657</v>
      </c>
      <c r="Q43" s="24">
        <f>SUM(O43:P43)</f>
        <v>18.50657</v>
      </c>
      <c r="S43" t="s">
        <v>18</v>
      </c>
      <c r="T43" s="20">
        <v>2</v>
      </c>
      <c r="U43" s="22">
        <f>463594000/1000000000</f>
        <v>0.46359400000000001</v>
      </c>
      <c r="V43" s="22">
        <v>0.38691155999999999</v>
      </c>
      <c r="W43" s="24">
        <f>SUM(U43:V43)</f>
        <v>0.85050555999999999</v>
      </c>
      <c r="Y43" t="s">
        <v>18</v>
      </c>
      <c r="Z43" s="20">
        <v>2</v>
      </c>
      <c r="AA43" s="42">
        <f>U43/I43</f>
        <v>4.436306220095694E-2</v>
      </c>
      <c r="AB43" s="42">
        <f t="shared" ref="AA43:AC55" si="8">V43/J43</f>
        <v>1.7428448648648648E-2</v>
      </c>
      <c r="AC43" s="42">
        <f>W43/K43</f>
        <v>2.6049174885145483E-2</v>
      </c>
      <c r="AE43" t="s">
        <v>18</v>
      </c>
      <c r="AF43" s="20">
        <v>2</v>
      </c>
      <c r="AG43" s="22">
        <f>O43/U43</f>
        <v>14.171883156382524</v>
      </c>
      <c r="AH43" s="22">
        <f>P43/V43</f>
        <v>30.850900396979611</v>
      </c>
      <c r="AI43" s="22">
        <f>Q43/W43</f>
        <v>21.759493259514965</v>
      </c>
    </row>
    <row r="44" spans="1:36" x14ac:dyDescent="0.3">
      <c r="B44" s="1" t="s">
        <v>8</v>
      </c>
      <c r="C44" s="43">
        <f>_xlfn.STDEV.P(C30:C42)</f>
        <v>1.2917581249035897</v>
      </c>
      <c r="D44" s="31">
        <f>_xlfn.STDEV.P(D30:D42)</f>
        <v>9.5754676161228125E-2</v>
      </c>
      <c r="E44" s="31">
        <f>_xlfn.STDEV.P(E30:E42)</f>
        <v>8.4240587648767656E-2</v>
      </c>
      <c r="F44" s="22"/>
      <c r="H44" s="20">
        <v>3</v>
      </c>
      <c r="I44">
        <v>8.2200000000000006</v>
      </c>
      <c r="J44">
        <v>39.72</v>
      </c>
      <c r="K44" s="24">
        <f>SUM(I44:J44)</f>
        <v>47.94</v>
      </c>
      <c r="N44" s="20">
        <v>3</v>
      </c>
      <c r="O44" s="22">
        <f>8637150/1000000</f>
        <v>8.6371500000000001</v>
      </c>
      <c r="P44" s="22">
        <v>14.351984</v>
      </c>
      <c r="Q44" s="24">
        <f>SUM(O44:P44)</f>
        <v>22.989134</v>
      </c>
      <c r="T44" s="20">
        <v>3</v>
      </c>
      <c r="U44" s="22">
        <f>578665000/1000000000</f>
        <v>0.57866499999999998</v>
      </c>
      <c r="V44" s="22">
        <f>375707000/1000000000</f>
        <v>0.37570700000000001</v>
      </c>
      <c r="W44" s="24">
        <f>SUM(U44:V44)</f>
        <v>0.954372</v>
      </c>
      <c r="Z44" s="20">
        <v>3</v>
      </c>
      <c r="AA44" s="42">
        <f t="shared" ref="AA44:AA55" si="9">U44/I44</f>
        <v>7.0397201946472018E-2</v>
      </c>
      <c r="AB44" s="42">
        <f t="shared" si="8"/>
        <v>9.4588872104733133E-3</v>
      </c>
      <c r="AC44" s="42">
        <f t="shared" si="8"/>
        <v>1.9907634543178974E-2</v>
      </c>
      <c r="AF44" s="20">
        <v>3</v>
      </c>
      <c r="AG44" s="22">
        <f t="shared" ref="AG44:AI55" si="10">O44/U44</f>
        <v>14.925993450441966</v>
      </c>
      <c r="AH44" s="22">
        <f t="shared" si="10"/>
        <v>38.199937717423417</v>
      </c>
      <c r="AI44" s="22">
        <f>Q44/W44</f>
        <v>24.088231842510048</v>
      </c>
    </row>
    <row r="45" spans="1:36" x14ac:dyDescent="0.3">
      <c r="B45" s="1" t="s">
        <v>9</v>
      </c>
      <c r="C45" s="31">
        <f>C44/C43</f>
        <v>0.26655326386899469</v>
      </c>
      <c r="D45" s="31">
        <f>D44/D43</f>
        <v>0.46455304010239573</v>
      </c>
      <c r="E45" s="31">
        <f>E44/E43</f>
        <v>9.2907649639332887E-2</v>
      </c>
      <c r="F45" s="22"/>
      <c r="H45" s="20">
        <v>7</v>
      </c>
      <c r="I45" s="3">
        <v>7.1</v>
      </c>
      <c r="J45" s="3">
        <v>17.7</v>
      </c>
      <c r="K45" s="28">
        <f>SUM(I45:J45)</f>
        <v>24.799999999999997</v>
      </c>
      <c r="L45" s="3"/>
      <c r="M45" s="3"/>
      <c r="N45" s="27">
        <v>7</v>
      </c>
      <c r="O45" s="4">
        <f>5828680/1000000</f>
        <v>5.8286800000000003</v>
      </c>
      <c r="P45" s="4">
        <v>5.9988299999999999</v>
      </c>
      <c r="Q45" s="28">
        <f>SUM(O45:P45)</f>
        <v>11.82751</v>
      </c>
      <c r="R45" s="3"/>
      <c r="S45" s="3"/>
      <c r="T45" s="27">
        <v>7</v>
      </c>
      <c r="U45" s="4">
        <f>287899000/1000000000</f>
        <v>0.28789900000000002</v>
      </c>
      <c r="V45" s="4">
        <v>0.14297989999999999</v>
      </c>
      <c r="W45" s="28">
        <f>SUM(U45:V45)</f>
        <v>0.43087890000000001</v>
      </c>
      <c r="Z45" s="20">
        <v>7</v>
      </c>
      <c r="AA45" s="42">
        <f t="shared" si="9"/>
        <v>4.0549154929577468E-2</v>
      </c>
      <c r="AB45" s="42">
        <f t="shared" si="8"/>
        <v>8.0779604519774003E-3</v>
      </c>
      <c r="AC45" s="42">
        <f t="shared" si="8"/>
        <v>1.7374149193548391E-2</v>
      </c>
      <c r="AF45" s="20">
        <v>7</v>
      </c>
      <c r="AG45" s="22">
        <f t="shared" si="10"/>
        <v>20.245572231928559</v>
      </c>
      <c r="AH45" s="22">
        <f t="shared" si="10"/>
        <v>41.955757417651014</v>
      </c>
      <c r="AI45" s="22">
        <f t="shared" si="10"/>
        <v>27.449731235388874</v>
      </c>
    </row>
    <row r="46" spans="1:36" x14ac:dyDescent="0.3">
      <c r="F46" s="22"/>
      <c r="H46" s="20">
        <v>8</v>
      </c>
      <c r="I46" s="3">
        <v>10.39</v>
      </c>
      <c r="J46" s="3">
        <v>37.28</v>
      </c>
      <c r="K46" s="28">
        <f>SUM(I46:J46)</f>
        <v>47.67</v>
      </c>
      <c r="L46" s="3"/>
      <c r="M46" s="3"/>
      <c r="N46" s="27">
        <v>8</v>
      </c>
      <c r="O46" s="4">
        <v>12.1852</v>
      </c>
      <c r="P46" s="4">
        <v>13.891629999999999</v>
      </c>
      <c r="Q46" s="28">
        <f>SUM(O46:P46)</f>
        <v>26.076830000000001</v>
      </c>
      <c r="R46" s="3"/>
      <c r="S46" s="3"/>
      <c r="T46" s="27">
        <v>8</v>
      </c>
      <c r="U46" s="4">
        <f>767616000/1000000000</f>
        <v>0.76761599999999997</v>
      </c>
      <c r="V46" s="4">
        <v>0.36776730000000002</v>
      </c>
      <c r="W46" s="28">
        <f>SUM(U46:V46)</f>
        <v>1.1353833</v>
      </c>
      <c r="Z46" s="20">
        <v>8</v>
      </c>
      <c r="AA46" s="42">
        <f t="shared" si="9"/>
        <v>7.3880269489894124E-2</v>
      </c>
      <c r="AB46" s="42">
        <f t="shared" si="8"/>
        <v>9.8650026824034336E-3</v>
      </c>
      <c r="AC46" s="42">
        <f t="shared" si="8"/>
        <v>2.3817564505978602E-2</v>
      </c>
      <c r="AF46" s="20">
        <v>8</v>
      </c>
      <c r="AG46" s="22">
        <f t="shared" si="10"/>
        <v>15.874082874770719</v>
      </c>
      <c r="AH46" s="22">
        <f t="shared" si="10"/>
        <v>37.772879753039483</v>
      </c>
      <c r="AI46" s="22">
        <f t="shared" si="10"/>
        <v>22.967424305078296</v>
      </c>
    </row>
    <row r="47" spans="1:36" x14ac:dyDescent="0.3">
      <c r="B47"/>
      <c r="C47"/>
      <c r="D47"/>
      <c r="E47"/>
      <c r="F47" s="22"/>
      <c r="G47" s="22"/>
      <c r="H47" s="20">
        <v>13</v>
      </c>
      <c r="I47" s="3">
        <v>8.07</v>
      </c>
      <c r="J47" s="3">
        <v>35.979999999999997</v>
      </c>
      <c r="K47" s="28">
        <f>SUM(I47:J47)</f>
        <v>44.05</v>
      </c>
      <c r="L47" s="3"/>
      <c r="M47" s="4"/>
      <c r="N47" s="27">
        <v>13</v>
      </c>
      <c r="O47" s="4">
        <f>10217500/1000000</f>
        <v>10.217499999999999</v>
      </c>
      <c r="P47" s="4">
        <f>13921700/1000000</f>
        <v>13.9217</v>
      </c>
      <c r="Q47" s="28">
        <f>SUM(O47:P47)</f>
        <v>24.139199999999999</v>
      </c>
      <c r="R47" s="3"/>
      <c r="S47" s="3"/>
      <c r="T47" s="27">
        <v>13</v>
      </c>
      <c r="U47" s="4">
        <f>723258000/1000000000</f>
        <v>0.72325799999999996</v>
      </c>
      <c r="V47" s="4">
        <f>370267000/1000000000</f>
        <v>0.37026700000000001</v>
      </c>
      <c r="W47" s="28">
        <f t="shared" ref="W47:W48" si="11">SUM(U47:V47)</f>
        <v>1.0935250000000001</v>
      </c>
      <c r="X47" s="29"/>
      <c r="Z47" s="20">
        <v>13</v>
      </c>
      <c r="AA47" s="45">
        <f>U47/I47</f>
        <v>8.9623048327137536E-2</v>
      </c>
      <c r="AB47" s="45">
        <f>V47/J47</f>
        <v>1.0290911617565315E-2</v>
      </c>
      <c r="AC47" s="45">
        <f t="shared" si="8"/>
        <v>2.4824631101021569E-2</v>
      </c>
      <c r="AD47" s="3"/>
      <c r="AE47" s="4"/>
      <c r="AF47" s="27">
        <v>13</v>
      </c>
      <c r="AG47" s="4">
        <f>O47/U47</f>
        <v>14.127047333040215</v>
      </c>
      <c r="AH47" s="4">
        <f>P47/V47</f>
        <v>37.599083904317695</v>
      </c>
      <c r="AI47" s="4">
        <f t="shared" si="10"/>
        <v>22.07466678859651</v>
      </c>
    </row>
    <row r="48" spans="1:36" x14ac:dyDescent="0.3">
      <c r="B48"/>
      <c r="C48"/>
      <c r="D48" s="46"/>
      <c r="E48" s="46"/>
      <c r="F48" s="22"/>
      <c r="G48" s="22"/>
      <c r="H48" s="20">
        <v>14</v>
      </c>
      <c r="I48" s="3">
        <v>10.27</v>
      </c>
      <c r="J48" s="3">
        <v>31.14</v>
      </c>
      <c r="K48" s="28">
        <f t="shared" ref="K48" si="12">SUM(I48:J48)</f>
        <v>41.41</v>
      </c>
      <c r="L48" s="3"/>
      <c r="M48" s="4"/>
      <c r="N48" s="27">
        <v>14</v>
      </c>
      <c r="O48" s="4">
        <v>11.1974</v>
      </c>
      <c r="P48" s="4">
        <v>11.127822999999999</v>
      </c>
      <c r="Q48" s="28">
        <f t="shared" ref="Q48" si="13">SUM(O48:P48)</f>
        <v>22.325223000000001</v>
      </c>
      <c r="R48" s="3"/>
      <c r="S48" s="4"/>
      <c r="T48" s="27">
        <v>14</v>
      </c>
      <c r="U48" s="4">
        <v>0.742008</v>
      </c>
      <c r="V48" s="4">
        <v>0.28868700000000003</v>
      </c>
      <c r="W48" s="28">
        <f t="shared" si="11"/>
        <v>1.0306950000000001</v>
      </c>
      <c r="Y48" s="22"/>
      <c r="Z48" s="20">
        <v>14</v>
      </c>
      <c r="AA48" s="45">
        <f t="shared" si="8"/>
        <v>7.225004868549173E-2</v>
      </c>
      <c r="AB48" s="45">
        <f t="shared" si="8"/>
        <v>9.2706165703275532E-3</v>
      </c>
      <c r="AC48" s="45">
        <f t="shared" si="8"/>
        <v>2.4890002414875639E-2</v>
      </c>
      <c r="AD48" s="3"/>
      <c r="AE48" s="4"/>
      <c r="AF48" s="27">
        <v>14</v>
      </c>
      <c r="AG48" s="4">
        <f t="shared" si="10"/>
        <v>15.090672876842298</v>
      </c>
      <c r="AH48" s="4">
        <f t="shared" si="10"/>
        <v>38.546325258844348</v>
      </c>
      <c r="AI48" s="4">
        <f t="shared" si="10"/>
        <v>21.660358301922486</v>
      </c>
    </row>
    <row r="49" spans="2:36" x14ac:dyDescent="0.3">
      <c r="B49"/>
      <c r="C49"/>
      <c r="D49" s="46"/>
      <c r="E49" s="46"/>
      <c r="F49" s="22"/>
      <c r="G49" s="22"/>
      <c r="H49" s="20">
        <v>15</v>
      </c>
      <c r="I49" s="3">
        <v>8.5500000000000007</v>
      </c>
      <c r="J49" s="3">
        <v>11.73</v>
      </c>
      <c r="K49" s="28">
        <f>SUM(I49:J49)</f>
        <v>20.28</v>
      </c>
      <c r="L49" s="3"/>
      <c r="M49" s="4"/>
      <c r="N49" s="27">
        <v>15</v>
      </c>
      <c r="O49" s="4">
        <f>8383600/1000000</f>
        <v>8.3835999999999995</v>
      </c>
      <c r="P49" s="4">
        <f>5220205/1000000</f>
        <v>5.220205</v>
      </c>
      <c r="Q49" s="28">
        <f>SUM(O49:P49)</f>
        <v>13.603804999999999</v>
      </c>
      <c r="R49" s="3"/>
      <c r="S49" s="4"/>
      <c r="T49" s="27">
        <v>15</v>
      </c>
      <c r="U49" s="4">
        <f>611529000/1000000000</f>
        <v>0.61152899999999999</v>
      </c>
      <c r="V49" s="4">
        <f>150028390/1000000000</f>
        <v>0.15002839000000001</v>
      </c>
      <c r="W49" s="28">
        <f>SUM(U49:V49)</f>
        <v>0.76155739</v>
      </c>
      <c r="X49" s="29"/>
      <c r="Y49" s="22"/>
      <c r="Z49" s="20">
        <v>15</v>
      </c>
      <c r="AA49" s="45">
        <f>U49/I49</f>
        <v>7.1523859649122806E-2</v>
      </c>
      <c r="AB49" s="45">
        <f>V49/J49</f>
        <v>1.2790144075021314E-2</v>
      </c>
      <c r="AC49" s="45">
        <f t="shared" si="8"/>
        <v>3.7552139546351081E-2</v>
      </c>
      <c r="AD49" s="3"/>
      <c r="AE49" s="4"/>
      <c r="AF49" s="27">
        <v>15</v>
      </c>
      <c r="AG49" s="4">
        <f>O49/U49</f>
        <v>13.709243551818474</v>
      </c>
      <c r="AH49" s="4">
        <f>P49/V49</f>
        <v>34.794781174416386</v>
      </c>
      <c r="AI49" s="4">
        <f t="shared" si="10"/>
        <v>17.863138325005288</v>
      </c>
    </row>
    <row r="50" spans="2:36" x14ac:dyDescent="0.3">
      <c r="B50"/>
      <c r="C50"/>
      <c r="D50" s="46"/>
      <c r="E50" s="46"/>
      <c r="F50" s="22"/>
      <c r="H50" s="20">
        <v>18</v>
      </c>
      <c r="I50" s="3">
        <v>8.3800000000000008</v>
      </c>
      <c r="J50" s="3">
        <v>27.58</v>
      </c>
      <c r="K50" s="28">
        <f t="shared" ref="K50:K55" si="14">SUM(I50:J50)</f>
        <v>35.96</v>
      </c>
      <c r="L50" s="3"/>
      <c r="M50" s="3"/>
      <c r="N50" s="27">
        <v>18</v>
      </c>
      <c r="O50" s="4">
        <v>9.5810200000000005</v>
      </c>
      <c r="P50" s="4">
        <v>9.9090050000000005</v>
      </c>
      <c r="Q50" s="28">
        <f t="shared" ref="Q50" si="15">SUM(O50:P50)</f>
        <v>19.490025000000003</v>
      </c>
      <c r="R50" s="3"/>
      <c r="S50" s="3"/>
      <c r="T50" s="27">
        <v>18</v>
      </c>
      <c r="U50" s="4">
        <v>0.67881499999999995</v>
      </c>
      <c r="V50" s="4">
        <v>0.24396689999999999</v>
      </c>
      <c r="W50" s="28">
        <f t="shared" ref="W50" si="16">SUM(U50:V50)</f>
        <v>0.92278189999999993</v>
      </c>
      <c r="Z50" s="20">
        <v>18</v>
      </c>
      <c r="AA50" s="45">
        <f t="shared" si="9"/>
        <v>8.1004176610978501E-2</v>
      </c>
      <c r="AB50" s="45">
        <f t="shared" si="8"/>
        <v>8.8457904278462663E-3</v>
      </c>
      <c r="AC50" s="45">
        <f t="shared" si="8"/>
        <v>2.5661343159065625E-2</v>
      </c>
      <c r="AD50" s="3"/>
      <c r="AE50" s="3"/>
      <c r="AF50" s="27">
        <v>18</v>
      </c>
      <c r="AG50" s="4">
        <f t="shared" si="10"/>
        <v>14.114331592554674</v>
      </c>
      <c r="AH50" s="4">
        <f t="shared" si="10"/>
        <v>40.616186048189327</v>
      </c>
      <c r="AI50" s="4">
        <f t="shared" si="10"/>
        <v>21.120944179767726</v>
      </c>
    </row>
    <row r="51" spans="2:36" x14ac:dyDescent="0.3">
      <c r="B51"/>
      <c r="C51"/>
      <c r="D51" s="46"/>
      <c r="E51" s="46"/>
      <c r="F51" s="22"/>
      <c r="H51" s="20">
        <v>23</v>
      </c>
      <c r="I51" s="3">
        <v>9.26</v>
      </c>
      <c r="J51" s="3">
        <v>23.05</v>
      </c>
      <c r="K51" s="28">
        <f t="shared" si="14"/>
        <v>32.31</v>
      </c>
      <c r="L51" s="3"/>
      <c r="M51" s="3"/>
      <c r="N51" s="27">
        <v>23</v>
      </c>
      <c r="O51" s="4">
        <f>10512700/1000000</f>
        <v>10.512700000000001</v>
      </c>
      <c r="P51" s="4">
        <v>10.643129999999999</v>
      </c>
      <c r="Q51" s="28">
        <f t="shared" ref="Q51:Q55" si="17">SUM(O51:P51)</f>
        <v>21.155830000000002</v>
      </c>
      <c r="R51" s="3"/>
      <c r="S51" s="3"/>
      <c r="T51" s="27">
        <v>23</v>
      </c>
      <c r="U51" s="4">
        <f>772874000/1000000000</f>
        <v>0.77287399999999995</v>
      </c>
      <c r="V51" s="4">
        <v>0.34260750000000001</v>
      </c>
      <c r="W51" s="28">
        <f t="shared" ref="W51:W55" si="18">SUM(U51:V51)</f>
        <v>1.1154815</v>
      </c>
      <c r="Z51" s="20">
        <v>23</v>
      </c>
      <c r="AA51" s="45">
        <f t="shared" si="9"/>
        <v>8.3463714902807767E-2</v>
      </c>
      <c r="AB51" s="45">
        <f t="shared" si="8"/>
        <v>1.4863665943600867E-2</v>
      </c>
      <c r="AC51" s="45">
        <f t="shared" si="8"/>
        <v>3.4524342308882697E-2</v>
      </c>
      <c r="AD51" s="3"/>
      <c r="AE51" s="3"/>
      <c r="AF51" s="27">
        <v>23</v>
      </c>
      <c r="AG51" s="4">
        <f t="shared" si="10"/>
        <v>13.602087791800477</v>
      </c>
      <c r="AH51" s="4">
        <f t="shared" si="10"/>
        <v>31.065081762658433</v>
      </c>
      <c r="AI51" s="4">
        <f t="shared" si="10"/>
        <v>18.965648466603884</v>
      </c>
      <c r="AJ51" s="29"/>
    </row>
    <row r="52" spans="2:36" x14ac:dyDescent="0.3">
      <c r="B52"/>
      <c r="C52"/>
      <c r="D52" s="46"/>
      <c r="E52" s="46"/>
      <c r="F52" s="22"/>
      <c r="H52" s="20">
        <v>26</v>
      </c>
      <c r="I52" s="3">
        <v>7.84</v>
      </c>
      <c r="J52" s="3">
        <v>45.75</v>
      </c>
      <c r="K52" s="28">
        <f t="shared" si="14"/>
        <v>53.59</v>
      </c>
      <c r="L52" s="3"/>
      <c r="M52" s="3"/>
      <c r="N52" s="27">
        <v>26</v>
      </c>
      <c r="O52" s="4">
        <v>7.7730499999999996</v>
      </c>
      <c r="P52" s="4">
        <v>15.17123</v>
      </c>
      <c r="Q52" s="28">
        <f t="shared" si="17"/>
        <v>22.944279999999999</v>
      </c>
      <c r="R52" s="3"/>
      <c r="S52" s="3"/>
      <c r="T52" s="27">
        <v>26</v>
      </c>
      <c r="U52" s="4">
        <v>0.511131</v>
      </c>
      <c r="V52" s="4">
        <v>0.3829322</v>
      </c>
      <c r="W52" s="28">
        <f t="shared" si="18"/>
        <v>0.89406319999999995</v>
      </c>
      <c r="Z52" s="20">
        <v>26</v>
      </c>
      <c r="AA52" s="45">
        <f t="shared" si="9"/>
        <v>6.5195280612244902E-2</v>
      </c>
      <c r="AB52" s="45">
        <f t="shared" si="8"/>
        <v>8.3701027322404375E-3</v>
      </c>
      <c r="AC52" s="45">
        <f t="shared" si="8"/>
        <v>1.6683396155999251E-2</v>
      </c>
      <c r="AD52" s="3"/>
      <c r="AE52" s="3"/>
      <c r="AF52" s="27">
        <v>26</v>
      </c>
      <c r="AG52" s="4">
        <f t="shared" si="10"/>
        <v>15.207549532311676</v>
      </c>
      <c r="AH52" s="4">
        <f t="shared" si="10"/>
        <v>39.618579999279241</v>
      </c>
      <c r="AI52" s="4">
        <f t="shared" si="10"/>
        <v>25.662928526752918</v>
      </c>
    </row>
    <row r="53" spans="2:36" x14ac:dyDescent="0.3">
      <c r="B53"/>
      <c r="C53"/>
      <c r="D53" s="46"/>
      <c r="E53" s="46"/>
      <c r="F53" s="22"/>
      <c r="H53" s="20">
        <v>27</v>
      </c>
      <c r="I53">
        <v>8.76</v>
      </c>
      <c r="J53">
        <v>34.270000000000003</v>
      </c>
      <c r="K53" s="24">
        <f t="shared" si="14"/>
        <v>43.03</v>
      </c>
      <c r="N53" s="20">
        <v>27</v>
      </c>
      <c r="O53" s="22">
        <v>8.2761800000000001</v>
      </c>
      <c r="P53" s="22">
        <v>11.498290000000001</v>
      </c>
      <c r="Q53" s="24">
        <f t="shared" si="17"/>
        <v>19.774470000000001</v>
      </c>
      <c r="T53" s="20">
        <v>27</v>
      </c>
      <c r="U53" s="22">
        <v>0.56414600000000004</v>
      </c>
      <c r="V53" s="22">
        <v>0.30003459999999998</v>
      </c>
      <c r="W53" s="24">
        <f t="shared" si="18"/>
        <v>0.86418060000000008</v>
      </c>
      <c r="Z53" s="20">
        <v>27</v>
      </c>
      <c r="AA53" s="45">
        <f t="shared" si="9"/>
        <v>6.4400228310502294E-2</v>
      </c>
      <c r="AB53" s="45">
        <f t="shared" si="8"/>
        <v>8.7550218850306373E-3</v>
      </c>
      <c r="AC53" s="45">
        <f t="shared" si="8"/>
        <v>2.0083211712758543E-2</v>
      </c>
      <c r="AD53" s="3"/>
      <c r="AE53" s="3"/>
      <c r="AF53" s="27">
        <v>27</v>
      </c>
      <c r="AG53" s="4">
        <f t="shared" si="10"/>
        <v>14.670280388410092</v>
      </c>
      <c r="AH53" s="4">
        <f t="shared" si="10"/>
        <v>38.323213389389096</v>
      </c>
      <c r="AI53" s="4">
        <f t="shared" si="10"/>
        <v>22.882335011917647</v>
      </c>
    </row>
    <row r="54" spans="2:36" x14ac:dyDescent="0.3">
      <c r="B54"/>
      <c r="C54"/>
      <c r="D54" s="46"/>
      <c r="E54" s="46"/>
      <c r="F54" s="22"/>
      <c r="H54" s="20">
        <v>38</v>
      </c>
      <c r="I54">
        <v>10.68</v>
      </c>
      <c r="J54">
        <v>13.82</v>
      </c>
      <c r="K54" s="24">
        <f t="shared" si="14"/>
        <v>24.5</v>
      </c>
      <c r="N54" s="20">
        <v>38</v>
      </c>
      <c r="O54" s="22">
        <v>9.3227100000000007</v>
      </c>
      <c r="P54" s="22">
        <v>4.9928030000000003</v>
      </c>
      <c r="Q54" s="24">
        <f t="shared" si="17"/>
        <v>14.315513000000001</v>
      </c>
      <c r="T54" s="20">
        <v>38</v>
      </c>
      <c r="U54" s="22">
        <v>0.61401799999999995</v>
      </c>
      <c r="V54" s="22">
        <v>0.15454683999999999</v>
      </c>
      <c r="W54" s="24">
        <f t="shared" si="18"/>
        <v>0.76856483999999992</v>
      </c>
      <c r="Z54" s="20">
        <v>38</v>
      </c>
      <c r="AA54" s="42">
        <f t="shared" si="9"/>
        <v>5.7492322097378278E-2</v>
      </c>
      <c r="AB54" s="42">
        <f t="shared" si="8"/>
        <v>1.1182839363241678E-2</v>
      </c>
      <c r="AC54" s="42">
        <f t="shared" si="8"/>
        <v>3.136999346938775E-2</v>
      </c>
      <c r="AF54" s="20">
        <v>38</v>
      </c>
      <c r="AG54" s="22">
        <f t="shared" si="10"/>
        <v>15.183121667442977</v>
      </c>
      <c r="AH54" s="22">
        <f t="shared" si="10"/>
        <v>32.30608273841122</v>
      </c>
      <c r="AI54" s="22">
        <f t="shared" si="10"/>
        <v>18.626291829847435</v>
      </c>
    </row>
    <row r="55" spans="2:36" x14ac:dyDescent="0.3">
      <c r="B55"/>
      <c r="C55"/>
      <c r="H55" s="20">
        <v>39</v>
      </c>
      <c r="I55">
        <v>8.2799999999999994</v>
      </c>
      <c r="J55">
        <v>37.92</v>
      </c>
      <c r="K55" s="24">
        <f t="shared" si="14"/>
        <v>46.2</v>
      </c>
      <c r="N55" s="20">
        <v>39</v>
      </c>
      <c r="O55" s="22">
        <v>8.1729000000000003</v>
      </c>
      <c r="P55" s="22">
        <v>11.34478</v>
      </c>
      <c r="Q55" s="24">
        <f t="shared" si="17"/>
        <v>19.517679999999999</v>
      </c>
      <c r="T55" s="20">
        <v>39</v>
      </c>
      <c r="U55" s="22">
        <v>0.56275699999999995</v>
      </c>
      <c r="V55" s="22">
        <v>0.24695700000000001</v>
      </c>
      <c r="W55" s="24">
        <f t="shared" si="18"/>
        <v>0.80971399999999993</v>
      </c>
      <c r="Z55" s="20">
        <v>39</v>
      </c>
      <c r="AA55" s="42">
        <f t="shared" si="9"/>
        <v>6.7965821256038644E-2</v>
      </c>
      <c r="AB55" s="42">
        <f t="shared" si="8"/>
        <v>6.5125791139240509E-3</v>
      </c>
      <c r="AC55" s="42">
        <f t="shared" si="8"/>
        <v>1.7526277056277052E-2</v>
      </c>
      <c r="AF55" s="20">
        <v>39</v>
      </c>
      <c r="AG55" s="22">
        <f t="shared" si="10"/>
        <v>14.522964618831931</v>
      </c>
      <c r="AH55" s="22">
        <f t="shared" si="10"/>
        <v>45.938280753329522</v>
      </c>
      <c r="AI55" s="22">
        <f t="shared" si="10"/>
        <v>24.104412175163084</v>
      </c>
    </row>
    <row r="56" spans="2:36" x14ac:dyDescent="0.3">
      <c r="B56"/>
      <c r="C56"/>
      <c r="H56" s="1" t="s">
        <v>7</v>
      </c>
      <c r="I56" s="31">
        <f>AVERAGE(I43:I55)</f>
        <v>8.9423076923076916</v>
      </c>
      <c r="J56" s="31">
        <f>AVERAGE(J43:J55)</f>
        <v>29.087692307692308</v>
      </c>
      <c r="K56" s="31">
        <f>AVERAGE(K43:K55)</f>
        <v>38.029999999999994</v>
      </c>
      <c r="N56" s="1" t="s">
        <v>7</v>
      </c>
      <c r="O56" s="31">
        <f>AVERAGE(O43:O55)</f>
        <v>8.9736992307692294</v>
      </c>
      <c r="P56" s="31">
        <f>AVERAGE(P43:P55)</f>
        <v>10.769844615384613</v>
      </c>
      <c r="Q56" s="31">
        <f>AVERAGE(Q43:Q55)</f>
        <v>19.743543846153848</v>
      </c>
      <c r="T56" s="1" t="s">
        <v>7</v>
      </c>
      <c r="U56" s="31">
        <f>AVERAGE(U43:U55)</f>
        <v>0.60602384615384608</v>
      </c>
      <c r="V56" s="31">
        <f>AVERAGE(V43:V55)</f>
        <v>0.28872255307692307</v>
      </c>
      <c r="W56" s="43">
        <f>AVERAGE(W43:W55)</f>
        <v>0.89474639923076915</v>
      </c>
      <c r="Z56" s="1" t="s">
        <v>7</v>
      </c>
      <c r="AA56" s="44">
        <f>AVERAGE(AA43:AA55)</f>
        <v>6.7854476078354084E-2</v>
      </c>
      <c r="AB56" s="44">
        <f>AVERAGE(AB43:AB55)</f>
        <v>1.0439382363253917E-2</v>
      </c>
      <c r="AC56" s="47">
        <f>AVERAGE(AC43:AC55)</f>
        <v>2.4635681542497741E-2</v>
      </c>
      <c r="AF56" s="1" t="s">
        <v>7</v>
      </c>
      <c r="AG56" s="31">
        <f>AVERAGE(AG43:AG55)</f>
        <v>15.034217774352044</v>
      </c>
      <c r="AH56" s="31">
        <f>AVERAGE(AH43:AH55)</f>
        <v>37.506699254917599</v>
      </c>
      <c r="AI56" s="31">
        <f>AVERAGE(AI43:AI55)</f>
        <v>22.248123403697626</v>
      </c>
    </row>
    <row r="57" spans="2:36" x14ac:dyDescent="0.3">
      <c r="B57"/>
      <c r="C57"/>
      <c r="H57" s="1" t="s">
        <v>8</v>
      </c>
      <c r="I57" s="31">
        <f>_xlfn.STDEV.P(I43:I55)</f>
        <v>1.1123789742028243</v>
      </c>
      <c r="J57" s="31">
        <f>_xlfn.STDEV.P(J43:J55)</f>
        <v>10.245497437971435</v>
      </c>
      <c r="K57" s="31">
        <f>_xlfn.STDEV.P(K43:K55)</f>
        <v>10.045163397989505</v>
      </c>
      <c r="N57" s="1" t="s">
        <v>8</v>
      </c>
      <c r="O57" s="31">
        <f>_xlfn.STDEV.P(O43:O55)</f>
        <v>1.7178824746739012</v>
      </c>
      <c r="P57" s="31">
        <f>_xlfn.STDEV.P(P43:P55)</f>
        <v>3.3041538406348629</v>
      </c>
      <c r="Q57" s="31">
        <f>_xlfn.STDEV.P(Q43:Q55)</f>
        <v>4.1169475638091937</v>
      </c>
      <c r="T57" s="1" t="s">
        <v>8</v>
      </c>
      <c r="U57" s="31">
        <f>_xlfn.STDEV.P(U43:U55)</f>
        <v>0.13198132494517584</v>
      </c>
      <c r="V57" s="31">
        <f>_xlfn.STDEV.P(V43:V55)</f>
        <v>8.954564644248568E-2</v>
      </c>
      <c r="W57" s="43">
        <f>_xlfn.STDEV.P(W43:W55)</f>
        <v>0.1814308321265577</v>
      </c>
      <c r="Z57" s="1" t="s">
        <v>8</v>
      </c>
      <c r="AA57" s="44">
        <f>_xlfn.STDEV.P(AA43:AA55)</f>
        <v>1.355845363312201E-2</v>
      </c>
      <c r="AB57" s="44">
        <f>_xlfn.STDEV.P(AB43:AB55)</f>
        <v>2.8800921773614254E-3</v>
      </c>
      <c r="AC57" s="47">
        <f>_xlfn.STDEV.P(AC43:AC55)</f>
        <v>6.345094016431122E-3</v>
      </c>
      <c r="AF57" s="1" t="s">
        <v>8</v>
      </c>
      <c r="AG57" s="31">
        <f>_xlfn.STDEV.P(AG43:AG55)</f>
        <v>1.6300980998700632</v>
      </c>
      <c r="AH57" s="31">
        <f>_xlfn.STDEV.P(AH43:AH55)</f>
        <v>4.1834575669070579</v>
      </c>
      <c r="AI57" s="31">
        <f>_xlfn.STDEV.P(AI43:AI55)</f>
        <v>2.6526371568792526</v>
      </c>
    </row>
    <row r="58" spans="2:36" x14ac:dyDescent="0.3">
      <c r="B58"/>
      <c r="C58"/>
      <c r="H58" s="1" t="s">
        <v>9</v>
      </c>
      <c r="I58" s="31">
        <f>I57/I56</f>
        <v>0.12439506808289649</v>
      </c>
      <c r="J58" s="31">
        <f>J57/J56</f>
        <v>0.35222792271018316</v>
      </c>
      <c r="K58" s="31">
        <f>K57/K56</f>
        <v>0.26413787530869071</v>
      </c>
      <c r="N58" s="1" t="s">
        <v>9</v>
      </c>
      <c r="O58" s="31">
        <f>O57/O56</f>
        <v>0.1914352632617311</v>
      </c>
      <c r="P58" s="31">
        <f>P57/P56</f>
        <v>0.30679679778433505</v>
      </c>
      <c r="Q58" s="31">
        <f>Q57/Q56</f>
        <v>0.20852120550846284</v>
      </c>
      <c r="T58" s="1" t="s">
        <v>9</v>
      </c>
      <c r="U58" s="31">
        <f>U57/U56</f>
        <v>0.2177823954994518</v>
      </c>
      <c r="V58" s="31">
        <f>V57/V56</f>
        <v>0.31014427341472156</v>
      </c>
      <c r="W58" s="43">
        <f>W57/W56</f>
        <v>0.2027734699827094</v>
      </c>
      <c r="Z58" s="1" t="s">
        <v>9</v>
      </c>
      <c r="AA58" s="44">
        <f>AA57/AA56</f>
        <v>0.19981664315653339</v>
      </c>
      <c r="AB58" s="44">
        <f>AB57/AB56</f>
        <v>0.27588721987032488</v>
      </c>
      <c r="AC58" s="47">
        <f>AC57/AC56</f>
        <v>0.25755707247171256</v>
      </c>
      <c r="AF58" s="1" t="s">
        <v>9</v>
      </c>
      <c r="AG58" s="31">
        <f>AG57/AG56</f>
        <v>0.1084258672008174</v>
      </c>
      <c r="AH58" s="31">
        <f>AH57/AH56</f>
        <v>0.11153894237596912</v>
      </c>
      <c r="AI58" s="31">
        <f>AI57/AI56</f>
        <v>0.11922970350112251</v>
      </c>
    </row>
    <row r="59" spans="2:36" x14ac:dyDescent="0.3">
      <c r="B59"/>
      <c r="C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6. ab1D den. morphometrics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Su_4402</dc:creator>
  <cp:lastModifiedBy>Su_4402</cp:lastModifiedBy>
  <dcterms:created xsi:type="dcterms:W3CDTF">2024-12-12T23:50:26Z</dcterms:created>
  <dcterms:modified xsi:type="dcterms:W3CDTF">2025-07-10T17:40:27Z</dcterms:modified>
</cp:coreProperties>
</file>