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b-my.sharepoint.com/personal/ja20691_bristol_ac_uk/Documents/0_projects/1_CX-Fine-Structure/Files-Upload/"/>
    </mc:Choice>
  </mc:AlternateContent>
  <xr:revisionPtr revIDLastSave="2099" documentId="8_{B3A1B35F-A428-4493-B1E7-F38606DF23DD}" xr6:coauthVersionLast="47" xr6:coauthVersionMax="47" xr10:uidLastSave="{1912EA93-DE4C-4A4C-A6B6-43911FE323DB}"/>
  <bookViews>
    <workbookView xWindow="-90" yWindow="0" windowWidth="19380" windowHeight="20970" firstSheet="5" activeTab="8" xr2:uid="{5D4B651A-342F-4A70-A9D1-4AAC3496A652}"/>
  </bookViews>
  <sheets>
    <sheet name="VolumesDataset" sheetId="4" r:id="rId1"/>
    <sheet name="VolumesDataset_specAvg-for-rate" sheetId="18" r:id="rId2"/>
    <sheet name="GABA-ER-Bulb_Dataset" sheetId="17" r:id="rId3"/>
    <sheet name="BULB-MG_size" sheetId="19" r:id="rId4"/>
    <sheet name="Stats_Packages-used" sheetId="2" r:id="rId5"/>
    <sheet name="Results_sex-effects" sheetId="1" r:id="rId6"/>
    <sheet name="Results_MB-PF-CX" sheetId="16" r:id="rId7"/>
    <sheet name="Results_within-tests" sheetId="15" r:id="rId8"/>
    <sheet name="Results_ER-Bulb" sheetId="20" r:id="rId9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08" i="4" l="1"/>
  <c r="Z308" i="4"/>
  <c r="G308" i="4"/>
  <c r="A308" i="4"/>
  <c r="AA307" i="4"/>
  <c r="Z307" i="4"/>
  <c r="G307" i="4"/>
  <c r="A307" i="4"/>
  <c r="AA306" i="4"/>
  <c r="Z306" i="4"/>
  <c r="G306" i="4"/>
  <c r="A306" i="4"/>
  <c r="AA305" i="4"/>
  <c r="Z305" i="4"/>
  <c r="G305" i="4"/>
  <c r="A305" i="4"/>
  <c r="AA304" i="4"/>
  <c r="Z304" i="4"/>
  <c r="G304" i="4"/>
  <c r="A304" i="4"/>
  <c r="AA303" i="4"/>
  <c r="Z303" i="4"/>
  <c r="G303" i="4"/>
  <c r="A303" i="4"/>
  <c r="AA302" i="4"/>
  <c r="Z302" i="4"/>
  <c r="G302" i="4"/>
  <c r="A302" i="4"/>
  <c r="AA301" i="4"/>
  <c r="Z301" i="4"/>
  <c r="AB301" i="4" s="1"/>
  <c r="G301" i="4"/>
  <c r="A301" i="4"/>
  <c r="AA300" i="4"/>
  <c r="Z300" i="4"/>
  <c r="AB300" i="4" s="1"/>
  <c r="G300" i="4"/>
  <c r="A300" i="4"/>
  <c r="AA299" i="4"/>
  <c r="Z299" i="4"/>
  <c r="G299" i="4"/>
  <c r="A299" i="4"/>
  <c r="AA298" i="4"/>
  <c r="AB298" i="4" s="1"/>
  <c r="Z298" i="4"/>
  <c r="G298" i="4"/>
  <c r="A298" i="4"/>
  <c r="AA297" i="4"/>
  <c r="Z297" i="4"/>
  <c r="G297" i="4"/>
  <c r="A297" i="4"/>
  <c r="AA296" i="4"/>
  <c r="Z296" i="4"/>
  <c r="G296" i="4"/>
  <c r="A296" i="4"/>
  <c r="AA295" i="4"/>
  <c r="Z295" i="4"/>
  <c r="G295" i="4"/>
  <c r="A295" i="4"/>
  <c r="AA294" i="4"/>
  <c r="Z294" i="4"/>
  <c r="G294" i="4"/>
  <c r="A294" i="4"/>
  <c r="AA293" i="4"/>
  <c r="Z293" i="4"/>
  <c r="G293" i="4"/>
  <c r="A293" i="4"/>
  <c r="AA292" i="4"/>
  <c r="Z292" i="4"/>
  <c r="G292" i="4"/>
  <c r="A292" i="4"/>
  <c r="AA291" i="4"/>
  <c r="Z291" i="4"/>
  <c r="G291" i="4"/>
  <c r="A291" i="4"/>
  <c r="AA290" i="4"/>
  <c r="Z290" i="4"/>
  <c r="G290" i="4"/>
  <c r="A290" i="4"/>
  <c r="AA289" i="4"/>
  <c r="Z289" i="4"/>
  <c r="G289" i="4"/>
  <c r="A289" i="4"/>
  <c r="AA288" i="4"/>
  <c r="Z288" i="4"/>
  <c r="G288" i="4"/>
  <c r="A288" i="4"/>
  <c r="AA287" i="4"/>
  <c r="Z287" i="4"/>
  <c r="G287" i="4"/>
  <c r="A287" i="4"/>
  <c r="AA286" i="4"/>
  <c r="Z286" i="4"/>
  <c r="G286" i="4"/>
  <c r="A286" i="4"/>
  <c r="AA285" i="4"/>
  <c r="Z285" i="4"/>
  <c r="G285" i="4"/>
  <c r="A285" i="4"/>
  <c r="AA284" i="4"/>
  <c r="Z284" i="4"/>
  <c r="AB284" i="4" s="1"/>
  <c r="G284" i="4"/>
  <c r="A284" i="4"/>
  <c r="AA283" i="4"/>
  <c r="Z283" i="4"/>
  <c r="G283" i="4"/>
  <c r="A283" i="4"/>
  <c r="AA282" i="4"/>
  <c r="AB282" i="4" s="1"/>
  <c r="Z282" i="4"/>
  <c r="G282" i="4"/>
  <c r="A282" i="4"/>
  <c r="AA281" i="4"/>
  <c r="Z281" i="4"/>
  <c r="G281" i="4"/>
  <c r="A281" i="4"/>
  <c r="AA280" i="4"/>
  <c r="Z280" i="4"/>
  <c r="G280" i="4"/>
  <c r="A280" i="4"/>
  <c r="AA279" i="4"/>
  <c r="Z279" i="4"/>
  <c r="G279" i="4"/>
  <c r="A279" i="4"/>
  <c r="AA278" i="4"/>
  <c r="Z278" i="4"/>
  <c r="G278" i="4"/>
  <c r="A278" i="4"/>
  <c r="AA277" i="4"/>
  <c r="Z277" i="4"/>
  <c r="G277" i="4"/>
  <c r="A277" i="4"/>
  <c r="AA276" i="4"/>
  <c r="Z276" i="4"/>
  <c r="G276" i="4"/>
  <c r="A276" i="4"/>
  <c r="AA275" i="4"/>
  <c r="Z275" i="4"/>
  <c r="AB275" i="4" s="1"/>
  <c r="G275" i="4"/>
  <c r="A275" i="4"/>
  <c r="AA274" i="4"/>
  <c r="Z274" i="4"/>
  <c r="G274" i="4"/>
  <c r="A274" i="4"/>
  <c r="AA273" i="4"/>
  <c r="Z273" i="4"/>
  <c r="G273" i="4"/>
  <c r="A273" i="4"/>
  <c r="AA272" i="4"/>
  <c r="Z272" i="4"/>
  <c r="G272" i="4"/>
  <c r="A272" i="4"/>
  <c r="AA271" i="4"/>
  <c r="Z271" i="4"/>
  <c r="G271" i="4"/>
  <c r="A271" i="4"/>
  <c r="AA270" i="4"/>
  <c r="Z270" i="4"/>
  <c r="G270" i="4"/>
  <c r="A270" i="4"/>
  <c r="AA269" i="4"/>
  <c r="Z269" i="4"/>
  <c r="G269" i="4"/>
  <c r="A269" i="4"/>
  <c r="AA268" i="4"/>
  <c r="Z268" i="4"/>
  <c r="G268" i="4"/>
  <c r="A268" i="4"/>
  <c r="AA267" i="4"/>
  <c r="Z267" i="4"/>
  <c r="G267" i="4"/>
  <c r="A267" i="4"/>
  <c r="AA266" i="4"/>
  <c r="Z266" i="4"/>
  <c r="G266" i="4"/>
  <c r="A266" i="4"/>
  <c r="AA265" i="4"/>
  <c r="Z265" i="4"/>
  <c r="G265" i="4"/>
  <c r="A265" i="4"/>
  <c r="AA264" i="4"/>
  <c r="Z264" i="4"/>
  <c r="G264" i="4"/>
  <c r="A264" i="4"/>
  <c r="AA263" i="4"/>
  <c r="Z263" i="4"/>
  <c r="G263" i="4"/>
  <c r="A263" i="4"/>
  <c r="AA262" i="4"/>
  <c r="Z262" i="4"/>
  <c r="G262" i="4"/>
  <c r="A262" i="4"/>
  <c r="AA261" i="4"/>
  <c r="Z261" i="4"/>
  <c r="G261" i="4"/>
  <c r="A261" i="4"/>
  <c r="AA260" i="4"/>
  <c r="Z260" i="4"/>
  <c r="G260" i="4"/>
  <c r="A260" i="4"/>
  <c r="AA259" i="4"/>
  <c r="Z259" i="4"/>
  <c r="G259" i="4"/>
  <c r="A259" i="4"/>
  <c r="AA258" i="4"/>
  <c r="Z258" i="4"/>
  <c r="G258" i="4"/>
  <c r="A258" i="4"/>
  <c r="AA257" i="4"/>
  <c r="Z257" i="4"/>
  <c r="G257" i="4"/>
  <c r="A257" i="4"/>
  <c r="AA256" i="4"/>
  <c r="Z256" i="4"/>
  <c r="G256" i="4"/>
  <c r="A256" i="4"/>
  <c r="AA255" i="4"/>
  <c r="Z255" i="4"/>
  <c r="G255" i="4"/>
  <c r="A255" i="4"/>
  <c r="AA254" i="4"/>
  <c r="Z254" i="4"/>
  <c r="G254" i="4"/>
  <c r="A254" i="4"/>
  <c r="AA253" i="4"/>
  <c r="Z253" i="4"/>
  <c r="G253" i="4"/>
  <c r="A253" i="4"/>
  <c r="AA252" i="4"/>
  <c r="Z252" i="4"/>
  <c r="G252" i="4"/>
  <c r="A252" i="4"/>
  <c r="AA251" i="4"/>
  <c r="Z251" i="4"/>
  <c r="G251" i="4"/>
  <c r="A251" i="4"/>
  <c r="AA250" i="4"/>
  <c r="Z250" i="4"/>
  <c r="G250" i="4"/>
  <c r="A250" i="4"/>
  <c r="AA249" i="4"/>
  <c r="Z249" i="4"/>
  <c r="G249" i="4"/>
  <c r="A249" i="4"/>
  <c r="AA248" i="4"/>
  <c r="Z248" i="4"/>
  <c r="G248" i="4"/>
  <c r="A248" i="4"/>
  <c r="AA247" i="4"/>
  <c r="Z247" i="4"/>
  <c r="G247" i="4"/>
  <c r="A247" i="4"/>
  <c r="AA246" i="4"/>
  <c r="Z246" i="4"/>
  <c r="G246" i="4"/>
  <c r="A246" i="4"/>
  <c r="AA245" i="4"/>
  <c r="Z245" i="4"/>
  <c r="G245" i="4"/>
  <c r="A245" i="4"/>
  <c r="AA244" i="4"/>
  <c r="Z244" i="4"/>
  <c r="AB244" i="4" s="1"/>
  <c r="G244" i="4"/>
  <c r="A244" i="4"/>
  <c r="AA243" i="4"/>
  <c r="Z243" i="4"/>
  <c r="G243" i="4"/>
  <c r="A243" i="4"/>
  <c r="AA242" i="4"/>
  <c r="Z242" i="4"/>
  <c r="G242" i="4"/>
  <c r="A242" i="4"/>
  <c r="AA241" i="4"/>
  <c r="Z241" i="4"/>
  <c r="G241" i="4"/>
  <c r="A241" i="4"/>
  <c r="AA240" i="4"/>
  <c r="Z240" i="4"/>
  <c r="G240" i="4"/>
  <c r="A240" i="4"/>
  <c r="AA239" i="4"/>
  <c r="Z239" i="4"/>
  <c r="G239" i="4"/>
  <c r="A239" i="4"/>
  <c r="AA238" i="4"/>
  <c r="Z238" i="4"/>
  <c r="G238" i="4"/>
  <c r="A238" i="4"/>
  <c r="AA237" i="4"/>
  <c r="Z237" i="4"/>
  <c r="G237" i="4"/>
  <c r="A237" i="4"/>
  <c r="AA236" i="4"/>
  <c r="Z236" i="4"/>
  <c r="G236" i="4"/>
  <c r="A236" i="4"/>
  <c r="AA235" i="4"/>
  <c r="Z235" i="4"/>
  <c r="G235" i="4"/>
  <c r="A235" i="4"/>
  <c r="AA234" i="4"/>
  <c r="AB234" i="4" s="1"/>
  <c r="Z234" i="4"/>
  <c r="G234" i="4"/>
  <c r="A234" i="4"/>
  <c r="AA233" i="4"/>
  <c r="Z233" i="4"/>
  <c r="G233" i="4"/>
  <c r="A233" i="4"/>
  <c r="AA232" i="4"/>
  <c r="Z232" i="4"/>
  <c r="G232" i="4"/>
  <c r="A232" i="4"/>
  <c r="AA231" i="4"/>
  <c r="Z231" i="4"/>
  <c r="G231" i="4"/>
  <c r="A231" i="4"/>
  <c r="AA230" i="4"/>
  <c r="Z230" i="4"/>
  <c r="G230" i="4"/>
  <c r="A230" i="4"/>
  <c r="AA229" i="4"/>
  <c r="Z229" i="4"/>
  <c r="G229" i="4"/>
  <c r="A229" i="4"/>
  <c r="AA228" i="4"/>
  <c r="Z228" i="4"/>
  <c r="G228" i="4"/>
  <c r="A228" i="4"/>
  <c r="AA227" i="4"/>
  <c r="Z227" i="4"/>
  <c r="AB227" i="4" s="1"/>
  <c r="G227" i="4"/>
  <c r="A227" i="4"/>
  <c r="AA226" i="4"/>
  <c r="Z226" i="4"/>
  <c r="G226" i="4"/>
  <c r="A226" i="4"/>
  <c r="AA225" i="4"/>
  <c r="Z225" i="4"/>
  <c r="G225" i="4"/>
  <c r="A225" i="4"/>
  <c r="AA224" i="4"/>
  <c r="Z224" i="4"/>
  <c r="G224" i="4"/>
  <c r="A224" i="4"/>
  <c r="AA223" i="4"/>
  <c r="Z223" i="4"/>
  <c r="G223" i="4"/>
  <c r="A223" i="4"/>
  <c r="AA222" i="4"/>
  <c r="Z222" i="4"/>
  <c r="G222" i="4"/>
  <c r="A222" i="4"/>
  <c r="AA221" i="4"/>
  <c r="Z221" i="4"/>
  <c r="G221" i="4"/>
  <c r="A221" i="4"/>
  <c r="AA220" i="4"/>
  <c r="Z220" i="4"/>
  <c r="G220" i="4"/>
  <c r="A220" i="4"/>
  <c r="AA219" i="4"/>
  <c r="Z219" i="4"/>
  <c r="G219" i="4"/>
  <c r="A219" i="4"/>
  <c r="AA218" i="4"/>
  <c r="Z218" i="4"/>
  <c r="G218" i="4"/>
  <c r="A218" i="4"/>
  <c r="AA217" i="4"/>
  <c r="Z217" i="4"/>
  <c r="G217" i="4"/>
  <c r="A217" i="4"/>
  <c r="AA216" i="4"/>
  <c r="Z216" i="4"/>
  <c r="G216" i="4"/>
  <c r="A216" i="4"/>
  <c r="AA215" i="4"/>
  <c r="Z215" i="4"/>
  <c r="G215" i="4"/>
  <c r="A215" i="4"/>
  <c r="AA214" i="4"/>
  <c r="Z214" i="4"/>
  <c r="G214" i="4"/>
  <c r="A214" i="4"/>
  <c r="AA213" i="4"/>
  <c r="Z213" i="4"/>
  <c r="G213" i="4"/>
  <c r="A213" i="4"/>
  <c r="AA212" i="4"/>
  <c r="AB212" i="4" s="1"/>
  <c r="Z212" i="4"/>
  <c r="G212" i="4"/>
  <c r="A212" i="4"/>
  <c r="AA211" i="4"/>
  <c r="Z211" i="4"/>
  <c r="G211" i="4"/>
  <c r="A211" i="4"/>
  <c r="AA210" i="4"/>
  <c r="Z210" i="4"/>
  <c r="G210" i="4"/>
  <c r="A210" i="4"/>
  <c r="AA209" i="4"/>
  <c r="Z209" i="4"/>
  <c r="G209" i="4"/>
  <c r="A209" i="4"/>
  <c r="AA208" i="4"/>
  <c r="Z208" i="4"/>
  <c r="G208" i="4"/>
  <c r="A208" i="4"/>
  <c r="AA207" i="4"/>
  <c r="Z207" i="4"/>
  <c r="G207" i="4"/>
  <c r="A207" i="4"/>
  <c r="AA206" i="4"/>
  <c r="Z206" i="4"/>
  <c r="G206" i="4"/>
  <c r="A206" i="4"/>
  <c r="AA205" i="4"/>
  <c r="Z205" i="4"/>
  <c r="G205" i="4"/>
  <c r="A205" i="4"/>
  <c r="AA204" i="4"/>
  <c r="Z204" i="4"/>
  <c r="G204" i="4"/>
  <c r="A204" i="4"/>
  <c r="AA203" i="4"/>
  <c r="Z203" i="4"/>
  <c r="G203" i="4"/>
  <c r="A203" i="4"/>
  <c r="AA202" i="4"/>
  <c r="Z202" i="4"/>
  <c r="G202" i="4"/>
  <c r="A202" i="4"/>
  <c r="AA201" i="4"/>
  <c r="Z201" i="4"/>
  <c r="G201" i="4"/>
  <c r="A201" i="4"/>
  <c r="AA200" i="4"/>
  <c r="Z200" i="4"/>
  <c r="G200" i="4"/>
  <c r="A200" i="4"/>
  <c r="AA199" i="4"/>
  <c r="Z199" i="4"/>
  <c r="G199" i="4"/>
  <c r="A199" i="4"/>
  <c r="AA198" i="4"/>
  <c r="Z198" i="4"/>
  <c r="G198" i="4"/>
  <c r="A198" i="4"/>
  <c r="AA197" i="4"/>
  <c r="Z197" i="4"/>
  <c r="G197" i="4"/>
  <c r="A197" i="4"/>
  <c r="AA196" i="4"/>
  <c r="Z196" i="4"/>
  <c r="G196" i="4"/>
  <c r="A196" i="4"/>
  <c r="AA195" i="4"/>
  <c r="Z195" i="4"/>
  <c r="G195" i="4"/>
  <c r="A195" i="4"/>
  <c r="AA194" i="4"/>
  <c r="Z194" i="4"/>
  <c r="G194" i="4"/>
  <c r="A194" i="4"/>
  <c r="AA193" i="4"/>
  <c r="Z193" i="4"/>
  <c r="G193" i="4"/>
  <c r="A193" i="4"/>
  <c r="AA192" i="4"/>
  <c r="Z192" i="4"/>
  <c r="G192" i="4"/>
  <c r="A192" i="4"/>
  <c r="AA191" i="4"/>
  <c r="Z191" i="4"/>
  <c r="G191" i="4"/>
  <c r="A191" i="4"/>
  <c r="AA190" i="4"/>
  <c r="Z190" i="4"/>
  <c r="G190" i="4"/>
  <c r="A190" i="4"/>
  <c r="AA189" i="4"/>
  <c r="Z189" i="4"/>
  <c r="G189" i="4"/>
  <c r="A189" i="4"/>
  <c r="AA188" i="4"/>
  <c r="Z188" i="4"/>
  <c r="G188" i="4"/>
  <c r="A188" i="4"/>
  <c r="AA187" i="4"/>
  <c r="AB187" i="4" s="1"/>
  <c r="Z187" i="4"/>
  <c r="G187" i="4"/>
  <c r="A187" i="4"/>
  <c r="AA186" i="4"/>
  <c r="Z186" i="4"/>
  <c r="G186" i="4"/>
  <c r="A186" i="4"/>
  <c r="AA185" i="4"/>
  <c r="Z185" i="4"/>
  <c r="G185" i="4"/>
  <c r="A185" i="4"/>
  <c r="AA184" i="4"/>
  <c r="Z184" i="4"/>
  <c r="G184" i="4"/>
  <c r="A184" i="4"/>
  <c r="AA183" i="4"/>
  <c r="Z183" i="4"/>
  <c r="G183" i="4"/>
  <c r="A183" i="4"/>
  <c r="AA182" i="4"/>
  <c r="Z182" i="4"/>
  <c r="G182" i="4"/>
  <c r="A182" i="4"/>
  <c r="AA181" i="4"/>
  <c r="Z181" i="4"/>
  <c r="G181" i="4"/>
  <c r="A181" i="4"/>
  <c r="AA180" i="4"/>
  <c r="Z180" i="4"/>
  <c r="AB180" i="4" s="1"/>
  <c r="G180" i="4"/>
  <c r="A180" i="4"/>
  <c r="AA179" i="4"/>
  <c r="Z179" i="4"/>
  <c r="G179" i="4"/>
  <c r="A179" i="4"/>
  <c r="AA178" i="4"/>
  <c r="Z178" i="4"/>
  <c r="G178" i="4"/>
  <c r="A178" i="4"/>
  <c r="AA177" i="4"/>
  <c r="Z177" i="4"/>
  <c r="G177" i="4"/>
  <c r="A177" i="4"/>
  <c r="AA176" i="4"/>
  <c r="Z176" i="4"/>
  <c r="G176" i="4"/>
  <c r="A176" i="4"/>
  <c r="AA175" i="4"/>
  <c r="Z175" i="4"/>
  <c r="G175" i="4"/>
  <c r="A175" i="4"/>
  <c r="AA174" i="4"/>
  <c r="Z174" i="4"/>
  <c r="G174" i="4"/>
  <c r="A174" i="4"/>
  <c r="AA173" i="4"/>
  <c r="AB173" i="4" s="1"/>
  <c r="Z173" i="4"/>
  <c r="G173" i="4"/>
  <c r="A173" i="4"/>
  <c r="AA172" i="4"/>
  <c r="Z172" i="4"/>
  <c r="G172" i="4"/>
  <c r="A172" i="4"/>
  <c r="AA171" i="4"/>
  <c r="Z171" i="4"/>
  <c r="G171" i="4"/>
  <c r="A171" i="4"/>
  <c r="AA170" i="4"/>
  <c r="Z170" i="4"/>
  <c r="G170" i="4"/>
  <c r="A170" i="4"/>
  <c r="AA169" i="4"/>
  <c r="Z169" i="4"/>
  <c r="G169" i="4"/>
  <c r="A169" i="4"/>
  <c r="AA168" i="4"/>
  <c r="Z168" i="4"/>
  <c r="G168" i="4"/>
  <c r="A168" i="4"/>
  <c r="AA167" i="4"/>
  <c r="Z167" i="4"/>
  <c r="G167" i="4"/>
  <c r="A167" i="4"/>
  <c r="AA166" i="4"/>
  <c r="Z166" i="4"/>
  <c r="G166" i="4"/>
  <c r="A166" i="4"/>
  <c r="AA165" i="4"/>
  <c r="Z165" i="4"/>
  <c r="G165" i="4"/>
  <c r="A165" i="4"/>
  <c r="AA164" i="4"/>
  <c r="AB164" i="4" s="1"/>
  <c r="Z164" i="4"/>
  <c r="G164" i="4"/>
  <c r="A164" i="4"/>
  <c r="AA163" i="4"/>
  <c r="Z163" i="4"/>
  <c r="G163" i="4"/>
  <c r="A163" i="4"/>
  <c r="AA162" i="4"/>
  <c r="Z162" i="4"/>
  <c r="G162" i="4"/>
  <c r="A162" i="4"/>
  <c r="AA161" i="4"/>
  <c r="Z161" i="4"/>
  <c r="G161" i="4"/>
  <c r="A161" i="4"/>
  <c r="AA160" i="4"/>
  <c r="Z160" i="4"/>
  <c r="G160" i="4"/>
  <c r="A160" i="4"/>
  <c r="AA159" i="4"/>
  <c r="Z159" i="4"/>
  <c r="G159" i="4"/>
  <c r="A159" i="4"/>
  <c r="AA158" i="4"/>
  <c r="Z158" i="4"/>
  <c r="G158" i="4"/>
  <c r="A158" i="4"/>
  <c r="AA157" i="4"/>
  <c r="Z157" i="4"/>
  <c r="G157" i="4"/>
  <c r="A157" i="4"/>
  <c r="AA156" i="4"/>
  <c r="Z156" i="4"/>
  <c r="G156" i="4"/>
  <c r="A156" i="4"/>
  <c r="AB155" i="4"/>
  <c r="AA155" i="4"/>
  <c r="Z155" i="4"/>
  <c r="G155" i="4"/>
  <c r="A155" i="4"/>
  <c r="AA154" i="4"/>
  <c r="Z154" i="4"/>
  <c r="G154" i="4"/>
  <c r="A154" i="4"/>
  <c r="AA153" i="4"/>
  <c r="Z153" i="4"/>
  <c r="G153" i="4"/>
  <c r="A153" i="4"/>
  <c r="AA152" i="4"/>
  <c r="AB152" i="4" s="1"/>
  <c r="Z152" i="4"/>
  <c r="G152" i="4"/>
  <c r="A152" i="4"/>
  <c r="AA151" i="4"/>
  <c r="Z151" i="4"/>
  <c r="G151" i="4"/>
  <c r="A151" i="4"/>
  <c r="AA150" i="4"/>
  <c r="Z150" i="4"/>
  <c r="G150" i="4"/>
  <c r="A150" i="4"/>
  <c r="AA149" i="4"/>
  <c r="Z149" i="4"/>
  <c r="G149" i="4"/>
  <c r="A149" i="4"/>
  <c r="AA148" i="4"/>
  <c r="AB148" i="4" s="1"/>
  <c r="Z148" i="4"/>
  <c r="G148" i="4"/>
  <c r="A148" i="4"/>
  <c r="AA147" i="4"/>
  <c r="Z147" i="4"/>
  <c r="G147" i="4"/>
  <c r="A147" i="4"/>
  <c r="AA146" i="4"/>
  <c r="Z146" i="4"/>
  <c r="AB146" i="4" s="1"/>
  <c r="G146" i="4"/>
  <c r="A146" i="4"/>
  <c r="AA145" i="4"/>
  <c r="Z145" i="4"/>
  <c r="G145" i="4"/>
  <c r="A145" i="4"/>
  <c r="AA144" i="4"/>
  <c r="AB144" i="4" s="1"/>
  <c r="Z144" i="4"/>
  <c r="G144" i="4"/>
  <c r="A144" i="4"/>
  <c r="AA143" i="4"/>
  <c r="Z143" i="4"/>
  <c r="G143" i="4"/>
  <c r="A143" i="4"/>
  <c r="AA142" i="4"/>
  <c r="Z142" i="4"/>
  <c r="G142" i="4"/>
  <c r="A142" i="4"/>
  <c r="AA141" i="4"/>
  <c r="Z141" i="4"/>
  <c r="G141" i="4"/>
  <c r="A141" i="4"/>
  <c r="AA140" i="4"/>
  <c r="Z140" i="4"/>
  <c r="G140" i="4"/>
  <c r="A140" i="4"/>
  <c r="AA139" i="4"/>
  <c r="Z139" i="4"/>
  <c r="G139" i="4"/>
  <c r="A139" i="4"/>
  <c r="AA138" i="4"/>
  <c r="Z138" i="4"/>
  <c r="G138" i="4"/>
  <c r="A138" i="4"/>
  <c r="AA137" i="4"/>
  <c r="Z137" i="4"/>
  <c r="G137" i="4"/>
  <c r="A137" i="4"/>
  <c r="AA136" i="4"/>
  <c r="Z136" i="4"/>
  <c r="G136" i="4"/>
  <c r="A136" i="4"/>
  <c r="AA135" i="4"/>
  <c r="AB135" i="4" s="1"/>
  <c r="Z135" i="4"/>
  <c r="G135" i="4"/>
  <c r="A135" i="4"/>
  <c r="AA134" i="4"/>
  <c r="Z134" i="4"/>
  <c r="G134" i="4"/>
  <c r="A134" i="4"/>
  <c r="AA133" i="4"/>
  <c r="Z133" i="4"/>
  <c r="G133" i="4"/>
  <c r="A133" i="4"/>
  <c r="AA132" i="4"/>
  <c r="Z132" i="4"/>
  <c r="G132" i="4"/>
  <c r="A132" i="4"/>
  <c r="AA131" i="4"/>
  <c r="Z131" i="4"/>
  <c r="G131" i="4"/>
  <c r="A131" i="4"/>
  <c r="AA130" i="4"/>
  <c r="Z130" i="4"/>
  <c r="G130" i="4"/>
  <c r="A130" i="4"/>
  <c r="AA129" i="4"/>
  <c r="Z129" i="4"/>
  <c r="G129" i="4"/>
  <c r="A129" i="4"/>
  <c r="AA128" i="4"/>
  <c r="Z128" i="4"/>
  <c r="G128" i="4"/>
  <c r="A128" i="4"/>
  <c r="AA127" i="4"/>
  <c r="AB127" i="4" s="1"/>
  <c r="Z127" i="4"/>
  <c r="G127" i="4"/>
  <c r="A127" i="4"/>
  <c r="AA126" i="4"/>
  <c r="Z126" i="4"/>
  <c r="G126" i="4"/>
  <c r="A126" i="4"/>
  <c r="AA125" i="4"/>
  <c r="Z125" i="4"/>
  <c r="G125" i="4"/>
  <c r="A125" i="4"/>
  <c r="AA124" i="4"/>
  <c r="AB124" i="4" s="1"/>
  <c r="Z124" i="4"/>
  <c r="G124" i="4"/>
  <c r="A124" i="4"/>
  <c r="AA123" i="4"/>
  <c r="Z123" i="4"/>
  <c r="G123" i="4"/>
  <c r="A123" i="4"/>
  <c r="AA122" i="4"/>
  <c r="Z122" i="4"/>
  <c r="AB122" i="4" s="1"/>
  <c r="G122" i="4"/>
  <c r="A122" i="4"/>
  <c r="AA121" i="4"/>
  <c r="Z121" i="4"/>
  <c r="G121" i="4"/>
  <c r="A121" i="4"/>
  <c r="AA120" i="4"/>
  <c r="Z120" i="4"/>
  <c r="G120" i="4"/>
  <c r="A120" i="4"/>
  <c r="AA119" i="4"/>
  <c r="Z119" i="4"/>
  <c r="G119" i="4"/>
  <c r="A119" i="4"/>
  <c r="AA118" i="4"/>
  <c r="Z118" i="4"/>
  <c r="G118" i="4"/>
  <c r="A118" i="4"/>
  <c r="AA117" i="4"/>
  <c r="Z117" i="4"/>
  <c r="G117" i="4"/>
  <c r="A117" i="4"/>
  <c r="AA116" i="4"/>
  <c r="AB116" i="4" s="1"/>
  <c r="Z116" i="4"/>
  <c r="G116" i="4"/>
  <c r="A116" i="4"/>
  <c r="AA115" i="4"/>
  <c r="Z115" i="4"/>
  <c r="G115" i="4"/>
  <c r="A115" i="4"/>
  <c r="AA114" i="4"/>
  <c r="Z114" i="4"/>
  <c r="G114" i="4"/>
  <c r="A114" i="4"/>
  <c r="AA113" i="4"/>
  <c r="Z113" i="4"/>
  <c r="G113" i="4"/>
  <c r="A113" i="4"/>
  <c r="AA112" i="4"/>
  <c r="AB112" i="4" s="1"/>
  <c r="Z112" i="4"/>
  <c r="G112" i="4"/>
  <c r="A112" i="4"/>
  <c r="AA111" i="4"/>
  <c r="AB111" i="4" s="1"/>
  <c r="Z111" i="4"/>
  <c r="G111" i="4"/>
  <c r="A111" i="4"/>
  <c r="AA110" i="4"/>
  <c r="Z110" i="4"/>
  <c r="G110" i="4"/>
  <c r="A110" i="4"/>
  <c r="AA109" i="4"/>
  <c r="Z109" i="4"/>
  <c r="G109" i="4"/>
  <c r="A109" i="4"/>
  <c r="AA108" i="4"/>
  <c r="AB108" i="4" s="1"/>
  <c r="Z108" i="4"/>
  <c r="G108" i="4"/>
  <c r="A108" i="4"/>
  <c r="AA107" i="4"/>
  <c r="AB107" i="4" s="1"/>
  <c r="Z107" i="4"/>
  <c r="G107" i="4"/>
  <c r="A107" i="4"/>
  <c r="AA106" i="4"/>
  <c r="Z106" i="4"/>
  <c r="AB106" i="4" s="1"/>
  <c r="G106" i="4"/>
  <c r="A106" i="4"/>
  <c r="AA105" i="4"/>
  <c r="AB105" i="4" s="1"/>
  <c r="Z105" i="4"/>
  <c r="G105" i="4"/>
  <c r="A105" i="4"/>
  <c r="AA104" i="4"/>
  <c r="AB104" i="4" s="1"/>
  <c r="Z104" i="4"/>
  <c r="G104" i="4"/>
  <c r="A104" i="4"/>
  <c r="AA103" i="4"/>
  <c r="Z103" i="4"/>
  <c r="G103" i="4"/>
  <c r="A103" i="4"/>
  <c r="AA102" i="4"/>
  <c r="Z102" i="4"/>
  <c r="G102" i="4"/>
  <c r="A102" i="4"/>
  <c r="AA101" i="4"/>
  <c r="Z101" i="4"/>
  <c r="G101" i="4"/>
  <c r="A101" i="4"/>
  <c r="AA100" i="4"/>
  <c r="Z100" i="4"/>
  <c r="G100" i="4"/>
  <c r="A100" i="4"/>
  <c r="AA99" i="4"/>
  <c r="Z99" i="4"/>
  <c r="G99" i="4"/>
  <c r="A99" i="4"/>
  <c r="AA98" i="4"/>
  <c r="Z98" i="4"/>
  <c r="AB98" i="4" s="1"/>
  <c r="G98" i="4"/>
  <c r="A98" i="4"/>
  <c r="AA97" i="4"/>
  <c r="Z97" i="4"/>
  <c r="G97" i="4"/>
  <c r="A97" i="4"/>
  <c r="AA96" i="4"/>
  <c r="Z96" i="4"/>
  <c r="G96" i="4"/>
  <c r="A96" i="4"/>
  <c r="AA95" i="4"/>
  <c r="Z95" i="4"/>
  <c r="G95" i="4"/>
  <c r="A95" i="4"/>
  <c r="AA94" i="4"/>
  <c r="Z94" i="4"/>
  <c r="G94" i="4"/>
  <c r="A94" i="4"/>
  <c r="AA93" i="4"/>
  <c r="Z93" i="4"/>
  <c r="G93" i="4"/>
  <c r="A93" i="4"/>
  <c r="AA92" i="4"/>
  <c r="Z92" i="4"/>
  <c r="G92" i="4"/>
  <c r="A92" i="4"/>
  <c r="AA91" i="4"/>
  <c r="AB91" i="4" s="1"/>
  <c r="Z91" i="4"/>
  <c r="G91" i="4"/>
  <c r="A91" i="4"/>
  <c r="AA90" i="4"/>
  <c r="Z90" i="4"/>
  <c r="G90" i="4"/>
  <c r="A90" i="4"/>
  <c r="AA89" i="4"/>
  <c r="Z89" i="4"/>
  <c r="G89" i="4"/>
  <c r="A89" i="4"/>
  <c r="AA88" i="4"/>
  <c r="AB88" i="4" s="1"/>
  <c r="Z88" i="4"/>
  <c r="G88" i="4"/>
  <c r="A88" i="4"/>
  <c r="AA87" i="4"/>
  <c r="Z87" i="4"/>
  <c r="G87" i="4"/>
  <c r="A87" i="4"/>
  <c r="AA86" i="4"/>
  <c r="Z86" i="4"/>
  <c r="G86" i="4"/>
  <c r="A86" i="4"/>
  <c r="AA85" i="4"/>
  <c r="Z85" i="4"/>
  <c r="G85" i="4"/>
  <c r="A85" i="4"/>
  <c r="AA84" i="4"/>
  <c r="Z84" i="4"/>
  <c r="G84" i="4"/>
  <c r="A84" i="4"/>
  <c r="AA83" i="4"/>
  <c r="Z83" i="4"/>
  <c r="G83" i="4"/>
  <c r="A83" i="4"/>
  <c r="AA82" i="4"/>
  <c r="Z82" i="4"/>
  <c r="G82" i="4"/>
  <c r="A82" i="4"/>
  <c r="AA81" i="4"/>
  <c r="Z81" i="4"/>
  <c r="G81" i="4"/>
  <c r="A81" i="4"/>
  <c r="AA80" i="4"/>
  <c r="Z80" i="4"/>
  <c r="G80" i="4"/>
  <c r="A80" i="4"/>
  <c r="AA79" i="4"/>
  <c r="Z79" i="4"/>
  <c r="G79" i="4"/>
  <c r="A79" i="4"/>
  <c r="AA78" i="4"/>
  <c r="Z78" i="4"/>
  <c r="G78" i="4"/>
  <c r="A78" i="4"/>
  <c r="AA77" i="4"/>
  <c r="Z77" i="4"/>
  <c r="G77" i="4"/>
  <c r="A77" i="4"/>
  <c r="AA76" i="4"/>
  <c r="AB76" i="4" s="1"/>
  <c r="Z76" i="4"/>
  <c r="G76" i="4"/>
  <c r="A76" i="4"/>
  <c r="AA75" i="4"/>
  <c r="AB75" i="4" s="1"/>
  <c r="Z75" i="4"/>
  <c r="G75" i="4"/>
  <c r="A75" i="4"/>
  <c r="AA74" i="4"/>
  <c r="Z74" i="4"/>
  <c r="AB74" i="4" s="1"/>
  <c r="G74" i="4"/>
  <c r="A74" i="4"/>
  <c r="AA73" i="4"/>
  <c r="Z73" i="4"/>
  <c r="G73" i="4"/>
  <c r="A73" i="4"/>
  <c r="AA72" i="4"/>
  <c r="Z72" i="4"/>
  <c r="G72" i="4"/>
  <c r="A72" i="4"/>
  <c r="AA71" i="4"/>
  <c r="AB71" i="4" s="1"/>
  <c r="Z71" i="4"/>
  <c r="G71" i="4"/>
  <c r="A71" i="4"/>
  <c r="AA70" i="4"/>
  <c r="Z70" i="4"/>
  <c r="G70" i="4"/>
  <c r="A70" i="4"/>
  <c r="AA69" i="4"/>
  <c r="AB69" i="4" s="1"/>
  <c r="Z69" i="4"/>
  <c r="G69" i="4"/>
  <c r="A69" i="4"/>
  <c r="AA68" i="4"/>
  <c r="AB68" i="4" s="1"/>
  <c r="Z68" i="4"/>
  <c r="G68" i="4"/>
  <c r="A68" i="4"/>
  <c r="AA67" i="4"/>
  <c r="Z67" i="4"/>
  <c r="A67" i="4"/>
  <c r="AA66" i="4"/>
  <c r="Z66" i="4"/>
  <c r="A66" i="4"/>
  <c r="AA65" i="4"/>
  <c r="Z65" i="4"/>
  <c r="A65" i="4"/>
  <c r="AA64" i="4"/>
  <c r="Z64" i="4"/>
  <c r="A64" i="4"/>
  <c r="AA63" i="4"/>
  <c r="Z63" i="4"/>
  <c r="A63" i="4"/>
  <c r="AA62" i="4"/>
  <c r="Z62" i="4"/>
  <c r="A62" i="4"/>
  <c r="AA61" i="4"/>
  <c r="Z61" i="4"/>
  <c r="G61" i="4"/>
  <c r="A61" i="4"/>
  <c r="AA60" i="4"/>
  <c r="Z60" i="4"/>
  <c r="G60" i="4"/>
  <c r="A60" i="4"/>
  <c r="AA59" i="4"/>
  <c r="Z59" i="4"/>
  <c r="G59" i="4"/>
  <c r="A59" i="4"/>
  <c r="AA58" i="4"/>
  <c r="Z58" i="4"/>
  <c r="G58" i="4"/>
  <c r="A58" i="4"/>
  <c r="AA57" i="4"/>
  <c r="Z57" i="4"/>
  <c r="G57" i="4"/>
  <c r="A57" i="4"/>
  <c r="AA56" i="4"/>
  <c r="Z56" i="4"/>
  <c r="G56" i="4"/>
  <c r="A56" i="4"/>
  <c r="AA55" i="4"/>
  <c r="Z55" i="4"/>
  <c r="G55" i="4"/>
  <c r="A55" i="4"/>
  <c r="AA54" i="4"/>
  <c r="Z54" i="4"/>
  <c r="G54" i="4"/>
  <c r="A54" i="4"/>
  <c r="AA53" i="4"/>
  <c r="Z53" i="4"/>
  <c r="AB53" i="4" s="1"/>
  <c r="G53" i="4"/>
  <c r="A53" i="4"/>
  <c r="AA52" i="4"/>
  <c r="Z52" i="4"/>
  <c r="G52" i="4"/>
  <c r="A52" i="4"/>
  <c r="AA51" i="4"/>
  <c r="Z51" i="4"/>
  <c r="G51" i="4"/>
  <c r="A51" i="4"/>
  <c r="AA50" i="4"/>
  <c r="Z50" i="4"/>
  <c r="G50" i="4"/>
  <c r="A50" i="4"/>
  <c r="AA49" i="4"/>
  <c r="Z49" i="4"/>
  <c r="G49" i="4"/>
  <c r="A49" i="4"/>
  <c r="AA48" i="4"/>
  <c r="Z48" i="4"/>
  <c r="G48" i="4"/>
  <c r="A48" i="4"/>
  <c r="AA47" i="4"/>
  <c r="Z47" i="4"/>
  <c r="AB47" i="4" s="1"/>
  <c r="G47" i="4"/>
  <c r="A47" i="4"/>
  <c r="AA46" i="4"/>
  <c r="Z46" i="4"/>
  <c r="G46" i="4"/>
  <c r="A46" i="4"/>
  <c r="AA45" i="4"/>
  <c r="Z45" i="4"/>
  <c r="G45" i="4"/>
  <c r="A45" i="4"/>
  <c r="AA44" i="4"/>
  <c r="Z44" i="4"/>
  <c r="G44" i="4"/>
  <c r="A44" i="4"/>
  <c r="AA43" i="4"/>
  <c r="Z43" i="4"/>
  <c r="G43" i="4"/>
  <c r="A43" i="4"/>
  <c r="AA42" i="4"/>
  <c r="Z42" i="4"/>
  <c r="G42" i="4"/>
  <c r="A42" i="4"/>
  <c r="AA41" i="4"/>
  <c r="Z41" i="4"/>
  <c r="G41" i="4"/>
  <c r="A41" i="4"/>
  <c r="AA40" i="4"/>
  <c r="Z40" i="4"/>
  <c r="G40" i="4"/>
  <c r="A40" i="4"/>
  <c r="AA39" i="4"/>
  <c r="Z39" i="4"/>
  <c r="G39" i="4"/>
  <c r="A39" i="4"/>
  <c r="AA38" i="4"/>
  <c r="Z38" i="4"/>
  <c r="G38" i="4"/>
  <c r="A38" i="4"/>
  <c r="AA37" i="4"/>
  <c r="Z37" i="4"/>
  <c r="AB37" i="4" s="1"/>
  <c r="G37" i="4"/>
  <c r="A37" i="4"/>
  <c r="AA36" i="4"/>
  <c r="Z36" i="4"/>
  <c r="G36" i="4"/>
  <c r="A36" i="4"/>
  <c r="AA35" i="4"/>
  <c r="Z35" i="4"/>
  <c r="G35" i="4"/>
  <c r="A35" i="4"/>
  <c r="AA34" i="4"/>
  <c r="Z34" i="4"/>
  <c r="G34" i="4"/>
  <c r="A34" i="4"/>
  <c r="AA33" i="4"/>
  <c r="Z33" i="4"/>
  <c r="G33" i="4"/>
  <c r="A33" i="4"/>
  <c r="AA32" i="4"/>
  <c r="Z32" i="4"/>
  <c r="G32" i="4"/>
  <c r="A32" i="4"/>
  <c r="AA31" i="4"/>
  <c r="Z31" i="4"/>
  <c r="G31" i="4"/>
  <c r="A31" i="4"/>
  <c r="AA30" i="4"/>
  <c r="Z30" i="4"/>
  <c r="G30" i="4"/>
  <c r="A30" i="4"/>
  <c r="AA29" i="4"/>
  <c r="Z29" i="4"/>
  <c r="G29" i="4"/>
  <c r="A29" i="4"/>
  <c r="AA28" i="4"/>
  <c r="Z28" i="4"/>
  <c r="G28" i="4"/>
  <c r="A28" i="4"/>
  <c r="AA27" i="4"/>
  <c r="Z27" i="4"/>
  <c r="G27" i="4"/>
  <c r="A27" i="4"/>
  <c r="AA26" i="4"/>
  <c r="Z26" i="4"/>
  <c r="G26" i="4"/>
  <c r="A26" i="4"/>
  <c r="AA25" i="4"/>
  <c r="Z25" i="4"/>
  <c r="A25" i="4"/>
  <c r="AA24" i="4"/>
  <c r="Z24" i="4"/>
  <c r="AB24" i="4" s="1"/>
  <c r="A24" i="4"/>
  <c r="AA23" i="4"/>
  <c r="Z23" i="4"/>
  <c r="A23" i="4"/>
  <c r="AB22" i="4"/>
  <c r="AA22" i="4"/>
  <c r="Z22" i="4"/>
  <c r="A22" i="4"/>
  <c r="AA21" i="4"/>
  <c r="Z21" i="4"/>
  <c r="G21" i="4"/>
  <c r="A21" i="4"/>
  <c r="AA20" i="4"/>
  <c r="Z20" i="4"/>
  <c r="G20" i="4"/>
  <c r="A20" i="4"/>
  <c r="AA19" i="4"/>
  <c r="Z19" i="4"/>
  <c r="G19" i="4"/>
  <c r="A19" i="4"/>
  <c r="AA18" i="4"/>
  <c r="Z18" i="4"/>
  <c r="G18" i="4"/>
  <c r="A18" i="4"/>
  <c r="AA17" i="4"/>
  <c r="Z17" i="4"/>
  <c r="G17" i="4"/>
  <c r="A17" i="4"/>
  <c r="AA16" i="4"/>
  <c r="Z16" i="4"/>
  <c r="G16" i="4"/>
  <c r="A16" i="4"/>
  <c r="AA15" i="4"/>
  <c r="Z15" i="4"/>
  <c r="G15" i="4"/>
  <c r="A15" i="4"/>
  <c r="AA14" i="4"/>
  <c r="AB14" i="4" s="1"/>
  <c r="Z14" i="4"/>
  <c r="G14" i="4"/>
  <c r="A14" i="4"/>
  <c r="AA13" i="4"/>
  <c r="Z13" i="4"/>
  <c r="G13" i="4"/>
  <c r="A13" i="4"/>
  <c r="AA12" i="4"/>
  <c r="Z12" i="4"/>
  <c r="G12" i="4"/>
  <c r="A12" i="4"/>
  <c r="AA11" i="4"/>
  <c r="AB11" i="4" s="1"/>
  <c r="Z11" i="4"/>
  <c r="G11" i="4"/>
  <c r="A11" i="4"/>
  <c r="AA10" i="4"/>
  <c r="Z10" i="4"/>
  <c r="G10" i="4"/>
  <c r="A10" i="4"/>
  <c r="AA9" i="4"/>
  <c r="AB9" i="4" s="1"/>
  <c r="Z9" i="4"/>
  <c r="G9" i="4"/>
  <c r="A9" i="4"/>
  <c r="AA8" i="4"/>
  <c r="Z8" i="4"/>
  <c r="G8" i="4"/>
  <c r="A8" i="4"/>
  <c r="AA7" i="4"/>
  <c r="Z7" i="4"/>
  <c r="G7" i="4"/>
  <c r="A7" i="4"/>
  <c r="AA6" i="4"/>
  <c r="Z6" i="4"/>
  <c r="G6" i="4"/>
  <c r="A6" i="4"/>
  <c r="AA5" i="4"/>
  <c r="Z5" i="4"/>
  <c r="G5" i="4"/>
  <c r="A5" i="4"/>
  <c r="AA4" i="4"/>
  <c r="Z4" i="4"/>
  <c r="G4" i="4"/>
  <c r="A4" i="4"/>
  <c r="AA3" i="4"/>
  <c r="Z3" i="4"/>
  <c r="G3" i="4"/>
  <c r="A3" i="4"/>
  <c r="AA2" i="4"/>
  <c r="Z2" i="4"/>
  <c r="G2" i="4"/>
  <c r="A2" i="4"/>
  <c r="AB177" i="4" l="1"/>
  <c r="AB213" i="4"/>
  <c r="AB221" i="4"/>
  <c r="AB249" i="4"/>
  <c r="AB253" i="4"/>
  <c r="AB265" i="4"/>
  <c r="AB285" i="4"/>
  <c r="AB293" i="4"/>
  <c r="AB297" i="4"/>
  <c r="AB15" i="4"/>
  <c r="AB157" i="4"/>
  <c r="AB4" i="4"/>
  <c r="AB8" i="4"/>
  <c r="AB138" i="4"/>
  <c r="AB19" i="4"/>
  <c r="AB48" i="4"/>
  <c r="AB189" i="4"/>
  <c r="AB56" i="4"/>
  <c r="AB182" i="4"/>
  <c r="AB186" i="4"/>
  <c r="AB266" i="4"/>
  <c r="AB83" i="4"/>
  <c r="AB147" i="4"/>
  <c r="AB246" i="4"/>
  <c r="AB17" i="4"/>
  <c r="AB179" i="4"/>
  <c r="AB195" i="4"/>
  <c r="AB211" i="4"/>
  <c r="AB84" i="4"/>
  <c r="AB251" i="4"/>
  <c r="AB255" i="4"/>
  <c r="AB263" i="4"/>
  <c r="AB267" i="4"/>
  <c r="AB283" i="4"/>
  <c r="AB303" i="4"/>
  <c r="AB307" i="4"/>
  <c r="AB51" i="4"/>
  <c r="AB55" i="4"/>
  <c r="AB196" i="4"/>
  <c r="AB200" i="4"/>
  <c r="AB204" i="4"/>
  <c r="AB216" i="4"/>
  <c r="AB232" i="4"/>
  <c r="AB248" i="4"/>
  <c r="AB109" i="4"/>
  <c r="AB160" i="4"/>
  <c r="AB199" i="4"/>
  <c r="AB203" i="4"/>
  <c r="AB250" i="4"/>
  <c r="AB25" i="4"/>
  <c r="AB29" i="4"/>
  <c r="AB45" i="4"/>
  <c r="AB78" i="4"/>
  <c r="AB117" i="4"/>
  <c r="AB168" i="4"/>
  <c r="AB172" i="4"/>
  <c r="AB207" i="4"/>
  <c r="AB12" i="4"/>
  <c r="AB61" i="4"/>
  <c r="AB90" i="4"/>
  <c r="AB102" i="4"/>
  <c r="AB125" i="4"/>
  <c r="AB133" i="4"/>
  <c r="AB137" i="4"/>
  <c r="AB184" i="4"/>
  <c r="AB215" i="4"/>
  <c r="AB219" i="4"/>
  <c r="AB305" i="4"/>
  <c r="AB20" i="4"/>
  <c r="AB67" i="4"/>
  <c r="AB114" i="4"/>
  <c r="AB141" i="4"/>
  <c r="AB149" i="4"/>
  <c r="AB153" i="4"/>
  <c r="AB188" i="4"/>
  <c r="AB235" i="4"/>
  <c r="AB239" i="4"/>
  <c r="AB286" i="4"/>
  <c r="AB290" i="4"/>
  <c r="AB16" i="4"/>
  <c r="AB156" i="4"/>
  <c r="AB26" i="4"/>
  <c r="AB30" i="4"/>
  <c r="AB34" i="4"/>
  <c r="AB42" i="4"/>
  <c r="AB46" i="4"/>
  <c r="AB54" i="4"/>
  <c r="AB58" i="4"/>
  <c r="AB79" i="4"/>
  <c r="AB99" i="4"/>
  <c r="AB118" i="4"/>
  <c r="AB130" i="4"/>
  <c r="AB220" i="4"/>
  <c r="AB228" i="4"/>
  <c r="AB279" i="4"/>
  <c r="AB291" i="4"/>
  <c r="AB6" i="4"/>
  <c r="AB10" i="4"/>
  <c r="AB63" i="4"/>
  <c r="AB72" i="4"/>
  <c r="AB150" i="4"/>
  <c r="AB154" i="4"/>
  <c r="AB162" i="4"/>
  <c r="AB236" i="4"/>
  <c r="AB193" i="4"/>
  <c r="AB197" i="4"/>
  <c r="AB252" i="4"/>
  <c r="AB256" i="4"/>
  <c r="AB260" i="4"/>
  <c r="AB264" i="4"/>
  <c r="AB27" i="4"/>
  <c r="AB31" i="4"/>
  <c r="AB92" i="4"/>
  <c r="AB100" i="4"/>
  <c r="AB123" i="4"/>
  <c r="AB131" i="4"/>
  <c r="AB166" i="4"/>
  <c r="AB170" i="4"/>
  <c r="AB178" i="4"/>
  <c r="AB205" i="4"/>
  <c r="AB268" i="4"/>
  <c r="AB272" i="4"/>
  <c r="AB276" i="4"/>
  <c r="AB280" i="4"/>
  <c r="AB299" i="4"/>
  <c r="AB7" i="4"/>
  <c r="AB23" i="4"/>
  <c r="AB64" i="4"/>
  <c r="AB139" i="4"/>
  <c r="AB151" i="4"/>
  <c r="AB163" i="4"/>
  <c r="AB202" i="4"/>
  <c r="AB237" i="4"/>
  <c r="AB292" i="4"/>
  <c r="AB28" i="4"/>
  <c r="AB32" i="4"/>
  <c r="AB44" i="4"/>
  <c r="AB77" i="4"/>
  <c r="AB120" i="4"/>
  <c r="AB171" i="4"/>
  <c r="AB206" i="4"/>
  <c r="AB210" i="4"/>
  <c r="AB269" i="4"/>
  <c r="AB277" i="4"/>
  <c r="AB60" i="4"/>
  <c r="AB65" i="4"/>
  <c r="AB85" i="4"/>
  <c r="AB93" i="4"/>
  <c r="AB132" i="4"/>
  <c r="AB136" i="4"/>
  <c r="AB140" i="4"/>
  <c r="AB183" i="4"/>
  <c r="AB218" i="4"/>
  <c r="AB222" i="4"/>
  <c r="AB226" i="4"/>
  <c r="AB230" i="4"/>
  <c r="AB308" i="4"/>
  <c r="AB36" i="4"/>
  <c r="AB62" i="4"/>
  <c r="AB89" i="4"/>
  <c r="AB96" i="4"/>
  <c r="AB129" i="4"/>
  <c r="AB158" i="4"/>
  <c r="AB191" i="4"/>
  <c r="AB217" i="4"/>
  <c r="AB224" i="4"/>
  <c r="AB257" i="4"/>
  <c r="AB294" i="4"/>
  <c r="AB2" i="4"/>
  <c r="AB40" i="4"/>
  <c r="AB82" i="4"/>
  <c r="AB115" i="4"/>
  <c r="AB243" i="4"/>
  <c r="AB261" i="4"/>
  <c r="AB13" i="4"/>
  <c r="AB21" i="4"/>
  <c r="AB59" i="4"/>
  <c r="AB86" i="4"/>
  <c r="AB119" i="4"/>
  <c r="AB181" i="4"/>
  <c r="AB214" i="4"/>
  <c r="AB247" i="4"/>
  <c r="AB287" i="4"/>
  <c r="AB97" i="4"/>
  <c r="AB126" i="4"/>
  <c r="AB159" i="4"/>
  <c r="AB185" i="4"/>
  <c r="AB192" i="4"/>
  <c r="AB225" i="4"/>
  <c r="AB254" i="4"/>
  <c r="AB258" i="4"/>
  <c r="AB295" i="4"/>
  <c r="AB33" i="4"/>
  <c r="AB41" i="4"/>
  <c r="AB52" i="4"/>
  <c r="AB101" i="4"/>
  <c r="AB134" i="4"/>
  <c r="AB167" i="4"/>
  <c r="AB229" i="4"/>
  <c r="AB262" i="4"/>
  <c r="AB302" i="4"/>
  <c r="AB306" i="4"/>
  <c r="AB3" i="4"/>
  <c r="AB18" i="4"/>
  <c r="AB145" i="4"/>
  <c r="AB174" i="4"/>
  <c r="AB233" i="4"/>
  <c r="AB240" i="4"/>
  <c r="AB273" i="4"/>
  <c r="AB87" i="4"/>
  <c r="AB259" i="4"/>
  <c r="AB288" i="4"/>
  <c r="AB38" i="4"/>
  <c r="AB94" i="4"/>
  <c r="AB281" i="4"/>
  <c r="AB296" i="4"/>
  <c r="AB49" i="4"/>
  <c r="AB57" i="4"/>
  <c r="AB73" i="4"/>
  <c r="AB80" i="4"/>
  <c r="AB113" i="4"/>
  <c r="AB142" i="4"/>
  <c r="AB175" i="4"/>
  <c r="AB201" i="4"/>
  <c r="AB208" i="4"/>
  <c r="AB241" i="4"/>
  <c r="AB270" i="4"/>
  <c r="AB274" i="4"/>
  <c r="AB245" i="4"/>
  <c r="AB278" i="4"/>
  <c r="AB289" i="4"/>
  <c r="AB95" i="4"/>
  <c r="AB121" i="4"/>
  <c r="AB128" i="4"/>
  <c r="AB161" i="4"/>
  <c r="AB190" i="4"/>
  <c r="AB194" i="4"/>
  <c r="AB223" i="4"/>
  <c r="AB35" i="4"/>
  <c r="AB39" i="4"/>
  <c r="AB66" i="4"/>
  <c r="AB70" i="4"/>
  <c r="AB103" i="4"/>
  <c r="AB165" i="4"/>
  <c r="AB198" i="4"/>
  <c r="AB231" i="4"/>
  <c r="AB304" i="4"/>
  <c r="AB5" i="4"/>
  <c r="AB43" i="4"/>
  <c r="AB50" i="4"/>
  <c r="AB81" i="4"/>
  <c r="AB110" i="4"/>
  <c r="AB143" i="4"/>
  <c r="AB169" i="4"/>
  <c r="AB176" i="4"/>
  <c r="AB209" i="4"/>
  <c r="AB238" i="4"/>
  <c r="AB242" i="4"/>
  <c r="AB271" i="4"/>
  <c r="I68" i="15" l="1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43" i="15"/>
  <c r="H28" i="15"/>
  <c r="I28" i="15" s="1"/>
  <c r="H29" i="15"/>
  <c r="H30" i="15"/>
  <c r="I30" i="15" s="1"/>
  <c r="H31" i="15"/>
  <c r="I31" i="15" s="1"/>
  <c r="H32" i="15"/>
  <c r="I32" i="15" s="1"/>
  <c r="H27" i="15"/>
  <c r="I45" i="15"/>
  <c r="I46" i="15"/>
  <c r="I49" i="15"/>
  <c r="I50" i="15"/>
  <c r="I52" i="15"/>
  <c r="I53" i="15"/>
  <c r="I54" i="15"/>
  <c r="I57" i="15"/>
  <c r="I58" i="15"/>
  <c r="I64" i="15"/>
  <c r="I65" i="15"/>
  <c r="I66" i="15"/>
  <c r="I69" i="15"/>
  <c r="I70" i="15"/>
  <c r="I73" i="15"/>
  <c r="I74" i="15"/>
  <c r="I77" i="15"/>
  <c r="I78" i="15"/>
  <c r="I81" i="15"/>
  <c r="I82" i="15"/>
  <c r="H3" i="15"/>
  <c r="I3" i="15" s="1"/>
  <c r="H4" i="15"/>
  <c r="I4" i="15" s="1"/>
  <c r="H5" i="15"/>
  <c r="I5" i="15" s="1"/>
  <c r="H6" i="15"/>
  <c r="I6" i="15" s="1"/>
  <c r="H7" i="15"/>
  <c r="I7" i="15" s="1"/>
  <c r="H8" i="15"/>
  <c r="I8" i="15" s="1"/>
  <c r="H9" i="15"/>
  <c r="I9" i="15" s="1"/>
  <c r="H10" i="15"/>
  <c r="I10" i="15" s="1"/>
  <c r="H11" i="15"/>
  <c r="H12" i="15"/>
  <c r="H13" i="15"/>
  <c r="H14" i="15"/>
  <c r="I14" i="15" s="1"/>
  <c r="H15" i="15"/>
  <c r="H16" i="15"/>
  <c r="I16" i="15" s="1"/>
  <c r="H17" i="15"/>
  <c r="I17" i="15" s="1"/>
  <c r="H18" i="15"/>
  <c r="I18" i="15" s="1"/>
  <c r="H19" i="15"/>
  <c r="I19" i="15" s="1"/>
  <c r="H20" i="15"/>
  <c r="H21" i="15"/>
  <c r="H22" i="15"/>
  <c r="H23" i="15"/>
  <c r="I23" i="15" s="1"/>
  <c r="H24" i="15"/>
  <c r="H25" i="15"/>
  <c r="I25" i="15" s="1"/>
  <c r="H26" i="15"/>
  <c r="I26" i="15" s="1"/>
  <c r="H2" i="15"/>
  <c r="C133" i="16"/>
  <c r="C121" i="16"/>
  <c r="C114" i="16"/>
  <c r="C102" i="16"/>
  <c r="C95" i="16"/>
  <c r="C83" i="16"/>
  <c r="C76" i="16"/>
  <c r="C64" i="16"/>
  <c r="C57" i="16"/>
  <c r="C45" i="16"/>
  <c r="C38" i="16"/>
  <c r="C26" i="16"/>
  <c r="C19" i="16"/>
  <c r="C7" i="16"/>
</calcChain>
</file>

<file path=xl/sharedStrings.xml><?xml version="1.0" encoding="utf-8"?>
<sst xmlns="http://schemas.openxmlformats.org/spreadsheetml/2006/main" count="3507" uniqueCount="632">
  <si>
    <t>Model</t>
  </si>
  <si>
    <t>Number</t>
  </si>
  <si>
    <t>R version</t>
  </si>
  <si>
    <t>4.3.1</t>
  </si>
  <si>
    <t>R Core Team (2023). _R: A Language and Environment for Statistical Computing_. R Foundation for Statistical Computing, Vienna, Austria. &lt;https://www.R-project.org/&gt;.</t>
  </si>
  <si>
    <t>R Studio</t>
  </si>
  <si>
    <t>2023.6.0.421</t>
  </si>
  <si>
    <t>sex</t>
  </si>
  <si>
    <t>Name</t>
  </si>
  <si>
    <t>Version</t>
  </si>
  <si>
    <t>Reference</t>
  </si>
  <si>
    <t>Posit team (2023). RStudio: Integrated Development Environment for R. Posit Software, PBC, Boston, MA. URL  http://www.posit.co/.</t>
  </si>
  <si>
    <t>bbmle</t>
  </si>
  <si>
    <t>ggpubr</t>
  </si>
  <si>
    <t xml:space="preserve">tidyverse </t>
  </si>
  <si>
    <t>ggResidpanel</t>
  </si>
  <si>
    <t>ggbeeswarm</t>
  </si>
  <si>
    <t>plotly</t>
  </si>
  <si>
    <t>2.0.0</t>
  </si>
  <si>
    <t>0.3.0</t>
  </si>
  <si>
    <t>0.7.2</t>
  </si>
  <si>
    <t>1.0.25</t>
  </si>
  <si>
    <t>4.10.2</t>
  </si>
  <si>
    <t>0.6.0</t>
  </si>
  <si>
    <t xml:space="preserve">https://doi.org/10.21105/joss.01686 </t>
  </si>
  <si>
    <t xml:space="preserve">https://CRAN.R-project.org/package=ggResidpanel </t>
  </si>
  <si>
    <t xml:space="preserve">https://CRAN.R-project.org/package=ggbeeswarm </t>
  </si>
  <si>
    <t xml:space="preserve">https://CRAN.R-project.org/package=ggpubr </t>
  </si>
  <si>
    <t xml:space="preserve">https://plotly-r.com </t>
  </si>
  <si>
    <t>emmeans</t>
  </si>
  <si>
    <t>doi:10.1080/00031305.1980.10483031</t>
  </si>
  <si>
    <t>1.10.0</t>
  </si>
  <si>
    <t>Posterior mean</t>
  </si>
  <si>
    <t>lower 95% CI</t>
  </si>
  <si>
    <t>upper 95% CI</t>
  </si>
  <si>
    <r>
      <t>P</t>
    </r>
    <r>
      <rPr>
        <b/>
        <i/>
        <vertAlign val="subscript"/>
        <sz val="11"/>
        <color theme="1"/>
        <rFont val="Arial"/>
        <family val="2"/>
      </rPr>
      <t>MCMC</t>
    </r>
  </si>
  <si>
    <t>Fixed effect</t>
  </si>
  <si>
    <t>rCBR</t>
  </si>
  <si>
    <t>&lt;0.001</t>
  </si>
  <si>
    <r>
      <t>total CX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+sex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+(1|Phylogeny)</t>
    </r>
  </si>
  <si>
    <r>
      <t>AOTU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+sex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+(1|Phylogeny)</t>
    </r>
  </si>
  <si>
    <r>
      <t>POTU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+sex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+(1|Phylogeny)</t>
    </r>
  </si>
  <si>
    <t>A: allometric control | T: test variable</t>
  </si>
  <si>
    <t>A: allometric control | T: test variable | C: control variable</t>
  </si>
  <si>
    <t>Pollen feeding</t>
  </si>
  <si>
    <t>*</t>
  </si>
  <si>
    <t>total MB</t>
  </si>
  <si>
    <r>
      <t>AOTU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+POTU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+CBU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+CBL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+PB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</si>
  <si>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t>POTU</t>
  </si>
  <si>
    <t>CBU</t>
  </si>
  <si>
    <t>CBL</t>
  </si>
  <si>
    <t>PB</t>
  </si>
  <si>
    <r>
      <t>POTU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+AOTU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+CBU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+CBL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+PB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</si>
  <si>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t>AOTU</t>
  </si>
  <si>
    <r>
      <t>CBU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+AOTU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+POTU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+CBL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+PB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</si>
  <si>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CBL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+AOTU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+POTU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+CBU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+PB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</si>
  <si>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PB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+AOTU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+POTU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+CBU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+CBL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</si>
  <si>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t>**</t>
  </si>
  <si>
    <t>-</t>
  </si>
  <si>
    <t>dependent/independent</t>
  </si>
  <si>
    <t>Pollen Feeding</t>
  </si>
  <si>
    <t>total MB * Pollen feeding</t>
  </si>
  <si>
    <t>Eueides</t>
  </si>
  <si>
    <t>Heliconius</t>
  </si>
  <si>
    <t>Heliconius aoede</t>
  </si>
  <si>
    <t>Other Outgroups</t>
  </si>
  <si>
    <t>total MB * Other Outgroups</t>
  </si>
  <si>
    <r>
      <t xml:space="preserve">total MB * </t>
    </r>
    <r>
      <rPr>
        <i/>
        <sz val="11"/>
        <color theme="1"/>
        <rFont val="Arial"/>
        <family val="2"/>
      </rPr>
      <t>Eueides</t>
    </r>
  </si>
  <si>
    <r>
      <t xml:space="preserve">total MB * </t>
    </r>
    <r>
      <rPr>
        <i/>
        <sz val="11"/>
        <color theme="1"/>
        <rFont val="Arial"/>
        <family val="2"/>
      </rPr>
      <t>Heliconius</t>
    </r>
  </si>
  <si>
    <r>
      <t xml:space="preserve">total MB * </t>
    </r>
    <r>
      <rPr>
        <i/>
        <sz val="11"/>
        <color theme="1"/>
        <rFont val="Arial"/>
        <family val="2"/>
      </rPr>
      <t>Heliconius aoede</t>
    </r>
  </si>
  <si>
    <t>DIC</t>
  </si>
  <si>
    <t>1A.Test</t>
  </si>
  <si>
    <t>1A.Null</t>
  </si>
  <si>
    <t>1B.Test</t>
  </si>
  <si>
    <t>1B.Null</t>
  </si>
  <si>
    <t>2A.Test</t>
  </si>
  <si>
    <t>2A.Null</t>
  </si>
  <si>
    <t>2B.Test</t>
  </si>
  <si>
    <t>2B.Null</t>
  </si>
  <si>
    <r>
      <t>total CX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* Pollen feeding</t>
    </r>
    <r>
      <rPr>
        <b/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</si>
  <si>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total CX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+ Pollen feeding</t>
    </r>
    <r>
      <rPr>
        <b/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</si>
  <si>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total CX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* Expansion Groups</t>
    </r>
    <r>
      <rPr>
        <b/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</si>
  <si>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AOTU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* Pollen feeding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</si>
  <si>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AOTU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+ Pollen feeding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</si>
  <si>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AOTU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* Expansion Groups</t>
    </r>
    <r>
      <rPr>
        <b/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</si>
  <si>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total CX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+ Expansion Groups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</si>
  <si>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AOTU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+ Expansion Groups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</si>
  <si>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t>3A.Test</t>
  </si>
  <si>
    <t>3A.Null</t>
  </si>
  <si>
    <t>3B.Test</t>
  </si>
  <si>
    <t>3B.Null</t>
  </si>
  <si>
    <r>
      <t>POTU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* Pollen feeding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</si>
  <si>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POTU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+ Pollen feeding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</si>
  <si>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POTU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* Expansion Groups</t>
    </r>
    <r>
      <rPr>
        <b/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</si>
  <si>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POTU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+ Expansion Groups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</si>
  <si>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t>4A.Test</t>
  </si>
  <si>
    <t>4A.Null</t>
  </si>
  <si>
    <t>4B.Test</t>
  </si>
  <si>
    <t>4B.Null</t>
  </si>
  <si>
    <r>
      <t>CBU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* Pollen feeding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</si>
  <si>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CBU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+ Pollen feeding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</si>
  <si>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CBU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* Expansion Groups</t>
    </r>
    <r>
      <rPr>
        <b/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</si>
  <si>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CBU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+ Expansion Groups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</si>
  <si>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t>5A.Test</t>
  </si>
  <si>
    <t>5A.Null</t>
  </si>
  <si>
    <t>5B.Test</t>
  </si>
  <si>
    <t>5B.Null</t>
  </si>
  <si>
    <r>
      <t>CBL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* Pollen feeding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</si>
  <si>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CBL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+ Pollen feeding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</si>
  <si>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CBL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* Expansion Groups</t>
    </r>
    <r>
      <rPr>
        <b/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</si>
  <si>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CBL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+ Expansion Groups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</si>
  <si>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t>6A.Test</t>
  </si>
  <si>
    <t>6A.Null</t>
  </si>
  <si>
    <t>6B.Test</t>
  </si>
  <si>
    <t>6B.Null</t>
  </si>
  <si>
    <t>7A.Test</t>
  </si>
  <si>
    <t>7A.Null</t>
  </si>
  <si>
    <t>7B.Test</t>
  </si>
  <si>
    <t>7B.Null</t>
  </si>
  <si>
    <r>
      <t>PB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* Pollen feeding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</si>
  <si>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PB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+ Pollen feeding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</si>
  <si>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PB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* Expansion Groups</t>
    </r>
    <r>
      <rPr>
        <b/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</si>
  <si>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PB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+ Expansion Groups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</si>
  <si>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NO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* Pollen feeding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</si>
  <si>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NO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+ Pollen feeding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</si>
  <si>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NO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* Expansion Groups</t>
    </r>
    <r>
      <rPr>
        <b/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</si>
  <si>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NO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total MB + Expansion Groups</t>
    </r>
    <r>
      <rPr>
        <b/>
        <vertAlign val="super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</si>
  <si>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DIC</t>
    </r>
    <r>
      <rPr>
        <b/>
        <vertAlign val="superscript"/>
        <sz val="12"/>
        <color theme="1"/>
        <rFont val="Arial"/>
        <family val="2"/>
      </rPr>
      <t>T</t>
    </r>
    <r>
      <rPr>
        <b/>
        <sz val="12"/>
        <color theme="1"/>
        <rFont val="Arial"/>
        <family val="2"/>
      </rPr>
      <t xml:space="preserve"> - DIC</t>
    </r>
    <r>
      <rPr>
        <b/>
        <vertAlign val="superscript"/>
        <sz val="12"/>
        <color theme="1"/>
        <rFont val="Arial"/>
        <family val="2"/>
      </rPr>
      <t>Null</t>
    </r>
  </si>
  <si>
    <r>
      <t>P</t>
    </r>
    <r>
      <rPr>
        <b/>
        <i/>
        <vertAlign val="subscript"/>
        <sz val="11"/>
        <color theme="1"/>
        <rFont val="Arial"/>
        <family val="2"/>
      </rPr>
      <t>corr</t>
    </r>
  </si>
  <si>
    <t>POTU*Pollen feeding</t>
  </si>
  <si>
    <t>1.a</t>
  </si>
  <si>
    <t>AOTU*Pollen feeding</t>
  </si>
  <si>
    <t>2.a</t>
  </si>
  <si>
    <t>CBL*Pollen feeding</t>
  </si>
  <si>
    <r>
      <t>POTU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+PB*Pollen feeding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</si>
  <si>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t>PB*Pollen feeding</t>
  </si>
  <si>
    <t>3.a</t>
  </si>
  <si>
    <r>
      <t>CBU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+CBL*Pollen feeding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</si>
  <si>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t>4.a</t>
  </si>
  <si>
    <t>4.b</t>
  </si>
  <si>
    <r>
      <t>CBL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+CBU*Pollen feeding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</si>
  <si>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t>CBU*Pollen feeding</t>
  </si>
  <si>
    <t>4.c</t>
  </si>
  <si>
    <r>
      <t>CBL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+PB*Pollen feeding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</si>
  <si>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t>5.a</t>
  </si>
  <si>
    <r>
      <t>PB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+POTU*Pollen feeding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</si>
  <si>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t>5.b</t>
  </si>
  <si>
    <r>
      <t>PB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+CBL*Pollen feeding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</si>
  <si>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t>NO</t>
  </si>
  <si>
    <t>NA</t>
  </si>
  <si>
    <r>
      <t>NO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+AOTU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+POTU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+CBU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+CBL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PB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</si>
  <si>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t>n.s.</t>
  </si>
  <si>
    <t>0.056 (0.196)</t>
  </si>
  <si>
    <t>0.193 (0.016)</t>
  </si>
  <si>
    <t>0.124 (0.016)</t>
  </si>
  <si>
    <t>0.000 (3.951)</t>
  </si>
  <si>
    <t>0.239 (0.131)</t>
  </si>
  <si>
    <t>-0.046 (2.865)</t>
  </si>
  <si>
    <t>0.225 (0.065)</t>
  </si>
  <si>
    <t>0.553 (0.004)</t>
  </si>
  <si>
    <t>0.169 (0.008)</t>
  </si>
  <si>
    <t>0.007 (3.110)</t>
  </si>
  <si>
    <t>0.172 (0.004)</t>
  </si>
  <si>
    <t>0.044 (1.478)</t>
  </si>
  <si>
    <t>0.185 (0.033)</t>
  </si>
  <si>
    <t>0.082 (0.155)</t>
  </si>
  <si>
    <t>0.322 (0.004)</t>
  </si>
  <si>
    <t>0.176 (0.033)</t>
  </si>
  <si>
    <t>-0.005 (3.755)</t>
  </si>
  <si>
    <t>0.167 (0.004)</t>
  </si>
  <si>
    <t>0.071 (1.298)</t>
  </si>
  <si>
    <t>0.136 (0.016)</t>
  </si>
  <si>
    <t>0.089 (0.486)</t>
  </si>
  <si>
    <t>0.089 (0.161)</t>
  </si>
  <si>
    <t>0.212 (0.171)</t>
  </si>
  <si>
    <t>0.198 (0.059)</t>
  </si>
  <si>
    <t>-0.117 (0.284)</t>
  </si>
  <si>
    <r>
      <t>AOTU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+CBU*Pollen feeding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</si>
  <si>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AOTU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+CBL*Pollen feeding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</si>
  <si>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t>1.b</t>
  </si>
  <si>
    <t>3.b</t>
  </si>
  <si>
    <r>
      <t>CBU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+AOTU*Pollen feeding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</si>
  <si>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r>
      <t>CBL ~ rCBR</t>
    </r>
    <r>
      <rPr>
        <vertAlign val="super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+AOTU*Pollen feeding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 sex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+(1|Phylogeny)</t>
    </r>
  </si>
  <si>
    <t>phangorn</t>
  </si>
  <si>
    <t>MCMCglmm</t>
  </si>
  <si>
    <t>phytools</t>
  </si>
  <si>
    <t>MuMIn</t>
  </si>
  <si>
    <t>wesanderson</t>
  </si>
  <si>
    <t>2.11.1</t>
  </si>
  <si>
    <t>https://cran.r-project.org/web/packages/phangorn/index.html</t>
  </si>
  <si>
    <t>1.9-16</t>
  </si>
  <si>
    <t>https://github.com/liamrevell/phytools</t>
  </si>
  <si>
    <t xml:space="preserve">https://cran.rstudio.com/web/packages/MCMCglmm/index.html </t>
  </si>
  <si>
    <t xml:space="preserve">https://github.com/bbolker/bbmle </t>
  </si>
  <si>
    <t xml:space="preserve">https://cran.rstudio.com/web/packages/MuMIn/index.html </t>
  </si>
  <si>
    <t>1.47.5</t>
  </si>
  <si>
    <t>0.3.7</t>
  </si>
  <si>
    <t>https://github.com/karthik/wesanderson</t>
  </si>
  <si>
    <t>+</t>
  </si>
  <si>
    <t>EB</t>
  </si>
  <si>
    <t>FB</t>
  </si>
  <si>
    <t>spec</t>
  </si>
  <si>
    <t>18-M</t>
  </si>
  <si>
    <t>iulia</t>
  </si>
  <si>
    <t>m</t>
  </si>
  <si>
    <t>20-M</t>
  </si>
  <si>
    <t>25-M</t>
  </si>
  <si>
    <t>melp</t>
  </si>
  <si>
    <t>28-M</t>
  </si>
  <si>
    <t>27-F</t>
  </si>
  <si>
    <t>f</t>
  </si>
  <si>
    <t>23-F</t>
  </si>
  <si>
    <t>24-M</t>
  </si>
  <si>
    <t>26-F</t>
  </si>
  <si>
    <t>22-M</t>
  </si>
  <si>
    <t>14-F</t>
  </si>
  <si>
    <t>HelNonHel</t>
  </si>
  <si>
    <t>GENUS</t>
  </si>
  <si>
    <t>CLADE</t>
  </si>
  <si>
    <t>SPECIES</t>
  </si>
  <si>
    <t>RACE</t>
  </si>
  <si>
    <t>SEX</t>
  </si>
  <si>
    <t>SEX.mod</t>
  </si>
  <si>
    <t>ID</t>
  </si>
  <si>
    <t xml:space="preserve">CBU </t>
  </si>
  <si>
    <t>aME</t>
  </si>
  <si>
    <t>ME</t>
  </si>
  <si>
    <t>LOB</t>
  </si>
  <si>
    <t>LOP</t>
  </si>
  <si>
    <t>vLOB</t>
  </si>
  <si>
    <t>LAM</t>
  </si>
  <si>
    <t>AL</t>
  </si>
  <si>
    <t>MB CALYX</t>
  </si>
  <si>
    <t>MB PED</t>
  </si>
  <si>
    <t>MB LOBE</t>
  </si>
  <si>
    <t>total.cbr</t>
  </si>
  <si>
    <t>Total.CX.woNO</t>
  </si>
  <si>
    <t>total.MB</t>
  </si>
  <si>
    <t>phylo</t>
  </si>
  <si>
    <t>PollenF</t>
  </si>
  <si>
    <t>Grp.color</t>
  </si>
  <si>
    <t>HELICONIUS</t>
  </si>
  <si>
    <t>MELPOMENE</t>
  </si>
  <si>
    <t>CYDNO</t>
  </si>
  <si>
    <t>CHIONEUS</t>
  </si>
  <si>
    <t>female</t>
  </si>
  <si>
    <t>Panama 2013, 75</t>
  </si>
  <si>
    <t>Hcyd</t>
  </si>
  <si>
    <t>yes</t>
  </si>
  <si>
    <t>Panama 2013, 76</t>
  </si>
  <si>
    <t>Panama 2013, 77</t>
  </si>
  <si>
    <t>male</t>
  </si>
  <si>
    <t>Panama 2013, 21</t>
  </si>
  <si>
    <t>Panama 2013, 22</t>
  </si>
  <si>
    <t>Panama 2013, 29</t>
  </si>
  <si>
    <t>Panama 2013, 30</t>
  </si>
  <si>
    <t>Panama 2013, 31</t>
  </si>
  <si>
    <t>Panama 2013, 47</t>
  </si>
  <si>
    <t>Panama 2013, 56</t>
  </si>
  <si>
    <t>GALANTHUS</t>
  </si>
  <si>
    <t>Hcyg</t>
  </si>
  <si>
    <t>2 (3)</t>
  </si>
  <si>
    <t>PACHINUS</t>
  </si>
  <si>
    <t xml:space="preserve"> female </t>
  </si>
  <si>
    <t>Hpac</t>
  </si>
  <si>
    <t xml:space="preserve"> male </t>
  </si>
  <si>
    <t>TIMARETA</t>
  </si>
  <si>
    <t>2014 no 109</t>
  </si>
  <si>
    <t>Htim</t>
  </si>
  <si>
    <t>2014 no 95</t>
  </si>
  <si>
    <t>no 4</t>
  </si>
  <si>
    <t>no 5</t>
  </si>
  <si>
    <t>no 6</t>
  </si>
  <si>
    <t>no 8</t>
  </si>
  <si>
    <t>no 9</t>
  </si>
  <si>
    <t>no 10</t>
  </si>
  <si>
    <t>no 17</t>
  </si>
  <si>
    <t>no 18</t>
  </si>
  <si>
    <t>ROSINA</t>
  </si>
  <si>
    <t>Panama 2013, 9</t>
  </si>
  <si>
    <t>Hmer</t>
  </si>
  <si>
    <t>Panama 2013, 17</t>
  </si>
  <si>
    <t>Panama 2013, 38</t>
  </si>
  <si>
    <t>Panama 2013, 53</t>
  </si>
  <si>
    <t>Panama 2013, 63</t>
  </si>
  <si>
    <t>Panama 2013, 60</t>
  </si>
  <si>
    <t>Panama 2013, 93</t>
  </si>
  <si>
    <t>Panama 2013, 153</t>
  </si>
  <si>
    <t>Panama 2013, 98</t>
  </si>
  <si>
    <t>Panama 2013, 117</t>
  </si>
  <si>
    <t>AMARYLLIS</t>
  </si>
  <si>
    <t>2014_99</t>
  </si>
  <si>
    <t>Hmea</t>
  </si>
  <si>
    <t>2014_12</t>
  </si>
  <si>
    <t>2014_27</t>
  </si>
  <si>
    <t>2014_100</t>
  </si>
  <si>
    <t>2014_103</t>
  </si>
  <si>
    <t>2015_20</t>
  </si>
  <si>
    <t>2014_13</t>
  </si>
  <si>
    <t>2014_11</t>
  </si>
  <si>
    <t>2014_7</t>
  </si>
  <si>
    <t>2014_4</t>
  </si>
  <si>
    <t>female LS</t>
  </si>
  <si>
    <t>male LS</t>
  </si>
  <si>
    <t>female LC</t>
  </si>
  <si>
    <t>Hmel</t>
  </si>
  <si>
    <t>SILVANIFORMS</t>
  </si>
  <si>
    <t xml:space="preserve">ISMENIUS </t>
  </si>
  <si>
    <t xml:space="preserve"> BOULETI</t>
  </si>
  <si>
    <t>FEMALE</t>
  </si>
  <si>
    <t>PAN_2013_16</t>
  </si>
  <si>
    <t>Hism</t>
  </si>
  <si>
    <t>PAN_2013_67</t>
  </si>
  <si>
    <t>PAN_2013_110</t>
  </si>
  <si>
    <t>PAN_2013_135</t>
  </si>
  <si>
    <t>PAN_2013_136</t>
  </si>
  <si>
    <t>MALE</t>
  </si>
  <si>
    <t>PAN_2013_1</t>
  </si>
  <si>
    <t>PAN_2013_33</t>
  </si>
  <si>
    <t>PAN_2013_39</t>
  </si>
  <si>
    <t>SARA/SAPHO</t>
  </si>
  <si>
    <t>SARA</t>
  </si>
  <si>
    <t>MAGDALENA</t>
  </si>
  <si>
    <t xml:space="preserve">PAN_2012_63 </t>
  </si>
  <si>
    <t>Hsar</t>
  </si>
  <si>
    <t>PAN_2012_86</t>
  </si>
  <si>
    <t>PAN_2012_89</t>
  </si>
  <si>
    <t>PAN_2012_107</t>
  </si>
  <si>
    <t>PAN_2012_110</t>
  </si>
  <si>
    <t>PAN_2012_46</t>
  </si>
  <si>
    <t>PAN_2013_68</t>
  </si>
  <si>
    <t>PAN_2012_79</t>
  </si>
  <si>
    <t>PAN_2012_112</t>
  </si>
  <si>
    <t>PAN_2013_128</t>
  </si>
  <si>
    <t>ERATO</t>
  </si>
  <si>
    <t>HIMERA</t>
  </si>
  <si>
    <t>Hhim</t>
  </si>
  <si>
    <t>CYRBIA</t>
  </si>
  <si>
    <t>Herc</t>
  </si>
  <si>
    <t>HECALE</t>
  </si>
  <si>
    <t>MELICERTA</t>
  </si>
  <si>
    <t>PAN_2013_71</t>
  </si>
  <si>
    <t>Hhel</t>
  </si>
  <si>
    <t>PAN_2013_72</t>
  </si>
  <si>
    <t>PAN_2013_73</t>
  </si>
  <si>
    <t>PAN_2013_80</t>
  </si>
  <si>
    <t>PAN_2013_81</t>
  </si>
  <si>
    <t>PAN_2013_2</t>
  </si>
  <si>
    <t>PAN_2013_78</t>
  </si>
  <si>
    <t>PAN_2013_116</t>
  </si>
  <si>
    <t>PAN_2013_118</t>
  </si>
  <si>
    <t>PAN_2013_117</t>
  </si>
  <si>
    <t>DEMOPHOON</t>
  </si>
  <si>
    <t>PAN_2013_5</t>
  </si>
  <si>
    <t>Herd</t>
  </si>
  <si>
    <t>PAN_2013_48</t>
  </si>
  <si>
    <t>PAN_2013_52</t>
  </si>
  <si>
    <t>PAN_2013_93</t>
  </si>
  <si>
    <t>PAN_2013_61</t>
  </si>
  <si>
    <t>PAN_2013_4</t>
  </si>
  <si>
    <t>PAN_2013_53</t>
  </si>
  <si>
    <t>PAN_2013_59</t>
  </si>
  <si>
    <t>PAN_2013_91</t>
  </si>
  <si>
    <t>PAN_2013_92</t>
  </si>
  <si>
    <t>SAPHO</t>
  </si>
  <si>
    <t>Hsap</t>
  </si>
  <si>
    <t>PAN_2013_3</t>
  </si>
  <si>
    <t>PAN_2013_24</t>
  </si>
  <si>
    <t>PAN_2013_25</t>
  </si>
  <si>
    <t>PAN_2013_44</t>
  </si>
  <si>
    <t>PAN_2013_14</t>
  </si>
  <si>
    <t>PAN_2013_20</t>
  </si>
  <si>
    <t>PAN_2013_27</t>
  </si>
  <si>
    <t>PAN_2013_43</t>
  </si>
  <si>
    <t>RICINI</t>
  </si>
  <si>
    <t>FG_RICINI_33</t>
  </si>
  <si>
    <t>Hric</t>
  </si>
  <si>
    <t>FG_RICINI_46</t>
  </si>
  <si>
    <t>FG_RICINI_47</t>
  </si>
  <si>
    <t>FG_RICINI_52</t>
  </si>
  <si>
    <t>FG_RICINI_53</t>
  </si>
  <si>
    <t>CHARITHONIA</t>
  </si>
  <si>
    <t>PANAMA_HCHAR_PAN158</t>
  </si>
  <si>
    <t>Hcha</t>
  </si>
  <si>
    <t>PERU_2014_88M</t>
  </si>
  <si>
    <t>PERU_2014_CHAR_89M</t>
  </si>
  <si>
    <t>PERU_2014_CHAR_90M</t>
  </si>
  <si>
    <t>PERU_2014_CHAR_91F</t>
  </si>
  <si>
    <t>DORIS</t>
  </si>
  <si>
    <t>OBSCURUS</t>
  </si>
  <si>
    <t>Hdoris_Ecuador_2012_111M</t>
  </si>
  <si>
    <t>Hdor</t>
  </si>
  <si>
    <t>Hdoris_Ecuador_2011_191M</t>
  </si>
  <si>
    <t>Hdoris_Ecuador_2012_251M</t>
  </si>
  <si>
    <t>Hdoris_Ecuador_2012_250M</t>
  </si>
  <si>
    <t>Hdoris_Ecuador_2012_321M</t>
  </si>
  <si>
    <t xml:space="preserve">DORIS </t>
  </si>
  <si>
    <t>VIRIDIS</t>
  </si>
  <si>
    <t>Hdoris_Pan_2012_115</t>
  </si>
  <si>
    <t>Hdoris_Pan_2013_129</t>
  </si>
  <si>
    <t>Hdoris_Peru_16M</t>
  </si>
  <si>
    <t>Hdoris_Peru_58M</t>
  </si>
  <si>
    <t>WALLACEI</t>
  </si>
  <si>
    <t>WALLACEI_FG_18</t>
  </si>
  <si>
    <t>Hwal</t>
  </si>
  <si>
    <t>WALLACEI_FG_20</t>
  </si>
  <si>
    <t>WALLACEI_FG_21</t>
  </si>
  <si>
    <t>WALLACEI_FG_22</t>
  </si>
  <si>
    <t>WALLACEI_FG_23</t>
  </si>
  <si>
    <t>WALLACEI_FG_24</t>
  </si>
  <si>
    <t>WALLACEI_FG_25</t>
  </si>
  <si>
    <t>WALLACEI_FG_26</t>
  </si>
  <si>
    <t>HEWITSONI</t>
  </si>
  <si>
    <t>CR_HEWIT_30M</t>
  </si>
  <si>
    <t>Hhew</t>
  </si>
  <si>
    <t>CR_HEWIT_36F</t>
  </si>
  <si>
    <t>CR_HEWIT_37F</t>
  </si>
  <si>
    <t>CR_HEWIT_46M</t>
  </si>
  <si>
    <t>CR_HEWIT_48F</t>
  </si>
  <si>
    <t>CR_HEWIT_47M</t>
  </si>
  <si>
    <t>CR_HEWIT_51M</t>
  </si>
  <si>
    <t>NUMATA</t>
  </si>
  <si>
    <t>ECUADOR_NUMATA_2012_15M</t>
  </si>
  <si>
    <t>Hnum</t>
  </si>
  <si>
    <t>ECUADOR_NUMATA_2012_68F</t>
  </si>
  <si>
    <t>ECUADOR_NUMATA_2012_104M</t>
  </si>
  <si>
    <t>ECUADOR_NUMATA_2012_110F</t>
  </si>
  <si>
    <t>ECUADOR_NUMATA_2012_191F</t>
  </si>
  <si>
    <t>PERU_NUMATA_2014_92M</t>
  </si>
  <si>
    <t>PERU_NUMATA_2014_93M</t>
  </si>
  <si>
    <t>PERU_NUMATA_2014_98M</t>
  </si>
  <si>
    <t>PERU_NUMATA_2015_13F</t>
  </si>
  <si>
    <t>PERU_NUMATA_2015_16M</t>
  </si>
  <si>
    <t>TELESEPHE</t>
  </si>
  <si>
    <t>PERU_Htele_71M</t>
  </si>
  <si>
    <t>Htel</t>
  </si>
  <si>
    <t>PERU_Htele_72F</t>
  </si>
  <si>
    <t>PERU_Htele_76M</t>
  </si>
  <si>
    <t>PERU_Htele_78F</t>
  </si>
  <si>
    <t>PERU_Htele_79F</t>
  </si>
  <si>
    <t>PERU_Htele_80F</t>
  </si>
  <si>
    <t>PERU_Htele_83M</t>
  </si>
  <si>
    <t>PERU_Htele_84M</t>
  </si>
  <si>
    <t>ATHIS</t>
  </si>
  <si>
    <t>ECUADOR_ATHIS_150M</t>
  </si>
  <si>
    <t>Hatt</t>
  </si>
  <si>
    <t>BURNEYI</t>
  </si>
  <si>
    <t>PERU_BURNEYI_2014_20M</t>
  </si>
  <si>
    <t>Hbur</t>
  </si>
  <si>
    <t>PERU_BURNEYI_2014_21M</t>
  </si>
  <si>
    <t>PERU_BURNEYI_2014_22F</t>
  </si>
  <si>
    <t>CLYSONYMOUS</t>
  </si>
  <si>
    <t>Hcly_CR_69</t>
  </si>
  <si>
    <t>Hcly</t>
  </si>
  <si>
    <t>Hcly_CR_70</t>
  </si>
  <si>
    <t>DEMETER</t>
  </si>
  <si>
    <t>PERU_DEMETER_2014_108M</t>
  </si>
  <si>
    <t>Hdem</t>
  </si>
  <si>
    <t>PERU_DEMETER_2014_111M</t>
  </si>
  <si>
    <t>PERU_DEMETER_2014_112F</t>
  </si>
  <si>
    <t>ELEUCHIA</t>
  </si>
  <si>
    <t>ECUADOR_ELEUCHIA_21M</t>
  </si>
  <si>
    <t>Hele</t>
  </si>
  <si>
    <t>ECUADOR_ELEUCHIA_22M</t>
  </si>
  <si>
    <t>ECUADOR_ELEUCHIA_23M</t>
  </si>
  <si>
    <t>ERATOSIGNIS</t>
  </si>
  <si>
    <t>PERU_ERATOSIGNIS_2015_1F</t>
  </si>
  <si>
    <t>Hert</t>
  </si>
  <si>
    <t>PERU_ERATOSIGNIS_2015_19F</t>
  </si>
  <si>
    <t>ETHILA</t>
  </si>
  <si>
    <t>FG_ETHILA_8</t>
  </si>
  <si>
    <t>Heth</t>
  </si>
  <si>
    <t>FG_ETHILA_55</t>
  </si>
  <si>
    <t xml:space="preserve">HECALESIA </t>
  </si>
  <si>
    <t>FORMOSUS</t>
  </si>
  <si>
    <t>HECALESIA_CR_67F</t>
  </si>
  <si>
    <t>Hhec</t>
  </si>
  <si>
    <t>HECALESIA</t>
  </si>
  <si>
    <t>HECALESIA_PAN_2013_42</t>
  </si>
  <si>
    <t>HECALESIA_PAN_2013_162</t>
  </si>
  <si>
    <t>AOEDE</t>
  </si>
  <si>
    <t>PERU_HAO_2014_96</t>
  </si>
  <si>
    <t>Haoe</t>
  </si>
  <si>
    <t>no</t>
  </si>
  <si>
    <t>Heliconius.aoede</t>
  </si>
  <si>
    <t>PERU_HAO_2014_23</t>
  </si>
  <si>
    <t>PERU_HAO_2014_24</t>
  </si>
  <si>
    <t>PERU_HAO_2014_60</t>
  </si>
  <si>
    <t>PERU_HAO_2015_2</t>
  </si>
  <si>
    <t>ECUADOR_2012_17</t>
  </si>
  <si>
    <t>ECUADOR_2012_249M</t>
  </si>
  <si>
    <t>ECUADOR_2012_260</t>
  </si>
  <si>
    <t>ECUADOR_2012_275</t>
  </si>
  <si>
    <t>ECUADOR_2012_276</t>
  </si>
  <si>
    <t>ECUADOR_2012_16F</t>
  </si>
  <si>
    <t>ECUADOR_2011_66M</t>
  </si>
  <si>
    <t>ECUADOR_2011_67M</t>
  </si>
  <si>
    <t>ECUADOR_2011_204M</t>
  </si>
  <si>
    <t>PODOTRICHA</t>
  </si>
  <si>
    <t>PERU_2014_PTEL_73M</t>
  </si>
  <si>
    <t>Ptel</t>
  </si>
  <si>
    <t>Outgroup</t>
  </si>
  <si>
    <t>DRYADULA</t>
  </si>
  <si>
    <t>PHAETUSA</t>
  </si>
  <si>
    <t>FRENCHGUIANA_DPHAE_36</t>
  </si>
  <si>
    <t>Dpha</t>
  </si>
  <si>
    <t>Dryadula</t>
  </si>
  <si>
    <t>PANAMA_2013_DPHAE_154</t>
  </si>
  <si>
    <t>PANAMA_2013_DPHAE_109</t>
  </si>
  <si>
    <t xml:space="preserve"> MALE</t>
  </si>
  <si>
    <t>PANAMA_2013_DPHAE_78</t>
  </si>
  <si>
    <t>PANAMA_2013_DPHAE_95</t>
  </si>
  <si>
    <t>PERU_2014_DPHAE_59M</t>
  </si>
  <si>
    <t>PANAMA_2013_DPHAE_10</t>
  </si>
  <si>
    <t>DIONE</t>
  </si>
  <si>
    <t>JUNO</t>
  </si>
  <si>
    <t>DIONE_JUNO_ECUADOR_2011_27</t>
  </si>
  <si>
    <t>Djun</t>
  </si>
  <si>
    <t>DIONE_JUNO_ECUADOR_2011_152</t>
  </si>
  <si>
    <t>DIONE_JUNO_ECUADOR_2011_153</t>
  </si>
  <si>
    <t>DIONE_JUNO_PANAMA_2012_82</t>
  </si>
  <si>
    <t>AGRAULIS</t>
  </si>
  <si>
    <t>VANILLAE</t>
  </si>
  <si>
    <t>Avanilae_ECU_2012_5</t>
  </si>
  <si>
    <t>Avfl</t>
  </si>
  <si>
    <t>Avanillae_FG_34</t>
  </si>
  <si>
    <t>Avanillae_FG_35</t>
  </si>
  <si>
    <t>Avanillae_FG_42</t>
  </si>
  <si>
    <t>Avanillae_FG_43</t>
  </si>
  <si>
    <t>Avanillae_PAN_2012_45</t>
  </si>
  <si>
    <t>Avanillae_PAN_2012_83</t>
  </si>
  <si>
    <t>Avanillae_PAN_2012_108</t>
  </si>
  <si>
    <t>Avanillae_PAN_2012_111</t>
  </si>
  <si>
    <t>Avanillae_PAN_2013_35</t>
  </si>
  <si>
    <t>DRYAS</t>
  </si>
  <si>
    <t>IULIA</t>
  </si>
  <si>
    <t>Diulia_ECU_2011_26</t>
  </si>
  <si>
    <t>Diul</t>
  </si>
  <si>
    <t>Diulia_ECU_2011_118</t>
  </si>
  <si>
    <t>Diulia_ECU_2011_162</t>
  </si>
  <si>
    <t>Diulia_ECU_2011_202</t>
  </si>
  <si>
    <t>Diulia_FG_27</t>
  </si>
  <si>
    <t>Diulia_FG_28</t>
  </si>
  <si>
    <t>Diulia_PAN_2012_1</t>
  </si>
  <si>
    <t>Diulia_PAN_2012_44</t>
  </si>
  <si>
    <t>Diulia_PAN_2012_69</t>
  </si>
  <si>
    <t>Diulia_PAN_2012_84</t>
  </si>
  <si>
    <t>Diulia_PAN_2012_85</t>
  </si>
  <si>
    <t>Diulia_PAN_2012_105</t>
  </si>
  <si>
    <t>PHILAETHRIA</t>
  </si>
  <si>
    <t>DIDO</t>
  </si>
  <si>
    <t>PDIDO_ECUADOR_2011_23</t>
  </si>
  <si>
    <t>Pdid</t>
  </si>
  <si>
    <t>PDIDO_ECUADOR_2011_28</t>
  </si>
  <si>
    <t>PDIDO_ECUADOR_2011_86</t>
  </si>
  <si>
    <t>PDIDO_PAN_2013_12</t>
  </si>
  <si>
    <t>PDIDO_PAN_2012_43</t>
  </si>
  <si>
    <t>PDIDO_PAN_2012_119</t>
  </si>
  <si>
    <t>PDIDO_ECUADOR_2011_17</t>
  </si>
  <si>
    <t>EUEIDES</t>
  </si>
  <si>
    <t>ALIPHERA</t>
  </si>
  <si>
    <t>GRACILIS</t>
  </si>
  <si>
    <t>EALIPHERA_no83_PANAMA2013</t>
  </si>
  <si>
    <t>Eali</t>
  </si>
  <si>
    <t>PAN_EALI_2013_161</t>
  </si>
  <si>
    <t>PERU_EALI_2014_54M</t>
  </si>
  <si>
    <t>ISABELLA</t>
  </si>
  <si>
    <t>CR_EISABELLA_38</t>
  </si>
  <si>
    <t>Eisa</t>
  </si>
  <si>
    <t>EC_EISABELLA_2012_4</t>
  </si>
  <si>
    <t>FG_EISABELLA_F_49</t>
  </si>
  <si>
    <t>PAN_EISABELLA_2013_102</t>
  </si>
  <si>
    <t>PAN_EISABELLA_2013_171</t>
  </si>
  <si>
    <t>PERU_EISABELLA_2014_56F</t>
  </si>
  <si>
    <t>PERU_EISABELLA_2014_57F</t>
  </si>
  <si>
    <t xml:space="preserve">LYBIA </t>
  </si>
  <si>
    <t>OLYMPIA</t>
  </si>
  <si>
    <t>ELIBYA_PAN_2013_18</t>
  </si>
  <si>
    <t>Elyb</t>
  </si>
  <si>
    <t>ELIBYA_PAN_2013_54</t>
  </si>
  <si>
    <t>ELIBYA_PAN_2013_55</t>
  </si>
  <si>
    <t>ELYBIA_13_PAN2013</t>
  </si>
  <si>
    <t>ELYBIA_PAN_2013_159</t>
  </si>
  <si>
    <t>TALES</t>
  </si>
  <si>
    <t>PERU_2014_ETAL_51F</t>
  </si>
  <si>
    <t>Etal</t>
  </si>
  <si>
    <t>PERU_2014_ETAL_52M</t>
  </si>
  <si>
    <t>PERU_2014_ETAL_53M</t>
  </si>
  <si>
    <t xml:space="preserve">VIBILIA </t>
  </si>
  <si>
    <t>VIALIS</t>
  </si>
  <si>
    <t>EVIB_CR_2015_58</t>
  </si>
  <si>
    <t>Evib</t>
  </si>
  <si>
    <t>EVIB_CR_2015_55</t>
  </si>
  <si>
    <t>EVIB_CR_2015_56</t>
  </si>
  <si>
    <t>EVIB_CR_2015_57</t>
  </si>
  <si>
    <t>VIBILIA</t>
  </si>
  <si>
    <t>EVIB_PERU_2014_17F</t>
  </si>
  <si>
    <t>EVIB_PERU_2014_18F</t>
  </si>
  <si>
    <t>EVIB_PERU_2014_19F</t>
  </si>
  <si>
    <t>log.CX</t>
  </si>
  <si>
    <t>log.rCBR</t>
  </si>
  <si>
    <t>log.MB</t>
  </si>
  <si>
    <t>log.AOTU</t>
  </si>
  <si>
    <t>log.POTU</t>
  </si>
  <si>
    <t>y</t>
  </si>
  <si>
    <t>n</t>
  </si>
  <si>
    <t>MG_A</t>
  </si>
  <si>
    <t>MG_B</t>
  </si>
  <si>
    <t>MG_C</t>
  </si>
  <si>
    <t>MG_D</t>
  </si>
  <si>
    <t>MG_E</t>
  </si>
  <si>
    <t>MG_F</t>
  </si>
  <si>
    <t>MG_G</t>
  </si>
  <si>
    <t>Bulb Volume</t>
  </si>
  <si>
    <t>Log10(Bulb Volume)</t>
  </si>
  <si>
    <t>AVG MG</t>
  </si>
  <si>
    <t>No-MG_bulb</t>
  </si>
  <si>
    <t>species</t>
  </si>
  <si>
    <t>ER No</t>
  </si>
  <si>
    <t>MG.size</t>
  </si>
  <si>
    <t>F</t>
  </si>
  <si>
    <r>
      <t>R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(adjusted)</t>
    </r>
  </si>
  <si>
    <t>P</t>
  </si>
  <si>
    <t>Factor</t>
  </si>
  <si>
    <t>Estimate</t>
  </si>
  <si>
    <t>t</t>
  </si>
  <si>
    <r>
      <t>ER number ~ species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+sex</t>
    </r>
    <r>
      <rPr>
        <vertAlign val="superscript"/>
        <sz val="11"/>
        <color theme="1"/>
        <rFont val="Arial"/>
        <family val="2"/>
      </rPr>
      <t>T</t>
    </r>
  </si>
  <si>
    <r>
      <t>Bulb volume ~ species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+sex</t>
    </r>
    <r>
      <rPr>
        <vertAlign val="superscript"/>
        <sz val="11"/>
        <color theme="1"/>
        <rFont val="Arial"/>
        <family val="2"/>
      </rPr>
      <t>T</t>
    </r>
  </si>
  <si>
    <r>
      <t>Bulb volume ~ ER number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+species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+sex</t>
    </r>
    <r>
      <rPr>
        <vertAlign val="superscript"/>
        <sz val="11"/>
        <color theme="1"/>
        <rFont val="Arial"/>
        <family val="2"/>
      </rPr>
      <t>C</t>
    </r>
  </si>
  <si>
    <t>ER number</t>
  </si>
  <si>
    <r>
      <t>MG number ~ ER number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+species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+sex</t>
    </r>
    <r>
      <rPr>
        <vertAlign val="superscript"/>
        <sz val="11"/>
        <color theme="1"/>
        <rFont val="Arial"/>
        <family val="2"/>
      </rPr>
      <t>C</t>
    </r>
  </si>
  <si>
    <r>
      <t>Average MG size ~ ER number</t>
    </r>
    <r>
      <rPr>
        <vertAlign val="superscript"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>+species</t>
    </r>
    <r>
      <rPr>
        <vertAlign val="super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+sex</t>
    </r>
    <r>
      <rPr>
        <vertAlign val="superscript"/>
        <sz val="11"/>
        <color theme="1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</si>
</sst>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i/>
      <vertAlign val="subscript"/>
      <sz val="11"/>
      <color theme="1"/>
      <name val="Arial"/>
      <family val="2"/>
    </font>
    <font>
      <b/>
      <sz val="8"/>
      <color rgb="FF000000"/>
      <name val="Segoe UI"/>
      <family val="2"/>
    </font>
    <font>
      <sz val="8"/>
      <color theme="1"/>
      <name val="Segoe UI"/>
      <family val="2"/>
    </font>
    <font>
      <i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8"/>
      <color rgb="FF000000"/>
      <name val="Segoe UI"/>
      <family val="2"/>
    </font>
    <font>
      <b/>
      <sz val="6"/>
      <color rgb="FF000000"/>
      <name val="Segoe UI"/>
      <family val="2"/>
    </font>
    <font>
      <sz val="6"/>
      <color theme="1"/>
      <name val="Segoe UI"/>
      <family val="2"/>
    </font>
    <font>
      <b/>
      <sz val="11"/>
      <color rgb="FF000000"/>
      <name val="Segoe UI"/>
      <family val="2"/>
    </font>
    <font>
      <sz val="11"/>
      <color theme="1"/>
      <name val="Segoe UI"/>
      <family val="2"/>
    </font>
    <font>
      <b/>
      <sz val="24"/>
      <color theme="1"/>
      <name val="Calibri"/>
      <family val="2"/>
      <scheme val="minor"/>
    </font>
    <font>
      <sz val="24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7"/>
      <color rgb="FF000000"/>
      <name val="Lucida Console"/>
      <family val="3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D6DADC"/>
      </right>
      <top/>
      <bottom style="medium">
        <color rgb="FFD6DADC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D6DADC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3" fontId="25" fillId="0" borderId="0" applyFont="0" applyFill="0" applyBorder="0" applyAlignment="0" applyProtection="0"/>
  </cellStyleXfs>
  <cellXfs count="146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0" fontId="3" fillId="0" borderId="1" xfId="0" applyFont="1" applyBorder="1"/>
    <xf numFmtId="0" fontId="2" fillId="0" borderId="0" xfId="0" applyFont="1" applyAlignment="1">
      <alignment horizontal="center" vertical="center"/>
    </xf>
    <xf numFmtId="164" fontId="0" fillId="0" borderId="0" xfId="0" applyNumberFormat="1"/>
    <xf numFmtId="164" fontId="5" fillId="0" borderId="0" xfId="0" applyNumberFormat="1" applyFont="1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1" xfId="0" applyFont="1" applyBorder="1"/>
    <xf numFmtId="0" fontId="10" fillId="0" borderId="0" xfId="1" applyFont="1" applyAlignment="1">
      <alignment vertical="center"/>
    </xf>
    <xf numFmtId="0" fontId="10" fillId="0" borderId="0" xfId="1" applyFont="1"/>
    <xf numFmtId="0" fontId="11" fillId="0" borderId="0" xfId="0" applyFont="1"/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" fontId="3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164" fontId="3" fillId="0" borderId="3" xfId="0" applyNumberFormat="1" applyFont="1" applyBorder="1"/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/>
    </xf>
    <xf numFmtId="164" fontId="1" fillId="3" borderId="0" xfId="0" applyNumberFormat="1" applyFont="1" applyFill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/>
    <xf numFmtId="164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/>
    <xf numFmtId="164" fontId="3" fillId="0" borderId="6" xfId="0" applyNumberFormat="1" applyFont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164" fontId="6" fillId="5" borderId="7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0" fillId="0" borderId="5" xfId="0" applyBorder="1"/>
    <xf numFmtId="1" fontId="3" fillId="6" borderId="6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6" xfId="0" applyFont="1" applyFill="1" applyBorder="1"/>
    <xf numFmtId="164" fontId="3" fillId="6" borderId="6" xfId="0" applyNumberFormat="1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0" fontId="0" fillId="0" borderId="6" xfId="0" applyBorder="1"/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164" fontId="1" fillId="0" borderId="0" xfId="0" applyNumberFormat="1" applyFont="1"/>
    <xf numFmtId="0" fontId="1" fillId="0" borderId="0" xfId="0" applyFont="1"/>
    <xf numFmtId="0" fontId="18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4" fontId="3" fillId="4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164" fontId="3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quotePrefix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3" fillId="2" borderId="0" xfId="0" quotePrefix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64" fontId="3" fillId="3" borderId="0" xfId="0" quotePrefix="1" applyNumberFormat="1" applyFont="1" applyFill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" fillId="0" borderId="3" xfId="0" applyNumberFormat="1" applyFont="1" applyBorder="1"/>
    <xf numFmtId="49" fontId="3" fillId="0" borderId="0" xfId="0" applyNumberFormat="1" applyFont="1"/>
    <xf numFmtId="0" fontId="23" fillId="3" borderId="0" xfId="0" quotePrefix="1" applyFont="1" applyFill="1" applyAlignment="1">
      <alignment horizontal="center" vertical="center"/>
    </xf>
    <xf numFmtId="0" fontId="23" fillId="2" borderId="0" xfId="0" quotePrefix="1" applyFont="1" applyFill="1" applyAlignment="1">
      <alignment horizontal="center" vertical="center"/>
    </xf>
    <xf numFmtId="164" fontId="24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0" fillId="0" borderId="0" xfId="0" applyFont="1"/>
    <xf numFmtId="1" fontId="5" fillId="0" borderId="0" xfId="2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31" fillId="0" borderId="0" xfId="0" applyNumberFormat="1" applyFont="1"/>
    <xf numFmtId="0" fontId="3" fillId="0" borderId="0" xfId="0" applyFont="1" applyAlignment="1">
      <alignment horizontal="right" wrapText="1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4" fontId="3" fillId="0" borderId="0" xfId="0" applyNumberFormat="1" applyFont="1"/>
    <xf numFmtId="0" fontId="31" fillId="0" borderId="0" xfId="0" applyFont="1" applyAlignment="1">
      <alignment horizontal="left"/>
    </xf>
    <xf numFmtId="0" fontId="31" fillId="0" borderId="0" xfId="0" applyFont="1"/>
    <xf numFmtId="0" fontId="3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/>
    </xf>
    <xf numFmtId="0" fontId="32" fillId="5" borderId="0" xfId="0" applyFont="1" applyFill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</cellXfs>
  <cellStyles count="3">
    <cellStyle name="Comma" xfId="2" builtinId="3"/>
    <cellStyle name="Hyperlink" xfId="1" builtinId="8"/>
    <cellStyle name="Normal" xfId="0" builtinId="0"/>
  </cellStyles>
  <dxfs count="12"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github.com/bbolker/bbmle" TargetMode="External"/><Relationship Id="rId3" Type="http://schemas.openxmlformats.org/officeDocument/2006/relationships/hyperlink" Target="https://cran.r-project.org/package=ggbeeswarm" TargetMode="External"/><Relationship Id="rId7" Type="http://schemas.openxmlformats.org/officeDocument/2006/relationships/hyperlink" Target="https://cran.rstudio.com/web/packages/MCMCglmm/index.html" TargetMode="External"/><Relationship Id="rId2" Type="http://schemas.openxmlformats.org/officeDocument/2006/relationships/hyperlink" Target="https://cran.r-project.org/package=ggResidpanel" TargetMode="External"/><Relationship Id="rId1" Type="http://schemas.openxmlformats.org/officeDocument/2006/relationships/hyperlink" Target="https://doi.org/10.21105/joss.01686" TargetMode="External"/><Relationship Id="rId6" Type="http://schemas.openxmlformats.org/officeDocument/2006/relationships/hyperlink" Target="https://doi.org/10.1080%2F00031305.1980.10483031" TargetMode="External"/><Relationship Id="rId5" Type="http://schemas.openxmlformats.org/officeDocument/2006/relationships/hyperlink" Target="https://plotly-r.com/" TargetMode="External"/><Relationship Id="rId4" Type="http://schemas.openxmlformats.org/officeDocument/2006/relationships/hyperlink" Target="https://cran.r-project.org/package=ggpubr" TargetMode="External"/><Relationship Id="rId9" Type="http://schemas.openxmlformats.org/officeDocument/2006/relationships/hyperlink" Target="https://cran.rstudio.com/web/packages/MuMIn/index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67EF-FF11-4666-A920-8AB9E992ADA6}">
  <dimension ref="A1:AE338"/>
  <sheetViews>
    <sheetView topLeftCell="A163" zoomScale="115" zoomScaleNormal="115" workbookViewId="0">
      <selection activeCell="H314" sqref="H314"/>
    </sheetView>
  </sheetViews>
  <sheetFormatPr defaultRowHeight="14.5" x14ac:dyDescent="0.35"/>
  <cols>
    <col min="1" max="1" width="16" bestFit="1" customWidth="1"/>
    <col min="2" max="2" width="15.81640625" bestFit="1" customWidth="1"/>
    <col min="3" max="3" width="12.453125" bestFit="1" customWidth="1"/>
    <col min="4" max="4" width="6.81640625" bestFit="1" customWidth="1"/>
    <col min="5" max="5" width="10.81640625" bestFit="1" customWidth="1"/>
    <col min="6" max="6" width="8.453125" bestFit="1" customWidth="1"/>
    <col min="7" max="7" width="8.453125" style="119" customWidth="1"/>
    <col min="8" max="8" width="28.54296875" style="119" bestFit="1" customWidth="1"/>
    <col min="9" max="16" width="12.54296875" bestFit="1" customWidth="1"/>
    <col min="17" max="18" width="13.7265625" bestFit="1" customWidth="1"/>
    <col min="19" max="19" width="12.54296875" bestFit="1" customWidth="1"/>
    <col min="20" max="20" width="14.81640625" bestFit="1" customWidth="1"/>
    <col min="21" max="21" width="13.7265625" bestFit="1" customWidth="1"/>
    <col min="22" max="24" width="12.54296875" style="116" bestFit="1" customWidth="1"/>
    <col min="25" max="25" width="21.54296875" style="116" bestFit="1" customWidth="1"/>
    <col min="26" max="26" width="10.54296875" bestFit="1" customWidth="1"/>
    <col min="27" max="27" width="13.1796875" bestFit="1" customWidth="1"/>
    <col min="28" max="28" width="12.1796875" bestFit="1" customWidth="1"/>
    <col min="31" max="31" width="15.1796875" bestFit="1" customWidth="1"/>
  </cols>
  <sheetData>
    <row r="1" spans="1:31" x14ac:dyDescent="0.35">
      <c r="A1" s="85" t="s">
        <v>216</v>
      </c>
      <c r="B1" s="121" t="s">
        <v>217</v>
      </c>
      <c r="C1" s="121" t="s">
        <v>218</v>
      </c>
      <c r="D1" s="121" t="s">
        <v>219</v>
      </c>
      <c r="E1" s="121" t="s">
        <v>220</v>
      </c>
      <c r="F1" s="121" t="s">
        <v>221</v>
      </c>
      <c r="G1" s="122" t="s">
        <v>222</v>
      </c>
      <c r="H1" s="122" t="s">
        <v>223</v>
      </c>
      <c r="I1" s="121" t="s">
        <v>51</v>
      </c>
      <c r="J1" s="85" t="s">
        <v>224</v>
      </c>
      <c r="K1" s="85" t="s">
        <v>50</v>
      </c>
      <c r="L1" s="121" t="s">
        <v>148</v>
      </c>
      <c r="M1" s="121" t="s">
        <v>48</v>
      </c>
      <c r="N1" s="121" t="s">
        <v>53</v>
      </c>
      <c r="O1" s="121" t="s">
        <v>225</v>
      </c>
      <c r="P1" s="121" t="s">
        <v>226</v>
      </c>
      <c r="Q1" s="121" t="s">
        <v>227</v>
      </c>
      <c r="R1" s="121" t="s">
        <v>228</v>
      </c>
      <c r="S1" s="121" t="s">
        <v>229</v>
      </c>
      <c r="T1" s="121" t="s">
        <v>230</v>
      </c>
      <c r="U1" s="121" t="s">
        <v>231</v>
      </c>
      <c r="V1" s="121" t="s">
        <v>232</v>
      </c>
      <c r="W1" s="121" t="s">
        <v>233</v>
      </c>
      <c r="X1" s="121" t="s">
        <v>234</v>
      </c>
      <c r="Y1" s="121" t="s">
        <v>235</v>
      </c>
      <c r="Z1" s="121" t="s">
        <v>236</v>
      </c>
      <c r="AA1" s="121" t="s">
        <v>237</v>
      </c>
      <c r="AB1" s="121" t="s">
        <v>37</v>
      </c>
      <c r="AC1" s="121" t="s">
        <v>238</v>
      </c>
      <c r="AD1" s="121" t="s">
        <v>239</v>
      </c>
      <c r="AE1" s="121" t="s">
        <v>240</v>
      </c>
    </row>
    <row r="2" spans="1:31" x14ac:dyDescent="0.35">
      <c r="A2" s="4" t="str">
        <f>IF(B2="HELICONIUS", "Heliconius", "Non-Heliconius")</f>
        <v>Heliconius</v>
      </c>
      <c r="B2" s="5" t="s">
        <v>241</v>
      </c>
      <c r="C2" s="5" t="s">
        <v>242</v>
      </c>
      <c r="D2" s="5" t="s">
        <v>243</v>
      </c>
      <c r="E2" s="5" t="s">
        <v>244</v>
      </c>
      <c r="F2" s="5" t="s">
        <v>245</v>
      </c>
      <c r="G2" s="123" t="str">
        <f>IF(F2="female", "female","male")</f>
        <v>female</v>
      </c>
      <c r="H2" s="123" t="s">
        <v>246</v>
      </c>
      <c r="I2" s="5">
        <v>240654.875</v>
      </c>
      <c r="J2" s="4">
        <v>1301553.75</v>
      </c>
      <c r="K2" s="4">
        <v>353303.59375</v>
      </c>
      <c r="L2" s="5">
        <v>26197.53125</v>
      </c>
      <c r="M2" s="5">
        <v>44253.230468000002</v>
      </c>
      <c r="N2" s="5">
        <v>2298318.25</v>
      </c>
      <c r="O2" s="5">
        <v>159523.95312399999</v>
      </c>
      <c r="P2" s="5">
        <v>256383872</v>
      </c>
      <c r="Q2" s="5">
        <v>32886560</v>
      </c>
      <c r="R2" s="5">
        <v>15854055</v>
      </c>
      <c r="S2" s="5">
        <v>1180899.125</v>
      </c>
      <c r="T2" s="5">
        <v>81818408</v>
      </c>
      <c r="U2" s="5">
        <v>15093424</v>
      </c>
      <c r="V2" s="5">
        <v>58323352</v>
      </c>
      <c r="W2" s="5">
        <v>8267755</v>
      </c>
      <c r="X2" s="5">
        <v>25004640</v>
      </c>
      <c r="Y2" s="5">
        <v>208805488</v>
      </c>
      <c r="Z2" s="4">
        <f>SUM(I2:K2)</f>
        <v>1895512.21875</v>
      </c>
      <c r="AA2" s="4">
        <f>SUM(V2:X2)</f>
        <v>91595747</v>
      </c>
      <c r="AB2" s="4">
        <f>Y2-AA2-Z2-U2-M2-N2</f>
        <v>97878233.300781995</v>
      </c>
      <c r="AC2" s="4" t="s">
        <v>247</v>
      </c>
      <c r="AD2" s="4" t="s">
        <v>248</v>
      </c>
      <c r="AE2" s="4" t="s">
        <v>63</v>
      </c>
    </row>
    <row r="3" spans="1:31" x14ac:dyDescent="0.35">
      <c r="A3" s="4" t="str">
        <f t="shared" ref="A3:A66" si="0">IF(B3="HELICONIUS", "Heliconius", "Non-Heliconius")</f>
        <v>Heliconius</v>
      </c>
      <c r="B3" s="5" t="s">
        <v>241</v>
      </c>
      <c r="C3" s="5" t="s">
        <v>242</v>
      </c>
      <c r="D3" s="5" t="s">
        <v>243</v>
      </c>
      <c r="E3" s="5" t="s">
        <v>244</v>
      </c>
      <c r="F3" s="5" t="s">
        <v>245</v>
      </c>
      <c r="G3" s="123" t="str">
        <f t="shared" ref="G3:G61" si="1">IF(F3="female", "female","male")</f>
        <v>female</v>
      </c>
      <c r="H3" s="123" t="s">
        <v>249</v>
      </c>
      <c r="I3" s="5">
        <v>236391.51562399999</v>
      </c>
      <c r="J3" s="4">
        <v>1088175.125</v>
      </c>
      <c r="K3" s="4">
        <v>321157.15625</v>
      </c>
      <c r="L3" s="5">
        <v>32537.445312</v>
      </c>
      <c r="M3" s="5">
        <v>45412.640624</v>
      </c>
      <c r="N3" s="5">
        <v>3140678</v>
      </c>
      <c r="O3" s="5">
        <v>173048.42187600001</v>
      </c>
      <c r="P3" s="5">
        <v>293558720</v>
      </c>
      <c r="Q3" s="5">
        <v>37628076</v>
      </c>
      <c r="R3" s="5">
        <v>16090761</v>
      </c>
      <c r="S3" s="5">
        <v>1471134.5</v>
      </c>
      <c r="T3" s="5">
        <v>71944912</v>
      </c>
      <c r="U3" s="5">
        <v>10463229</v>
      </c>
      <c r="V3" s="5">
        <v>48628004</v>
      </c>
      <c r="W3" s="5">
        <v>7183129.5</v>
      </c>
      <c r="X3" s="5">
        <v>29185136</v>
      </c>
      <c r="Y3" s="5">
        <v>222738448</v>
      </c>
      <c r="Z3" s="4">
        <f t="shared" ref="Z3:Z66" si="2">SUM(I3:K3)</f>
        <v>1645723.796874</v>
      </c>
      <c r="AA3" s="4">
        <f t="shared" ref="AA3:AA66" si="3">SUM(V3:X3)</f>
        <v>84996269.5</v>
      </c>
      <c r="AB3" s="4">
        <f t="shared" ref="AB3:AB66" si="4">Y3-AA3-Z3-U3-M3-N3</f>
        <v>122447135.06250201</v>
      </c>
      <c r="AC3" s="4" t="s">
        <v>247</v>
      </c>
      <c r="AD3" s="4" t="s">
        <v>248</v>
      </c>
      <c r="AE3" s="4" t="s">
        <v>63</v>
      </c>
    </row>
    <row r="4" spans="1:31" x14ac:dyDescent="0.35">
      <c r="A4" s="4" t="str">
        <f t="shared" si="0"/>
        <v>Heliconius</v>
      </c>
      <c r="B4" s="5" t="s">
        <v>241</v>
      </c>
      <c r="C4" s="5" t="s">
        <v>242</v>
      </c>
      <c r="D4" s="5" t="s">
        <v>243</v>
      </c>
      <c r="E4" s="5" t="s">
        <v>244</v>
      </c>
      <c r="F4" s="5" t="s">
        <v>245</v>
      </c>
      <c r="G4" s="123" t="str">
        <f t="shared" si="1"/>
        <v>female</v>
      </c>
      <c r="H4" s="123" t="s">
        <v>250</v>
      </c>
      <c r="I4" s="5">
        <v>272920.6875</v>
      </c>
      <c r="J4" s="4">
        <v>1392376.125</v>
      </c>
      <c r="K4" s="4">
        <v>341514.09375</v>
      </c>
      <c r="L4" s="5"/>
      <c r="M4" s="5">
        <v>36881.175781999998</v>
      </c>
      <c r="N4" s="5">
        <v>2506690.5</v>
      </c>
      <c r="O4" s="5">
        <v>168133.40625</v>
      </c>
      <c r="P4" s="5">
        <v>302463488</v>
      </c>
      <c r="Q4" s="5">
        <v>39585236</v>
      </c>
      <c r="R4" s="5">
        <v>18346652</v>
      </c>
      <c r="S4" s="5">
        <v>1650656.125</v>
      </c>
      <c r="T4" s="5">
        <v>94464592</v>
      </c>
      <c r="U4" s="5">
        <v>13061843</v>
      </c>
      <c r="V4" s="5">
        <v>73173200</v>
      </c>
      <c r="W4" s="5">
        <v>11992417</v>
      </c>
      <c r="X4" s="5">
        <v>27710788</v>
      </c>
      <c r="Y4" s="5">
        <v>261607264</v>
      </c>
      <c r="Z4" s="4">
        <f t="shared" si="2"/>
        <v>2006810.90625</v>
      </c>
      <c r="AA4" s="4">
        <f t="shared" si="3"/>
        <v>112876405</v>
      </c>
      <c r="AB4" s="4">
        <f t="shared" si="4"/>
        <v>131118633.417968</v>
      </c>
      <c r="AC4" s="4" t="s">
        <v>247</v>
      </c>
      <c r="AD4" s="4" t="s">
        <v>248</v>
      </c>
      <c r="AE4" s="4" t="s">
        <v>63</v>
      </c>
    </row>
    <row r="5" spans="1:31" x14ac:dyDescent="0.35">
      <c r="A5" s="4" t="str">
        <f t="shared" si="0"/>
        <v>Heliconius</v>
      </c>
      <c r="B5" s="5" t="s">
        <v>241</v>
      </c>
      <c r="C5" s="5" t="s">
        <v>242</v>
      </c>
      <c r="D5" s="5" t="s">
        <v>243</v>
      </c>
      <c r="E5" s="5" t="s">
        <v>244</v>
      </c>
      <c r="F5" s="5" t="s">
        <v>251</v>
      </c>
      <c r="G5" s="123" t="str">
        <f t="shared" si="1"/>
        <v>male</v>
      </c>
      <c r="H5" s="123" t="s">
        <v>252</v>
      </c>
      <c r="I5" s="5">
        <v>274695.15625</v>
      </c>
      <c r="J5" s="4">
        <v>1551960.375</v>
      </c>
      <c r="K5" s="4">
        <v>512966.3125</v>
      </c>
      <c r="L5" s="5"/>
      <c r="M5" s="5">
        <v>32384.40625</v>
      </c>
      <c r="N5" s="5">
        <v>4674059.5</v>
      </c>
      <c r="O5" s="5">
        <v>262576.28125</v>
      </c>
      <c r="P5" s="5">
        <v>393836320</v>
      </c>
      <c r="Q5" s="5">
        <v>38875360</v>
      </c>
      <c r="R5" s="5">
        <v>19182072</v>
      </c>
      <c r="S5" s="5">
        <v>1693616.875</v>
      </c>
      <c r="T5" s="5">
        <v>110539224</v>
      </c>
      <c r="U5" s="5">
        <v>16520625</v>
      </c>
      <c r="V5" s="5">
        <v>65828140</v>
      </c>
      <c r="W5" s="5">
        <v>7583135</v>
      </c>
      <c r="X5" s="5">
        <v>34530868</v>
      </c>
      <c r="Y5" s="5">
        <v>280476608</v>
      </c>
      <c r="Z5" s="4">
        <f t="shared" si="2"/>
        <v>2339621.84375</v>
      </c>
      <c r="AA5" s="4">
        <f t="shared" si="3"/>
        <v>107942143</v>
      </c>
      <c r="AB5" s="4">
        <f t="shared" si="4"/>
        <v>148967774.25</v>
      </c>
      <c r="AC5" s="4" t="s">
        <v>247</v>
      </c>
      <c r="AD5" s="4" t="s">
        <v>248</v>
      </c>
      <c r="AE5" s="4" t="s">
        <v>63</v>
      </c>
    </row>
    <row r="6" spans="1:31" x14ac:dyDescent="0.35">
      <c r="A6" s="4" t="str">
        <f t="shared" si="0"/>
        <v>Heliconius</v>
      </c>
      <c r="B6" s="5" t="s">
        <v>241</v>
      </c>
      <c r="C6" s="5" t="s">
        <v>242</v>
      </c>
      <c r="D6" s="5" t="s">
        <v>243</v>
      </c>
      <c r="E6" s="5" t="s">
        <v>244</v>
      </c>
      <c r="F6" s="5" t="s">
        <v>251</v>
      </c>
      <c r="G6" s="123" t="str">
        <f t="shared" si="1"/>
        <v>male</v>
      </c>
      <c r="H6" s="123" t="s">
        <v>253</v>
      </c>
      <c r="I6" s="5">
        <v>322485.34375</v>
      </c>
      <c r="J6" s="4">
        <v>1630642.75</v>
      </c>
      <c r="K6" s="4">
        <v>281050.90625</v>
      </c>
      <c r="L6" s="5"/>
      <c r="M6" s="5">
        <v>59324.34375</v>
      </c>
      <c r="N6" s="5">
        <v>3920043.25</v>
      </c>
      <c r="O6" s="5">
        <v>191714.82812399999</v>
      </c>
      <c r="P6" s="5">
        <v>356413056</v>
      </c>
      <c r="Q6" s="5">
        <v>33526356</v>
      </c>
      <c r="R6" s="5">
        <v>19693224</v>
      </c>
      <c r="S6" s="5">
        <v>1511821.125</v>
      </c>
      <c r="T6" s="5">
        <v>97659048</v>
      </c>
      <c r="U6" s="5">
        <v>12876902</v>
      </c>
      <c r="V6" s="5">
        <v>66171504</v>
      </c>
      <c r="W6" s="5">
        <v>7746128.5</v>
      </c>
      <c r="X6" s="5">
        <v>27241382</v>
      </c>
      <c r="Y6" s="5">
        <v>251322256</v>
      </c>
      <c r="Z6" s="4">
        <f t="shared" si="2"/>
        <v>2234179</v>
      </c>
      <c r="AA6" s="4">
        <f t="shared" si="3"/>
        <v>101159014.5</v>
      </c>
      <c r="AB6" s="4">
        <f t="shared" si="4"/>
        <v>131072792.90625</v>
      </c>
      <c r="AC6" s="4" t="s">
        <v>247</v>
      </c>
      <c r="AD6" s="4" t="s">
        <v>248</v>
      </c>
      <c r="AE6" s="4" t="s">
        <v>63</v>
      </c>
    </row>
    <row r="7" spans="1:31" x14ac:dyDescent="0.35">
      <c r="A7" s="4" t="str">
        <f t="shared" si="0"/>
        <v>Heliconius</v>
      </c>
      <c r="B7" s="5" t="s">
        <v>241</v>
      </c>
      <c r="C7" s="5" t="s">
        <v>242</v>
      </c>
      <c r="D7" s="5" t="s">
        <v>243</v>
      </c>
      <c r="E7" s="5" t="s">
        <v>244</v>
      </c>
      <c r="F7" s="5" t="s">
        <v>251</v>
      </c>
      <c r="G7" s="123" t="str">
        <f t="shared" si="1"/>
        <v>male</v>
      </c>
      <c r="H7" s="123" t="s">
        <v>254</v>
      </c>
      <c r="I7" s="5">
        <v>237345.23437600001</v>
      </c>
      <c r="J7" s="4">
        <v>1082536.625</v>
      </c>
      <c r="K7" s="4">
        <v>299058.78125</v>
      </c>
      <c r="L7" s="5">
        <v>40404.863280999998</v>
      </c>
      <c r="M7" s="5">
        <v>33673.335937999997</v>
      </c>
      <c r="N7" s="5">
        <v>3025798.75</v>
      </c>
      <c r="O7" s="5">
        <v>129452.48437599999</v>
      </c>
      <c r="P7" s="5">
        <v>377443424</v>
      </c>
      <c r="Q7" s="5">
        <v>45210488</v>
      </c>
      <c r="R7" s="5">
        <v>20584922</v>
      </c>
      <c r="S7" s="5">
        <v>1281344.25</v>
      </c>
      <c r="T7" s="5">
        <v>121001104</v>
      </c>
      <c r="U7" s="5">
        <v>11384287</v>
      </c>
      <c r="V7" s="5">
        <v>60592296</v>
      </c>
      <c r="W7" s="5">
        <v>7606565</v>
      </c>
      <c r="X7" s="5">
        <v>20828512</v>
      </c>
      <c r="Y7" s="5">
        <v>229265232</v>
      </c>
      <c r="Z7" s="4">
        <f t="shared" si="2"/>
        <v>1618940.640626</v>
      </c>
      <c r="AA7" s="4">
        <f t="shared" si="3"/>
        <v>89027373</v>
      </c>
      <c r="AB7" s="4">
        <f t="shared" si="4"/>
        <v>124175159.27343598</v>
      </c>
      <c r="AC7" s="4" t="s">
        <v>247</v>
      </c>
      <c r="AD7" s="4" t="s">
        <v>248</v>
      </c>
      <c r="AE7" s="4" t="s">
        <v>63</v>
      </c>
    </row>
    <row r="8" spans="1:31" x14ac:dyDescent="0.35">
      <c r="A8" s="4" t="str">
        <f t="shared" si="0"/>
        <v>Heliconius</v>
      </c>
      <c r="B8" s="5" t="s">
        <v>241</v>
      </c>
      <c r="C8" s="5" t="s">
        <v>242</v>
      </c>
      <c r="D8" s="5" t="s">
        <v>243</v>
      </c>
      <c r="E8" s="5" t="s">
        <v>244</v>
      </c>
      <c r="F8" s="5" t="s">
        <v>251</v>
      </c>
      <c r="G8" s="123" t="str">
        <f t="shared" si="1"/>
        <v>male</v>
      </c>
      <c r="H8" s="123" t="s">
        <v>255</v>
      </c>
      <c r="I8" s="5">
        <v>231961.54687600001</v>
      </c>
      <c r="J8" s="4">
        <v>1365774</v>
      </c>
      <c r="K8" s="4">
        <v>403978.25</v>
      </c>
      <c r="L8" s="5">
        <v>53298.226562000003</v>
      </c>
      <c r="M8" s="5">
        <v>59945.742187999997</v>
      </c>
      <c r="N8" s="5">
        <v>4471572.5</v>
      </c>
      <c r="O8" s="5">
        <v>219670.70312399999</v>
      </c>
      <c r="P8" s="5">
        <v>371333024</v>
      </c>
      <c r="Q8" s="5">
        <v>43695116</v>
      </c>
      <c r="R8" s="5">
        <v>19511864</v>
      </c>
      <c r="S8" s="5">
        <v>1467347.625</v>
      </c>
      <c r="T8" s="5">
        <v>109042368</v>
      </c>
      <c r="U8" s="5">
        <v>13608633</v>
      </c>
      <c r="V8" s="5">
        <v>61042028</v>
      </c>
      <c r="W8" s="5">
        <v>8434863</v>
      </c>
      <c r="X8" s="5">
        <v>32117286</v>
      </c>
      <c r="Y8" s="5">
        <v>270500352</v>
      </c>
      <c r="Z8" s="4">
        <f t="shared" si="2"/>
        <v>2001713.796876</v>
      </c>
      <c r="AA8" s="4">
        <f t="shared" si="3"/>
        <v>101594177</v>
      </c>
      <c r="AB8" s="4">
        <f t="shared" si="4"/>
        <v>148764309.96093598</v>
      </c>
      <c r="AC8" s="4" t="s">
        <v>247</v>
      </c>
      <c r="AD8" s="4" t="s">
        <v>248</v>
      </c>
      <c r="AE8" s="4" t="s">
        <v>63</v>
      </c>
    </row>
    <row r="9" spans="1:31" x14ac:dyDescent="0.35">
      <c r="A9" s="4" t="str">
        <f t="shared" si="0"/>
        <v>Heliconius</v>
      </c>
      <c r="B9" s="5" t="s">
        <v>241</v>
      </c>
      <c r="C9" s="5" t="s">
        <v>242</v>
      </c>
      <c r="D9" s="5" t="s">
        <v>243</v>
      </c>
      <c r="E9" s="5" t="s">
        <v>244</v>
      </c>
      <c r="F9" s="5" t="s">
        <v>251</v>
      </c>
      <c r="G9" s="123" t="str">
        <f t="shared" si="1"/>
        <v>male</v>
      </c>
      <c r="H9" s="123" t="s">
        <v>256</v>
      </c>
      <c r="I9" s="5">
        <v>229360.35937600001</v>
      </c>
      <c r="J9" s="4">
        <v>1626382.5</v>
      </c>
      <c r="K9" s="4">
        <v>370912.21875</v>
      </c>
      <c r="L9" s="5">
        <v>55223.835937999997</v>
      </c>
      <c r="M9" s="5">
        <v>40869.472655999998</v>
      </c>
      <c r="N9" s="5">
        <v>3612738.5</v>
      </c>
      <c r="O9" s="5">
        <v>154823.82812399999</v>
      </c>
      <c r="P9" s="5">
        <v>325310112</v>
      </c>
      <c r="Q9" s="5">
        <v>34047956</v>
      </c>
      <c r="R9" s="5">
        <v>15438108</v>
      </c>
      <c r="S9" s="5">
        <v>1213298.5</v>
      </c>
      <c r="T9" s="5">
        <v>98271872</v>
      </c>
      <c r="U9" s="5">
        <v>13223340</v>
      </c>
      <c r="V9" s="5">
        <v>58166524</v>
      </c>
      <c r="W9" s="5">
        <v>7772625.5</v>
      </c>
      <c r="X9" s="5">
        <v>30596718</v>
      </c>
      <c r="Y9" s="5">
        <v>229492016</v>
      </c>
      <c r="Z9" s="4">
        <f t="shared" si="2"/>
        <v>2226655.0781260002</v>
      </c>
      <c r="AA9" s="4">
        <f t="shared" si="3"/>
        <v>96535867.5</v>
      </c>
      <c r="AB9" s="4">
        <f t="shared" si="4"/>
        <v>113852545.449218</v>
      </c>
      <c r="AC9" s="4" t="s">
        <v>247</v>
      </c>
      <c r="AD9" s="4" t="s">
        <v>248</v>
      </c>
      <c r="AE9" s="4" t="s">
        <v>63</v>
      </c>
    </row>
    <row r="10" spans="1:31" x14ac:dyDescent="0.35">
      <c r="A10" s="4" t="str">
        <f t="shared" si="0"/>
        <v>Heliconius</v>
      </c>
      <c r="B10" s="5" t="s">
        <v>241</v>
      </c>
      <c r="C10" s="5" t="s">
        <v>242</v>
      </c>
      <c r="D10" s="5" t="s">
        <v>243</v>
      </c>
      <c r="E10" s="5" t="s">
        <v>244</v>
      </c>
      <c r="F10" s="5" t="s">
        <v>251</v>
      </c>
      <c r="G10" s="123" t="str">
        <f t="shared" si="1"/>
        <v>male</v>
      </c>
      <c r="H10" s="123" t="s">
        <v>257</v>
      </c>
      <c r="I10" s="5">
        <v>237358.59375</v>
      </c>
      <c r="J10" s="4">
        <v>1198376.75</v>
      </c>
      <c r="K10" s="4">
        <v>354699.40625</v>
      </c>
      <c r="L10" s="5"/>
      <c r="M10" s="5">
        <v>48209.101562000003</v>
      </c>
      <c r="N10" s="5">
        <v>3725731</v>
      </c>
      <c r="O10" s="5">
        <v>173061.17187600001</v>
      </c>
      <c r="P10" s="5">
        <v>359094048</v>
      </c>
      <c r="Q10" s="5">
        <v>39165620</v>
      </c>
      <c r="R10" s="5">
        <v>17106634</v>
      </c>
      <c r="S10" s="5">
        <v>1477276.5</v>
      </c>
      <c r="T10" s="5">
        <v>117505688</v>
      </c>
      <c r="U10" s="5">
        <v>13488381</v>
      </c>
      <c r="V10" s="5">
        <v>48636668</v>
      </c>
      <c r="W10" s="5">
        <v>9407701</v>
      </c>
      <c r="X10" s="5">
        <v>22647886</v>
      </c>
      <c r="Y10" s="5">
        <v>232417376</v>
      </c>
      <c r="Z10" s="4">
        <f t="shared" si="2"/>
        <v>1790434.75</v>
      </c>
      <c r="AA10" s="4">
        <f t="shared" si="3"/>
        <v>80692255</v>
      </c>
      <c r="AB10" s="4">
        <f t="shared" si="4"/>
        <v>132672365.14843801</v>
      </c>
      <c r="AC10" s="4" t="s">
        <v>247</v>
      </c>
      <c r="AD10" s="4" t="s">
        <v>248</v>
      </c>
      <c r="AE10" s="4" t="s">
        <v>63</v>
      </c>
    </row>
    <row r="11" spans="1:31" x14ac:dyDescent="0.35">
      <c r="A11" s="4" t="str">
        <f t="shared" si="0"/>
        <v>Heliconius</v>
      </c>
      <c r="B11" s="5" t="s">
        <v>241</v>
      </c>
      <c r="C11" s="5" t="s">
        <v>242</v>
      </c>
      <c r="D11" s="5" t="s">
        <v>243</v>
      </c>
      <c r="E11" s="5" t="s">
        <v>244</v>
      </c>
      <c r="F11" s="5" t="s">
        <v>251</v>
      </c>
      <c r="G11" s="123" t="str">
        <f t="shared" si="1"/>
        <v>male</v>
      </c>
      <c r="H11" s="123" t="s">
        <v>258</v>
      </c>
      <c r="I11" s="5">
        <v>236137.28125</v>
      </c>
      <c r="J11" s="4">
        <v>1037606.8125</v>
      </c>
      <c r="K11" s="4">
        <v>303736.8125</v>
      </c>
      <c r="L11" s="5">
        <v>59215.964844000002</v>
      </c>
      <c r="M11" s="5">
        <v>40576.488281999998</v>
      </c>
      <c r="N11" s="5">
        <v>3443747.75</v>
      </c>
      <c r="O11" s="5">
        <v>219817.26562399999</v>
      </c>
      <c r="P11" s="5">
        <v>304098720</v>
      </c>
      <c r="Q11" s="5">
        <v>30441700</v>
      </c>
      <c r="R11" s="5">
        <v>16625518</v>
      </c>
      <c r="S11" s="5">
        <v>1401286.125</v>
      </c>
      <c r="T11" s="5">
        <v>69326160</v>
      </c>
      <c r="U11" s="5">
        <v>12329105</v>
      </c>
      <c r="V11" s="5">
        <v>47577332</v>
      </c>
      <c r="W11" s="5">
        <v>7293260.5</v>
      </c>
      <c r="X11" s="5">
        <v>19643324</v>
      </c>
      <c r="Y11" s="5">
        <v>207594480</v>
      </c>
      <c r="Z11" s="4">
        <f t="shared" si="2"/>
        <v>1577480.90625</v>
      </c>
      <c r="AA11" s="4">
        <f t="shared" si="3"/>
        <v>74513916.5</v>
      </c>
      <c r="AB11" s="4">
        <f t="shared" si="4"/>
        <v>115689653.355468</v>
      </c>
      <c r="AC11" s="4" t="s">
        <v>247</v>
      </c>
      <c r="AD11" s="4" t="s">
        <v>248</v>
      </c>
      <c r="AE11" s="4" t="s">
        <v>63</v>
      </c>
    </row>
    <row r="12" spans="1:31" x14ac:dyDescent="0.35">
      <c r="A12" s="4" t="str">
        <f t="shared" si="0"/>
        <v>Heliconius</v>
      </c>
      <c r="B12" s="5" t="s">
        <v>241</v>
      </c>
      <c r="C12" s="5" t="s">
        <v>242</v>
      </c>
      <c r="D12" s="124" t="s">
        <v>243</v>
      </c>
      <c r="E12" s="124" t="s">
        <v>259</v>
      </c>
      <c r="F12" s="5" t="s">
        <v>245</v>
      </c>
      <c r="G12" s="123" t="str">
        <f>IF(F12="female", "female","male")</f>
        <v>female</v>
      </c>
      <c r="H12" s="123">
        <v>4</v>
      </c>
      <c r="I12" s="5">
        <v>228865.40625</v>
      </c>
      <c r="J12" s="4">
        <v>1156951.75</v>
      </c>
      <c r="K12" s="4">
        <v>366313.125</v>
      </c>
      <c r="L12" s="5"/>
      <c r="M12" s="5">
        <v>43963.160155999998</v>
      </c>
      <c r="N12" s="5">
        <v>3078426.75</v>
      </c>
      <c r="O12" s="5">
        <v>237244.64062399999</v>
      </c>
      <c r="P12" s="5">
        <v>360756480</v>
      </c>
      <c r="Q12" s="5">
        <v>35357272</v>
      </c>
      <c r="R12" s="5">
        <v>14945407</v>
      </c>
      <c r="S12" s="5">
        <v>1462682.75</v>
      </c>
      <c r="T12" s="5">
        <v>120505424</v>
      </c>
      <c r="U12" s="5">
        <v>14835360</v>
      </c>
      <c r="V12" s="5">
        <v>62571252</v>
      </c>
      <c r="W12" s="5">
        <v>8760679</v>
      </c>
      <c r="X12" s="5">
        <v>29501068</v>
      </c>
      <c r="Y12" s="5">
        <v>253541376</v>
      </c>
      <c r="Z12" s="4">
        <f t="shared" si="2"/>
        <v>1752130.28125</v>
      </c>
      <c r="AA12" s="4">
        <f t="shared" si="3"/>
        <v>100832999</v>
      </c>
      <c r="AB12" s="4">
        <f t="shared" si="4"/>
        <v>132998496.80859399</v>
      </c>
      <c r="AC12" s="4" t="s">
        <v>260</v>
      </c>
      <c r="AD12" s="4" t="s">
        <v>248</v>
      </c>
      <c r="AE12" s="4" t="s">
        <v>63</v>
      </c>
    </row>
    <row r="13" spans="1:31" x14ac:dyDescent="0.35">
      <c r="A13" s="4" t="str">
        <f t="shared" si="0"/>
        <v>Heliconius</v>
      </c>
      <c r="B13" s="5" t="s">
        <v>241</v>
      </c>
      <c r="C13" s="5" t="s">
        <v>242</v>
      </c>
      <c r="D13" s="124" t="s">
        <v>243</v>
      </c>
      <c r="E13" s="124" t="s">
        <v>259</v>
      </c>
      <c r="F13" s="5" t="s">
        <v>245</v>
      </c>
      <c r="G13" s="123" t="str">
        <f t="shared" si="1"/>
        <v>female</v>
      </c>
      <c r="H13" s="123">
        <v>8</v>
      </c>
      <c r="I13" s="5">
        <v>214644.54687600001</v>
      </c>
      <c r="J13" s="4">
        <v>1017368.1875</v>
      </c>
      <c r="K13" s="4">
        <v>297462.375</v>
      </c>
      <c r="L13" s="5"/>
      <c r="M13" s="5">
        <v>23079.457031999998</v>
      </c>
      <c r="N13" s="5">
        <v>3446495.25</v>
      </c>
      <c r="O13" s="5">
        <v>162282.67187600001</v>
      </c>
      <c r="P13" s="5">
        <v>300185344</v>
      </c>
      <c r="Q13" s="5">
        <v>31893184</v>
      </c>
      <c r="R13" s="5">
        <v>14531453</v>
      </c>
      <c r="S13" s="5">
        <v>1192028.875</v>
      </c>
      <c r="T13" s="5">
        <v>92506488</v>
      </c>
      <c r="U13" s="5">
        <v>12245301</v>
      </c>
      <c r="V13" s="5">
        <v>49625696</v>
      </c>
      <c r="W13" s="5">
        <v>5468043.5</v>
      </c>
      <c r="X13" s="5">
        <v>19064414</v>
      </c>
      <c r="Y13" s="5">
        <v>201924384</v>
      </c>
      <c r="Z13" s="4">
        <f t="shared" si="2"/>
        <v>1529475.109376</v>
      </c>
      <c r="AA13" s="4">
        <f t="shared" si="3"/>
        <v>74158153.5</v>
      </c>
      <c r="AB13" s="4">
        <f t="shared" si="4"/>
        <v>110521879.68359201</v>
      </c>
      <c r="AC13" s="4" t="s">
        <v>260</v>
      </c>
      <c r="AD13" s="4" t="s">
        <v>248</v>
      </c>
      <c r="AE13" s="4" t="s">
        <v>63</v>
      </c>
    </row>
    <row r="14" spans="1:31" x14ac:dyDescent="0.35">
      <c r="A14" s="4" t="str">
        <f t="shared" si="0"/>
        <v>Heliconius</v>
      </c>
      <c r="B14" s="5" t="s">
        <v>241</v>
      </c>
      <c r="C14" s="5" t="s">
        <v>242</v>
      </c>
      <c r="D14" s="124" t="s">
        <v>243</v>
      </c>
      <c r="E14" s="124" t="s">
        <v>259</v>
      </c>
      <c r="F14" s="5" t="s">
        <v>245</v>
      </c>
      <c r="G14" s="123" t="str">
        <f t="shared" si="1"/>
        <v>female</v>
      </c>
      <c r="H14" s="123">
        <v>12</v>
      </c>
      <c r="I14" s="5">
        <v>187641.57812399999</v>
      </c>
      <c r="J14" s="4">
        <v>1045004.1875</v>
      </c>
      <c r="K14" s="4">
        <v>217787.28125</v>
      </c>
      <c r="L14" s="5"/>
      <c r="M14" s="5">
        <v>30984.630860000001</v>
      </c>
      <c r="N14" s="5">
        <v>2700920.25</v>
      </c>
      <c r="O14" s="5">
        <v>164207.35937600001</v>
      </c>
      <c r="P14" s="5">
        <v>284001536</v>
      </c>
      <c r="Q14" s="5">
        <v>29875224</v>
      </c>
      <c r="R14" s="5">
        <v>13565340</v>
      </c>
      <c r="S14" s="5">
        <v>1059685.5</v>
      </c>
      <c r="T14" s="5">
        <v>85933632</v>
      </c>
      <c r="U14" s="5">
        <v>11008828</v>
      </c>
      <c r="V14" s="5">
        <v>46304852</v>
      </c>
      <c r="W14" s="5">
        <v>7219810.5</v>
      </c>
      <c r="X14" s="5">
        <v>18140942</v>
      </c>
      <c r="Y14" s="5">
        <v>195159184</v>
      </c>
      <c r="Z14" s="4">
        <f t="shared" si="2"/>
        <v>1450433.046874</v>
      </c>
      <c r="AA14" s="4">
        <f t="shared" si="3"/>
        <v>71665604.5</v>
      </c>
      <c r="AB14" s="4">
        <f t="shared" si="4"/>
        <v>108302413.572266</v>
      </c>
      <c r="AC14" s="4" t="s">
        <v>260</v>
      </c>
      <c r="AD14" s="4" t="s">
        <v>248</v>
      </c>
      <c r="AE14" s="4" t="s">
        <v>63</v>
      </c>
    </row>
    <row r="15" spans="1:31" x14ac:dyDescent="0.35">
      <c r="A15" s="4" t="str">
        <f t="shared" si="0"/>
        <v>Heliconius</v>
      </c>
      <c r="B15" s="5" t="s">
        <v>241</v>
      </c>
      <c r="C15" s="5" t="s">
        <v>242</v>
      </c>
      <c r="D15" s="124" t="s">
        <v>243</v>
      </c>
      <c r="E15" s="124" t="s">
        <v>259</v>
      </c>
      <c r="F15" s="5" t="s">
        <v>245</v>
      </c>
      <c r="G15" s="123" t="str">
        <f t="shared" si="1"/>
        <v>female</v>
      </c>
      <c r="H15" s="123">
        <v>71</v>
      </c>
      <c r="I15" s="5">
        <v>295004.3125</v>
      </c>
      <c r="J15" s="4">
        <v>1264132.375</v>
      </c>
      <c r="K15" s="4">
        <v>254555.21875</v>
      </c>
      <c r="L15" s="5"/>
      <c r="M15" s="5">
        <v>57177.019531999998</v>
      </c>
      <c r="N15" s="5">
        <v>2902433</v>
      </c>
      <c r="O15" s="5">
        <v>151446.35937600001</v>
      </c>
      <c r="P15" s="5">
        <v>320605408</v>
      </c>
      <c r="Q15" s="5">
        <v>36938480</v>
      </c>
      <c r="R15" s="5">
        <v>14898585</v>
      </c>
      <c r="S15" s="5">
        <v>1343268.25</v>
      </c>
      <c r="T15" s="5">
        <v>89912200</v>
      </c>
      <c r="U15" s="5">
        <v>12080575</v>
      </c>
      <c r="V15" s="5">
        <v>65701148</v>
      </c>
      <c r="W15" s="5">
        <v>8597980</v>
      </c>
      <c r="X15" s="5">
        <v>30133742</v>
      </c>
      <c r="Y15" s="5">
        <v>257708592</v>
      </c>
      <c r="Z15" s="4">
        <f t="shared" si="2"/>
        <v>1813691.90625</v>
      </c>
      <c r="AA15" s="4">
        <f t="shared" si="3"/>
        <v>104432870</v>
      </c>
      <c r="AB15" s="4">
        <f t="shared" si="4"/>
        <v>136421845.074218</v>
      </c>
      <c r="AC15" s="4" t="s">
        <v>260</v>
      </c>
      <c r="AD15" s="4" t="s">
        <v>248</v>
      </c>
      <c r="AE15" s="4" t="s">
        <v>63</v>
      </c>
    </row>
    <row r="16" spans="1:31" x14ac:dyDescent="0.35">
      <c r="A16" s="4" t="str">
        <f t="shared" si="0"/>
        <v>Heliconius</v>
      </c>
      <c r="B16" s="5" t="s">
        <v>241</v>
      </c>
      <c r="C16" s="5" t="s">
        <v>242</v>
      </c>
      <c r="D16" s="124" t="s">
        <v>243</v>
      </c>
      <c r="E16" s="124" t="s">
        <v>259</v>
      </c>
      <c r="F16" s="5" t="s">
        <v>245</v>
      </c>
      <c r="G16" s="123" t="str">
        <f t="shared" si="1"/>
        <v>female</v>
      </c>
      <c r="H16" s="123">
        <v>72</v>
      </c>
      <c r="I16" s="5">
        <v>359947.65625</v>
      </c>
      <c r="J16" s="4">
        <v>1744063</v>
      </c>
      <c r="K16" s="4">
        <v>418294.6875</v>
      </c>
      <c r="L16" s="5"/>
      <c r="M16" s="5">
        <v>73632.007811999996</v>
      </c>
      <c r="N16" s="5">
        <v>4259092</v>
      </c>
      <c r="O16" s="5">
        <v>187934.8125</v>
      </c>
      <c r="P16" s="125">
        <v>357821376</v>
      </c>
      <c r="Q16" s="5">
        <v>44084568</v>
      </c>
      <c r="R16" s="5">
        <v>16899774</v>
      </c>
      <c r="S16" s="5">
        <v>1462272.5</v>
      </c>
      <c r="T16" s="5">
        <v>87266216</v>
      </c>
      <c r="U16" s="5">
        <v>15540935</v>
      </c>
      <c r="V16" s="5">
        <v>79845920</v>
      </c>
      <c r="W16" s="5">
        <v>9124950</v>
      </c>
      <c r="X16" s="5">
        <v>33789604</v>
      </c>
      <c r="Y16" s="5">
        <v>322942432</v>
      </c>
      <c r="Z16" s="4">
        <f t="shared" si="2"/>
        <v>2522305.34375</v>
      </c>
      <c r="AA16" s="4">
        <f t="shared" si="3"/>
        <v>122760474</v>
      </c>
      <c r="AB16" s="4">
        <f t="shared" si="4"/>
        <v>177785993.64843801</v>
      </c>
      <c r="AC16" s="4" t="s">
        <v>260</v>
      </c>
      <c r="AD16" s="4" t="s">
        <v>248</v>
      </c>
      <c r="AE16" s="4" t="s">
        <v>63</v>
      </c>
    </row>
    <row r="17" spans="1:31" x14ac:dyDescent="0.35">
      <c r="A17" s="4" t="str">
        <f t="shared" si="0"/>
        <v>Heliconius</v>
      </c>
      <c r="B17" s="5" t="s">
        <v>241</v>
      </c>
      <c r="C17" s="5" t="s">
        <v>242</v>
      </c>
      <c r="D17" s="124" t="s">
        <v>243</v>
      </c>
      <c r="E17" s="124" t="s">
        <v>259</v>
      </c>
      <c r="F17" s="5" t="s">
        <v>251</v>
      </c>
      <c r="G17" s="123" t="str">
        <f>IF(F17="female", "female","male")</f>
        <v>male</v>
      </c>
      <c r="H17" s="123" t="s">
        <v>261</v>
      </c>
      <c r="I17" s="5">
        <v>228961.95312399999</v>
      </c>
      <c r="J17" s="4">
        <v>1197245.375</v>
      </c>
      <c r="K17" s="4">
        <v>375485.3125</v>
      </c>
      <c r="L17" s="5"/>
      <c r="M17" s="5">
        <v>39445.375</v>
      </c>
      <c r="N17" s="5">
        <v>3163284.5</v>
      </c>
      <c r="O17" s="5">
        <v>152920.67187600001</v>
      </c>
      <c r="P17" s="5">
        <v>335065664</v>
      </c>
      <c r="Q17" s="5">
        <v>32860624</v>
      </c>
      <c r="R17" s="5">
        <v>16105781</v>
      </c>
      <c r="S17" s="5">
        <v>1462272.5</v>
      </c>
      <c r="T17" s="5">
        <v>109059648</v>
      </c>
      <c r="U17" s="5">
        <v>11788915</v>
      </c>
      <c r="V17" s="5">
        <v>47839084</v>
      </c>
      <c r="W17" s="5">
        <v>7379134.5</v>
      </c>
      <c r="X17" s="5">
        <v>21023714</v>
      </c>
      <c r="Y17" s="5">
        <v>212280864</v>
      </c>
      <c r="Z17" s="4">
        <f t="shared" si="2"/>
        <v>1801692.640624</v>
      </c>
      <c r="AA17" s="4">
        <f t="shared" si="3"/>
        <v>76241932.5</v>
      </c>
      <c r="AB17" s="4">
        <f t="shared" si="4"/>
        <v>119245593.98437601</v>
      </c>
      <c r="AC17" s="4" t="s">
        <v>260</v>
      </c>
      <c r="AD17" s="4" t="s">
        <v>248</v>
      </c>
      <c r="AE17" s="4" t="s">
        <v>63</v>
      </c>
    </row>
    <row r="18" spans="1:31" x14ac:dyDescent="0.35">
      <c r="A18" s="4" t="str">
        <f t="shared" si="0"/>
        <v>Heliconius</v>
      </c>
      <c r="B18" s="5" t="s">
        <v>241</v>
      </c>
      <c r="C18" s="5" t="s">
        <v>242</v>
      </c>
      <c r="D18" s="124" t="s">
        <v>243</v>
      </c>
      <c r="E18" s="124" t="s">
        <v>259</v>
      </c>
      <c r="F18" s="5" t="s">
        <v>251</v>
      </c>
      <c r="G18" s="123" t="str">
        <f t="shared" si="1"/>
        <v>male</v>
      </c>
      <c r="H18" s="123">
        <v>13</v>
      </c>
      <c r="I18" s="5">
        <v>258443.4375</v>
      </c>
      <c r="J18" s="4">
        <v>1493293.875</v>
      </c>
      <c r="K18" s="4">
        <v>433167.71875</v>
      </c>
      <c r="L18" s="5"/>
      <c r="M18" s="5">
        <v>70180.039061999996</v>
      </c>
      <c r="N18" s="5">
        <v>4217334.5</v>
      </c>
      <c r="O18" s="5">
        <v>229131.95312399999</v>
      </c>
      <c r="P18" s="5">
        <v>381987328</v>
      </c>
      <c r="Q18" s="5">
        <v>40557528</v>
      </c>
      <c r="R18" s="5">
        <v>18952016</v>
      </c>
      <c r="S18" s="5">
        <v>1412701.25</v>
      </c>
      <c r="T18" s="5">
        <v>117260296</v>
      </c>
      <c r="U18" s="5">
        <v>15201097</v>
      </c>
      <c r="V18" s="5">
        <v>64278384</v>
      </c>
      <c r="W18" s="5">
        <v>7573135</v>
      </c>
      <c r="X18" s="5">
        <v>23526838</v>
      </c>
      <c r="Y18" s="5">
        <v>259443424</v>
      </c>
      <c r="Z18" s="4">
        <f t="shared" si="2"/>
        <v>2184905.03125</v>
      </c>
      <c r="AA18" s="4">
        <f t="shared" si="3"/>
        <v>95378357</v>
      </c>
      <c r="AB18" s="4">
        <f t="shared" si="4"/>
        <v>142391550.42968801</v>
      </c>
      <c r="AC18" s="4" t="s">
        <v>260</v>
      </c>
      <c r="AD18" s="4" t="s">
        <v>248</v>
      </c>
      <c r="AE18" s="4" t="s">
        <v>63</v>
      </c>
    </row>
    <row r="19" spans="1:31" x14ac:dyDescent="0.35">
      <c r="A19" s="4" t="str">
        <f t="shared" si="0"/>
        <v>Heliconius</v>
      </c>
      <c r="B19" s="5" t="s">
        <v>241</v>
      </c>
      <c r="C19" s="5" t="s">
        <v>242</v>
      </c>
      <c r="D19" s="124" t="s">
        <v>243</v>
      </c>
      <c r="E19" s="124" t="s">
        <v>259</v>
      </c>
      <c r="F19" s="5" t="s">
        <v>251</v>
      </c>
      <c r="G19" s="123" t="str">
        <f t="shared" si="1"/>
        <v>male</v>
      </c>
      <c r="H19" s="123">
        <v>18</v>
      </c>
      <c r="I19" s="5">
        <v>282099.75</v>
      </c>
      <c r="J19" s="4">
        <v>1327423</v>
      </c>
      <c r="K19" s="4">
        <v>449229.59375</v>
      </c>
      <c r="L19" s="5"/>
      <c r="M19" s="5">
        <v>81622.203124000007</v>
      </c>
      <c r="N19" s="5">
        <v>3947551.5</v>
      </c>
      <c r="O19" s="5">
        <v>216242.92187600001</v>
      </c>
      <c r="P19" s="5">
        <v>357820096</v>
      </c>
      <c r="Q19" s="5">
        <v>38421584</v>
      </c>
      <c r="R19" s="5">
        <v>17794982</v>
      </c>
      <c r="S19" s="5">
        <v>1263914.125</v>
      </c>
      <c r="T19" s="5">
        <v>100743488</v>
      </c>
      <c r="U19" s="5">
        <v>12193462</v>
      </c>
      <c r="V19" s="5">
        <v>59861276</v>
      </c>
      <c r="W19" s="5">
        <v>9135369</v>
      </c>
      <c r="X19" s="5">
        <v>22884628</v>
      </c>
      <c r="Y19" s="5">
        <v>248294144</v>
      </c>
      <c r="Z19" s="4">
        <f t="shared" si="2"/>
        <v>2058752.34375</v>
      </c>
      <c r="AA19" s="4">
        <f t="shared" si="3"/>
        <v>91881273</v>
      </c>
      <c r="AB19" s="4">
        <f t="shared" si="4"/>
        <v>138131482.95312601</v>
      </c>
      <c r="AC19" s="4" t="s">
        <v>260</v>
      </c>
      <c r="AD19" s="4" t="s">
        <v>248</v>
      </c>
      <c r="AE19" s="4" t="s">
        <v>63</v>
      </c>
    </row>
    <row r="20" spans="1:31" x14ac:dyDescent="0.35">
      <c r="A20" s="4" t="str">
        <f t="shared" si="0"/>
        <v>Heliconius</v>
      </c>
      <c r="B20" s="5" t="s">
        <v>241</v>
      </c>
      <c r="C20" s="5" t="s">
        <v>242</v>
      </c>
      <c r="D20" s="124" t="s">
        <v>243</v>
      </c>
      <c r="E20" s="124" t="s">
        <v>259</v>
      </c>
      <c r="F20" s="5" t="s">
        <v>251</v>
      </c>
      <c r="G20" s="123" t="str">
        <f t="shared" si="1"/>
        <v>male</v>
      </c>
      <c r="H20" s="123">
        <v>73</v>
      </c>
      <c r="I20" s="5">
        <v>322863.5625</v>
      </c>
      <c r="J20" s="4">
        <v>1584324.625</v>
      </c>
      <c r="K20" s="4">
        <v>424292.96875</v>
      </c>
      <c r="L20" s="5"/>
      <c r="M20" s="5">
        <v>62361.851562000003</v>
      </c>
      <c r="N20" s="5">
        <v>5145997.5</v>
      </c>
      <c r="O20" s="5">
        <v>205844.35937600001</v>
      </c>
      <c r="P20" s="5">
        <v>412809792</v>
      </c>
      <c r="Q20" s="5">
        <v>44191440</v>
      </c>
      <c r="R20" s="5">
        <v>19818004</v>
      </c>
      <c r="S20" s="5">
        <v>1645359.125</v>
      </c>
      <c r="T20" s="5">
        <v>123904624</v>
      </c>
      <c r="U20" s="5">
        <v>15657291</v>
      </c>
      <c r="V20" s="5">
        <v>68881376</v>
      </c>
      <c r="W20" s="5">
        <v>9300179</v>
      </c>
      <c r="X20" s="5">
        <v>32637916</v>
      </c>
      <c r="Y20" s="5">
        <v>283350048</v>
      </c>
      <c r="Z20" s="4">
        <f t="shared" si="2"/>
        <v>2331481.15625</v>
      </c>
      <c r="AA20" s="4">
        <f t="shared" si="3"/>
        <v>110819471</v>
      </c>
      <c r="AB20" s="4">
        <f t="shared" si="4"/>
        <v>149333445.49218801</v>
      </c>
      <c r="AC20" s="4" t="s">
        <v>260</v>
      </c>
      <c r="AD20" s="4" t="s">
        <v>248</v>
      </c>
      <c r="AE20" s="4" t="s">
        <v>63</v>
      </c>
    </row>
    <row r="21" spans="1:31" x14ac:dyDescent="0.35">
      <c r="A21" s="4" t="str">
        <f t="shared" si="0"/>
        <v>Heliconius</v>
      </c>
      <c r="B21" s="5" t="s">
        <v>241</v>
      </c>
      <c r="C21" s="5" t="s">
        <v>242</v>
      </c>
      <c r="D21" s="124" t="s">
        <v>243</v>
      </c>
      <c r="E21" s="124" t="s">
        <v>259</v>
      </c>
      <c r="F21" s="5" t="s">
        <v>251</v>
      </c>
      <c r="G21" s="123" t="str">
        <f t="shared" si="1"/>
        <v>male</v>
      </c>
      <c r="H21" s="123">
        <v>74</v>
      </c>
      <c r="I21" s="5">
        <v>408039.65625</v>
      </c>
      <c r="J21" s="4">
        <v>1381596.75</v>
      </c>
      <c r="K21" s="4">
        <v>366581.96875</v>
      </c>
      <c r="L21" s="5"/>
      <c r="M21" s="5">
        <v>67270.953124000007</v>
      </c>
      <c r="N21" s="5">
        <v>4677231</v>
      </c>
      <c r="O21" s="5">
        <v>261540.95312399999</v>
      </c>
      <c r="P21" s="5">
        <v>399706880</v>
      </c>
      <c r="Q21" s="5">
        <v>43296512</v>
      </c>
      <c r="R21" s="5">
        <v>20149662</v>
      </c>
      <c r="S21" s="5">
        <v>2070928.375</v>
      </c>
      <c r="T21" s="5">
        <v>102758832</v>
      </c>
      <c r="U21" s="5">
        <v>15416613</v>
      </c>
      <c r="V21" s="5">
        <v>68120328</v>
      </c>
      <c r="W21" s="5">
        <v>7838071.5</v>
      </c>
      <c r="X21" s="5">
        <v>26054252</v>
      </c>
      <c r="Y21" s="5">
        <v>278757664</v>
      </c>
      <c r="Z21" s="4">
        <f t="shared" si="2"/>
        <v>2156218.375</v>
      </c>
      <c r="AA21" s="4">
        <f t="shared" si="3"/>
        <v>102012651.5</v>
      </c>
      <c r="AB21" s="4">
        <f t="shared" si="4"/>
        <v>154427679.17187601</v>
      </c>
      <c r="AC21" s="4" t="s">
        <v>260</v>
      </c>
      <c r="AD21" s="4" t="s">
        <v>248</v>
      </c>
      <c r="AE21" s="4" t="s">
        <v>63</v>
      </c>
    </row>
    <row r="22" spans="1:31" x14ac:dyDescent="0.35">
      <c r="A22" s="4" t="str">
        <f t="shared" si="0"/>
        <v>Heliconius</v>
      </c>
      <c r="B22" s="5" t="s">
        <v>241</v>
      </c>
      <c r="C22" s="5" t="s">
        <v>242</v>
      </c>
      <c r="D22" s="5" t="s">
        <v>262</v>
      </c>
      <c r="E22" s="5"/>
      <c r="F22" s="5" t="s">
        <v>263</v>
      </c>
      <c r="G22" s="123" t="s">
        <v>245</v>
      </c>
      <c r="H22" s="123">
        <v>41</v>
      </c>
      <c r="I22" s="5">
        <v>306718.15625</v>
      </c>
      <c r="J22" s="4">
        <v>1447734.75</v>
      </c>
      <c r="K22" s="4">
        <v>374725.25</v>
      </c>
      <c r="L22" s="5">
        <v>29297.666015999999</v>
      </c>
      <c r="M22" s="5">
        <v>70995.953124000007</v>
      </c>
      <c r="N22" s="5">
        <v>3219563</v>
      </c>
      <c r="O22" s="5">
        <v>210194.9375</v>
      </c>
      <c r="P22" s="5">
        <v>345653760</v>
      </c>
      <c r="Q22" s="5">
        <v>37796936</v>
      </c>
      <c r="R22" s="5">
        <v>20351596</v>
      </c>
      <c r="S22" s="5">
        <v>1907562.375</v>
      </c>
      <c r="T22" s="5">
        <v>102512624</v>
      </c>
      <c r="U22" s="5">
        <v>14425696</v>
      </c>
      <c r="V22" s="5">
        <v>67655008</v>
      </c>
      <c r="W22" s="5">
        <v>7917975.5</v>
      </c>
      <c r="X22" s="5">
        <v>28767660</v>
      </c>
      <c r="Y22" s="5">
        <v>261673872</v>
      </c>
      <c r="Z22" s="4">
        <f t="shared" si="2"/>
        <v>2129178.15625</v>
      </c>
      <c r="AA22" s="4">
        <f t="shared" si="3"/>
        <v>104340643.5</v>
      </c>
      <c r="AB22" s="4">
        <f t="shared" si="4"/>
        <v>137487795.39062601</v>
      </c>
      <c r="AC22" s="4" t="s">
        <v>264</v>
      </c>
      <c r="AD22" s="4" t="s">
        <v>248</v>
      </c>
      <c r="AE22" s="4" t="s">
        <v>63</v>
      </c>
    </row>
    <row r="23" spans="1:31" x14ac:dyDescent="0.35">
      <c r="A23" s="4" t="str">
        <f t="shared" si="0"/>
        <v>Heliconius</v>
      </c>
      <c r="B23" s="5" t="s">
        <v>241</v>
      </c>
      <c r="C23" s="5" t="s">
        <v>242</v>
      </c>
      <c r="D23" s="5" t="s">
        <v>262</v>
      </c>
      <c r="E23" s="5"/>
      <c r="F23" s="5" t="s">
        <v>263</v>
      </c>
      <c r="G23" s="123" t="s">
        <v>245</v>
      </c>
      <c r="H23" s="123">
        <v>52</v>
      </c>
      <c r="I23" s="5">
        <v>177424.875</v>
      </c>
      <c r="J23" s="4">
        <v>915531.3125</v>
      </c>
      <c r="K23" s="4">
        <v>287533.3125</v>
      </c>
      <c r="L23" s="5"/>
      <c r="M23" s="5">
        <v>38211.148437999997</v>
      </c>
      <c r="N23" s="5">
        <v>2298311.25</v>
      </c>
      <c r="O23" s="5">
        <v>152174.23437600001</v>
      </c>
      <c r="P23" s="5">
        <v>216686592</v>
      </c>
      <c r="Q23" s="5">
        <v>25091820</v>
      </c>
      <c r="R23" s="5">
        <v>12561189</v>
      </c>
      <c r="S23" s="5">
        <v>1101866.5</v>
      </c>
      <c r="T23" s="5">
        <v>51427516</v>
      </c>
      <c r="U23" s="5">
        <v>8643597</v>
      </c>
      <c r="V23" s="5">
        <v>42901680</v>
      </c>
      <c r="W23" s="5">
        <v>4385902.5</v>
      </c>
      <c r="X23" s="5">
        <v>15589981</v>
      </c>
      <c r="Y23" s="5">
        <v>167728352</v>
      </c>
      <c r="Z23" s="4">
        <f t="shared" si="2"/>
        <v>1380489.5</v>
      </c>
      <c r="AA23" s="4">
        <f t="shared" si="3"/>
        <v>62877563.5</v>
      </c>
      <c r="AB23" s="4">
        <f t="shared" si="4"/>
        <v>92490179.601561993</v>
      </c>
      <c r="AC23" s="4" t="s">
        <v>264</v>
      </c>
      <c r="AD23" s="4" t="s">
        <v>248</v>
      </c>
      <c r="AE23" s="4" t="s">
        <v>63</v>
      </c>
    </row>
    <row r="24" spans="1:31" x14ac:dyDescent="0.35">
      <c r="A24" s="4" t="str">
        <f t="shared" si="0"/>
        <v>Heliconius</v>
      </c>
      <c r="B24" s="5" t="s">
        <v>241</v>
      </c>
      <c r="C24" s="5" t="s">
        <v>242</v>
      </c>
      <c r="D24" s="5" t="s">
        <v>262</v>
      </c>
      <c r="E24" s="5"/>
      <c r="F24" s="5" t="s">
        <v>263</v>
      </c>
      <c r="G24" s="123" t="s">
        <v>245</v>
      </c>
      <c r="H24" s="123">
        <v>53</v>
      </c>
      <c r="I24" s="5">
        <v>240149.98437600001</v>
      </c>
      <c r="J24" s="4">
        <v>1283762.875</v>
      </c>
      <c r="K24" s="4">
        <v>347633.96875</v>
      </c>
      <c r="L24" s="5"/>
      <c r="M24" s="5">
        <v>56150.578124</v>
      </c>
      <c r="N24" s="5">
        <v>3373900.5</v>
      </c>
      <c r="O24" s="5">
        <v>260898.85937600001</v>
      </c>
      <c r="P24" s="5">
        <v>320540608</v>
      </c>
      <c r="Q24" s="5">
        <v>33177052</v>
      </c>
      <c r="R24" s="5">
        <v>14281710</v>
      </c>
      <c r="S24" s="5">
        <v>1380666.75</v>
      </c>
      <c r="T24" s="5">
        <v>85591544</v>
      </c>
      <c r="U24" s="5">
        <v>15893187</v>
      </c>
      <c r="V24" s="5">
        <v>54678304</v>
      </c>
      <c r="W24" s="5">
        <v>5753253.5</v>
      </c>
      <c r="X24" s="5">
        <v>27318934</v>
      </c>
      <c r="Y24" s="5">
        <v>242458208</v>
      </c>
      <c r="Z24" s="4">
        <f t="shared" si="2"/>
        <v>1871546.828126</v>
      </c>
      <c r="AA24" s="4">
        <f t="shared" si="3"/>
        <v>87750491.5</v>
      </c>
      <c r="AB24" s="4">
        <f t="shared" si="4"/>
        <v>133512931.59375</v>
      </c>
      <c r="AC24" s="4" t="s">
        <v>264</v>
      </c>
      <c r="AD24" s="4" t="s">
        <v>248</v>
      </c>
      <c r="AE24" s="4" t="s">
        <v>63</v>
      </c>
    </row>
    <row r="25" spans="1:31" x14ac:dyDescent="0.35">
      <c r="A25" s="4" t="str">
        <f t="shared" si="0"/>
        <v>Heliconius</v>
      </c>
      <c r="B25" s="5" t="s">
        <v>241</v>
      </c>
      <c r="C25" s="5" t="s">
        <v>242</v>
      </c>
      <c r="D25" s="5" t="s">
        <v>262</v>
      </c>
      <c r="E25" s="5"/>
      <c r="F25" s="5" t="s">
        <v>263</v>
      </c>
      <c r="G25" s="123" t="s">
        <v>245</v>
      </c>
      <c r="H25" s="123">
        <v>63</v>
      </c>
      <c r="I25" s="5">
        <v>197736.65625</v>
      </c>
      <c r="J25" s="4">
        <v>1165147.75</v>
      </c>
      <c r="K25" s="4">
        <v>258875.1875</v>
      </c>
      <c r="L25" s="5"/>
      <c r="M25" s="5">
        <v>37075.625</v>
      </c>
      <c r="N25" s="5">
        <v>2486303.75</v>
      </c>
      <c r="O25" s="5">
        <v>182973.51562399999</v>
      </c>
      <c r="P25" s="5">
        <v>272439296</v>
      </c>
      <c r="Q25" s="5">
        <v>30114354</v>
      </c>
      <c r="R25" s="5">
        <v>15144414</v>
      </c>
      <c r="S25" s="5">
        <v>1439854</v>
      </c>
      <c r="T25" s="5">
        <v>76016384</v>
      </c>
      <c r="U25" s="5">
        <v>10587188</v>
      </c>
      <c r="V25" s="5">
        <v>55991072</v>
      </c>
      <c r="W25" s="5">
        <v>7315865</v>
      </c>
      <c r="X25" s="5">
        <v>21907500</v>
      </c>
      <c r="Y25" s="5">
        <v>199233632</v>
      </c>
      <c r="Z25" s="4">
        <f t="shared" si="2"/>
        <v>1621759.59375</v>
      </c>
      <c r="AA25" s="4">
        <f t="shared" si="3"/>
        <v>85214437</v>
      </c>
      <c r="AB25" s="4">
        <f t="shared" si="4"/>
        <v>99286868.03125</v>
      </c>
      <c r="AC25" s="4" t="s">
        <v>264</v>
      </c>
      <c r="AD25" s="4" t="s">
        <v>248</v>
      </c>
      <c r="AE25" s="4" t="s">
        <v>63</v>
      </c>
    </row>
    <row r="26" spans="1:31" x14ac:dyDescent="0.35">
      <c r="A26" s="4" t="str">
        <f t="shared" si="0"/>
        <v>Heliconius</v>
      </c>
      <c r="B26" s="5" t="s">
        <v>241</v>
      </c>
      <c r="C26" s="5" t="s">
        <v>242</v>
      </c>
      <c r="D26" s="5" t="s">
        <v>262</v>
      </c>
      <c r="E26" s="5"/>
      <c r="F26" s="5" t="s">
        <v>265</v>
      </c>
      <c r="G26" s="123" t="str">
        <f t="shared" si="1"/>
        <v>male</v>
      </c>
      <c r="H26" s="123">
        <v>29</v>
      </c>
      <c r="I26" s="5">
        <v>269267.5625</v>
      </c>
      <c r="J26" s="4">
        <v>1505666.625</v>
      </c>
      <c r="K26" s="4">
        <v>367404.25</v>
      </c>
      <c r="L26" s="5">
        <v>47879.734375</v>
      </c>
      <c r="M26" s="5">
        <v>37140.355468000002</v>
      </c>
      <c r="N26" s="5">
        <v>3712245.5</v>
      </c>
      <c r="O26" s="5">
        <v>182066.04687600001</v>
      </c>
      <c r="P26" s="5">
        <v>323163712</v>
      </c>
      <c r="Q26" s="5">
        <v>35198596</v>
      </c>
      <c r="R26" s="5">
        <v>15895848</v>
      </c>
      <c r="S26" s="5">
        <v>1413626.75</v>
      </c>
      <c r="T26" s="5">
        <v>90495944</v>
      </c>
      <c r="U26" s="5">
        <v>14306420</v>
      </c>
      <c r="V26" s="5">
        <v>56363900</v>
      </c>
      <c r="W26" s="5">
        <v>5956608</v>
      </c>
      <c r="X26" s="5">
        <v>24669866</v>
      </c>
      <c r="Y26" s="5">
        <v>259723392</v>
      </c>
      <c r="Z26" s="4">
        <f t="shared" si="2"/>
        <v>2142338.4375</v>
      </c>
      <c r="AA26" s="4">
        <f t="shared" si="3"/>
        <v>86990374</v>
      </c>
      <c r="AB26" s="4">
        <f t="shared" si="4"/>
        <v>152534873.707032</v>
      </c>
      <c r="AC26" s="4" t="s">
        <v>264</v>
      </c>
      <c r="AD26" s="4" t="s">
        <v>248</v>
      </c>
      <c r="AE26" s="4" t="s">
        <v>63</v>
      </c>
    </row>
    <row r="27" spans="1:31" x14ac:dyDescent="0.35">
      <c r="A27" s="4" t="str">
        <f t="shared" si="0"/>
        <v>Heliconius</v>
      </c>
      <c r="B27" s="5" t="s">
        <v>241</v>
      </c>
      <c r="C27" s="5" t="s">
        <v>242</v>
      </c>
      <c r="D27" s="5" t="s">
        <v>262</v>
      </c>
      <c r="E27" s="5"/>
      <c r="F27" s="5" t="s">
        <v>265</v>
      </c>
      <c r="G27" s="123" t="str">
        <f t="shared" si="1"/>
        <v>male</v>
      </c>
      <c r="H27" s="123">
        <v>39</v>
      </c>
      <c r="I27" s="5">
        <v>290160.0625</v>
      </c>
      <c r="J27" s="4">
        <v>1840971.625</v>
      </c>
      <c r="K27" s="4">
        <v>534044.4375</v>
      </c>
      <c r="L27" s="5">
        <v>54637.84375</v>
      </c>
      <c r="M27" s="5">
        <v>68933.984375999993</v>
      </c>
      <c r="N27" s="5">
        <v>4939150.5</v>
      </c>
      <c r="O27" s="5">
        <v>250130.28125</v>
      </c>
      <c r="P27" s="5">
        <v>417152576</v>
      </c>
      <c r="Q27" s="5">
        <v>45159808</v>
      </c>
      <c r="R27" s="5">
        <v>21781406</v>
      </c>
      <c r="S27" s="5">
        <v>2248377.25</v>
      </c>
      <c r="T27" s="5">
        <v>114929216</v>
      </c>
      <c r="U27" s="5">
        <v>13350215</v>
      </c>
      <c r="V27" s="5">
        <v>75823072</v>
      </c>
      <c r="W27" s="5">
        <v>8398429</v>
      </c>
      <c r="X27" s="5">
        <v>26394224</v>
      </c>
      <c r="Y27" s="5">
        <v>297675008</v>
      </c>
      <c r="Z27" s="4">
        <f t="shared" si="2"/>
        <v>2665176.125</v>
      </c>
      <c r="AA27" s="4">
        <f t="shared" si="3"/>
        <v>110615725</v>
      </c>
      <c r="AB27" s="4">
        <f t="shared" si="4"/>
        <v>166035807.39062399</v>
      </c>
      <c r="AC27" s="4" t="s">
        <v>264</v>
      </c>
      <c r="AD27" s="4" t="s">
        <v>248</v>
      </c>
      <c r="AE27" s="4" t="s">
        <v>63</v>
      </c>
    </row>
    <row r="28" spans="1:31" x14ac:dyDescent="0.35">
      <c r="A28" s="4" t="str">
        <f t="shared" si="0"/>
        <v>Heliconius</v>
      </c>
      <c r="B28" s="5" t="s">
        <v>241</v>
      </c>
      <c r="C28" s="5" t="s">
        <v>242</v>
      </c>
      <c r="D28" s="5" t="s">
        <v>262</v>
      </c>
      <c r="E28" s="5"/>
      <c r="F28" s="5" t="s">
        <v>265</v>
      </c>
      <c r="G28" s="123" t="str">
        <f t="shared" si="1"/>
        <v>male</v>
      </c>
      <c r="H28" s="123">
        <v>40</v>
      </c>
      <c r="I28" s="5">
        <v>240317.09375</v>
      </c>
      <c r="J28" s="4">
        <v>1314149.75</v>
      </c>
      <c r="K28" s="4">
        <v>409860.09375</v>
      </c>
      <c r="L28" s="5">
        <v>75324.882811999996</v>
      </c>
      <c r="M28" s="5">
        <v>67895.03125</v>
      </c>
      <c r="N28" s="5">
        <v>3628749</v>
      </c>
      <c r="O28" s="5">
        <v>223371.29687600001</v>
      </c>
      <c r="P28" s="5">
        <v>315694496</v>
      </c>
      <c r="Q28" s="5">
        <v>35714999.5</v>
      </c>
      <c r="R28" s="5">
        <v>17720580.5</v>
      </c>
      <c r="S28" s="5">
        <v>1598050</v>
      </c>
      <c r="T28" s="5">
        <v>98288744</v>
      </c>
      <c r="U28" s="5">
        <v>10967341</v>
      </c>
      <c r="V28" s="5">
        <v>56191080</v>
      </c>
      <c r="W28" s="5">
        <v>7081496.5</v>
      </c>
      <c r="X28" s="5">
        <v>23655156</v>
      </c>
      <c r="Y28" s="5">
        <v>222694304</v>
      </c>
      <c r="Z28" s="4">
        <f t="shared" si="2"/>
        <v>1964326.9375</v>
      </c>
      <c r="AA28" s="4">
        <f t="shared" si="3"/>
        <v>86927732.5</v>
      </c>
      <c r="AB28" s="4">
        <f t="shared" si="4"/>
        <v>119138259.53125</v>
      </c>
      <c r="AC28" s="4" t="s">
        <v>264</v>
      </c>
      <c r="AD28" s="4" t="s">
        <v>248</v>
      </c>
      <c r="AE28" s="4" t="s">
        <v>63</v>
      </c>
    </row>
    <row r="29" spans="1:31" x14ac:dyDescent="0.35">
      <c r="A29" s="4" t="str">
        <f t="shared" si="0"/>
        <v>Heliconius</v>
      </c>
      <c r="B29" s="5" t="s">
        <v>241</v>
      </c>
      <c r="C29" s="5" t="s">
        <v>242</v>
      </c>
      <c r="D29" s="5" t="s">
        <v>262</v>
      </c>
      <c r="E29" s="5"/>
      <c r="F29" s="5" t="s">
        <v>265</v>
      </c>
      <c r="G29" s="123" t="str">
        <f t="shared" si="1"/>
        <v>male</v>
      </c>
      <c r="H29" s="123">
        <v>59</v>
      </c>
      <c r="I29" s="5">
        <v>248050.51562399999</v>
      </c>
      <c r="J29" s="4">
        <v>1682441.75</v>
      </c>
      <c r="K29" s="4">
        <v>439312</v>
      </c>
      <c r="L29" s="5">
        <v>46649.140625</v>
      </c>
      <c r="M29" s="5">
        <v>48772.09375</v>
      </c>
      <c r="N29" s="5">
        <v>6370931.5</v>
      </c>
      <c r="O29" s="5">
        <v>207435.04687600001</v>
      </c>
      <c r="P29" s="5">
        <v>452081504</v>
      </c>
      <c r="Q29" s="5">
        <v>45241844</v>
      </c>
      <c r="R29" s="5">
        <v>19513754</v>
      </c>
      <c r="S29" s="5">
        <v>2479499.5</v>
      </c>
      <c r="T29" s="5">
        <v>129796792</v>
      </c>
      <c r="U29" s="5">
        <v>21806042</v>
      </c>
      <c r="V29" s="5">
        <v>59078480</v>
      </c>
      <c r="W29" s="5">
        <v>6634960</v>
      </c>
      <c r="X29" s="5">
        <v>33034574</v>
      </c>
      <c r="Y29" s="5">
        <v>316381280</v>
      </c>
      <c r="Z29" s="4">
        <f t="shared" si="2"/>
        <v>2369804.2656239998</v>
      </c>
      <c r="AA29" s="4">
        <f t="shared" si="3"/>
        <v>98748014</v>
      </c>
      <c r="AB29" s="4">
        <f t="shared" si="4"/>
        <v>187037716.14062601</v>
      </c>
      <c r="AC29" s="4" t="s">
        <v>264</v>
      </c>
      <c r="AD29" s="4" t="s">
        <v>248</v>
      </c>
      <c r="AE29" s="4" t="s">
        <v>63</v>
      </c>
    </row>
    <row r="30" spans="1:31" x14ac:dyDescent="0.35">
      <c r="A30" s="4" t="str">
        <f t="shared" si="0"/>
        <v>Heliconius</v>
      </c>
      <c r="B30" s="5" t="s">
        <v>241</v>
      </c>
      <c r="C30" s="5" t="s">
        <v>242</v>
      </c>
      <c r="D30" s="5" t="s">
        <v>262</v>
      </c>
      <c r="E30" s="5"/>
      <c r="F30" s="5" t="s">
        <v>265</v>
      </c>
      <c r="G30" s="123" t="str">
        <f t="shared" si="1"/>
        <v>male</v>
      </c>
      <c r="H30" s="123">
        <v>60</v>
      </c>
      <c r="I30" s="5">
        <v>238737.90625</v>
      </c>
      <c r="J30" s="4">
        <v>1289961.125</v>
      </c>
      <c r="K30" s="4">
        <v>344170.21875</v>
      </c>
      <c r="L30" s="5">
        <v>63873.839844000002</v>
      </c>
      <c r="M30" s="5">
        <v>41167.484376</v>
      </c>
      <c r="N30" s="5">
        <v>2842176.25</v>
      </c>
      <c r="O30" s="5">
        <v>180030.9375</v>
      </c>
      <c r="P30" s="5">
        <v>349501216</v>
      </c>
      <c r="Q30" s="5">
        <v>36265092</v>
      </c>
      <c r="R30" s="5">
        <v>18301600</v>
      </c>
      <c r="S30" s="5">
        <v>1373720.375</v>
      </c>
      <c r="T30" s="5">
        <v>102469112</v>
      </c>
      <c r="U30" s="5">
        <v>11495950</v>
      </c>
      <c r="V30" s="5">
        <v>58965468</v>
      </c>
      <c r="W30" s="5">
        <v>6324599.5</v>
      </c>
      <c r="X30" s="5">
        <v>23938026</v>
      </c>
      <c r="Y30" s="5">
        <v>241311616</v>
      </c>
      <c r="Z30" s="4">
        <f t="shared" si="2"/>
        <v>1872869.25</v>
      </c>
      <c r="AA30" s="4">
        <f t="shared" si="3"/>
        <v>89228093.5</v>
      </c>
      <c r="AB30" s="4">
        <f t="shared" si="4"/>
        <v>135831359.51562399</v>
      </c>
      <c r="AC30" s="4" t="s">
        <v>264</v>
      </c>
      <c r="AD30" s="4" t="s">
        <v>248</v>
      </c>
      <c r="AE30" s="4" t="s">
        <v>63</v>
      </c>
    </row>
    <row r="31" spans="1:31" x14ac:dyDescent="0.35">
      <c r="A31" s="4" t="str">
        <f t="shared" si="0"/>
        <v>Heliconius</v>
      </c>
      <c r="B31" s="5" t="s">
        <v>241</v>
      </c>
      <c r="C31" s="5" t="s">
        <v>242</v>
      </c>
      <c r="D31" s="5" t="s">
        <v>262</v>
      </c>
      <c r="E31" s="5"/>
      <c r="F31" s="5" t="s">
        <v>265</v>
      </c>
      <c r="G31" s="123" t="str">
        <f t="shared" si="1"/>
        <v>male</v>
      </c>
      <c r="H31" s="123">
        <v>63</v>
      </c>
      <c r="I31" s="5">
        <v>316045.46875</v>
      </c>
      <c r="J31" s="4">
        <v>1726551.375</v>
      </c>
      <c r="K31" s="4">
        <v>389080.8125</v>
      </c>
      <c r="L31" s="5"/>
      <c r="M31" s="5">
        <v>58706.929687999997</v>
      </c>
      <c r="N31" s="5">
        <v>4633881.5</v>
      </c>
      <c r="O31" s="5">
        <v>181985.89062399999</v>
      </c>
      <c r="P31" s="5">
        <v>330483040</v>
      </c>
      <c r="Q31" s="5">
        <v>35805304</v>
      </c>
      <c r="R31" s="5">
        <v>18286286</v>
      </c>
      <c r="S31" s="5">
        <v>1599610.125</v>
      </c>
      <c r="T31" s="5">
        <v>95525832</v>
      </c>
      <c r="U31" s="5">
        <v>11466340</v>
      </c>
      <c r="V31" s="5">
        <v>56807752</v>
      </c>
      <c r="W31" s="5">
        <v>6352749</v>
      </c>
      <c r="X31" s="5">
        <v>29675822</v>
      </c>
      <c r="Y31" s="5">
        <v>251102096</v>
      </c>
      <c r="Z31" s="4">
        <f t="shared" si="2"/>
        <v>2431677.65625</v>
      </c>
      <c r="AA31" s="4">
        <f t="shared" si="3"/>
        <v>92836323</v>
      </c>
      <c r="AB31" s="4">
        <f t="shared" si="4"/>
        <v>139675166.91406199</v>
      </c>
      <c r="AC31" s="4" t="s">
        <v>264</v>
      </c>
      <c r="AD31" s="4" t="s">
        <v>248</v>
      </c>
      <c r="AE31" s="4" t="s">
        <v>63</v>
      </c>
    </row>
    <row r="32" spans="1:31" x14ac:dyDescent="0.35">
      <c r="A32" s="4" t="str">
        <f t="shared" si="0"/>
        <v>Heliconius</v>
      </c>
      <c r="B32" s="5" t="s">
        <v>241</v>
      </c>
      <c r="C32" s="5" t="s">
        <v>242</v>
      </c>
      <c r="D32" s="5" t="s">
        <v>266</v>
      </c>
      <c r="E32" s="5"/>
      <c r="F32" s="5" t="s">
        <v>245</v>
      </c>
      <c r="G32" s="123" t="str">
        <f t="shared" si="1"/>
        <v>female</v>
      </c>
      <c r="H32" s="123" t="s">
        <v>267</v>
      </c>
      <c r="I32" s="5">
        <v>208961.5</v>
      </c>
      <c r="J32" s="4">
        <v>1238651.5</v>
      </c>
      <c r="K32" s="4">
        <v>364075.875</v>
      </c>
      <c r="L32" s="5">
        <v>58932.84375</v>
      </c>
      <c r="M32" s="5">
        <v>22075.365234000001</v>
      </c>
      <c r="N32" s="5">
        <v>2764171</v>
      </c>
      <c r="O32" s="5">
        <v>157098.35937600001</v>
      </c>
      <c r="P32" s="5">
        <v>297452416</v>
      </c>
      <c r="Q32" s="5">
        <v>33898764</v>
      </c>
      <c r="R32" s="5">
        <v>14611880</v>
      </c>
      <c r="S32" s="5">
        <v>1381191.375</v>
      </c>
      <c r="T32" s="5">
        <v>100880840</v>
      </c>
      <c r="U32" s="5">
        <v>14930045</v>
      </c>
      <c r="V32" s="5">
        <v>52125860</v>
      </c>
      <c r="W32" s="5">
        <v>8028615</v>
      </c>
      <c r="X32" s="5">
        <v>25624414</v>
      </c>
      <c r="Y32" s="5">
        <v>210830016</v>
      </c>
      <c r="Z32" s="4">
        <f t="shared" si="2"/>
        <v>1811688.875</v>
      </c>
      <c r="AA32" s="4">
        <f t="shared" si="3"/>
        <v>85778889</v>
      </c>
      <c r="AB32" s="4">
        <f t="shared" si="4"/>
        <v>105523146.759766</v>
      </c>
      <c r="AC32" s="4" t="s">
        <v>268</v>
      </c>
      <c r="AD32" s="4" t="s">
        <v>248</v>
      </c>
      <c r="AE32" s="4" t="s">
        <v>63</v>
      </c>
    </row>
    <row r="33" spans="1:31" x14ac:dyDescent="0.35">
      <c r="A33" s="4" t="str">
        <f t="shared" si="0"/>
        <v>Heliconius</v>
      </c>
      <c r="B33" s="5" t="s">
        <v>241</v>
      </c>
      <c r="C33" s="5" t="s">
        <v>242</v>
      </c>
      <c r="D33" s="5" t="s">
        <v>266</v>
      </c>
      <c r="E33" s="5"/>
      <c r="F33" s="5" t="s">
        <v>251</v>
      </c>
      <c r="G33" s="123" t="str">
        <f t="shared" si="1"/>
        <v>male</v>
      </c>
      <c r="H33" s="123" t="s">
        <v>269</v>
      </c>
      <c r="I33" s="5">
        <v>233081.35937600001</v>
      </c>
      <c r="J33" s="4">
        <v>1446394.25</v>
      </c>
      <c r="K33" s="4">
        <v>461584.875</v>
      </c>
      <c r="L33" s="5">
        <v>61723.394530999998</v>
      </c>
      <c r="M33" s="5">
        <v>30399.486327999999</v>
      </c>
      <c r="N33" s="5">
        <v>4523264.5</v>
      </c>
      <c r="O33" s="5">
        <v>248281.09375</v>
      </c>
      <c r="P33" s="5">
        <v>388921984</v>
      </c>
      <c r="Q33" s="5">
        <v>43129328</v>
      </c>
      <c r="R33" s="5">
        <v>21690760</v>
      </c>
      <c r="S33" s="5">
        <v>1714960.75</v>
      </c>
      <c r="T33" s="5">
        <v>111552312</v>
      </c>
      <c r="U33" s="5">
        <v>12911511</v>
      </c>
      <c r="V33" s="5">
        <v>72165864</v>
      </c>
      <c r="W33" s="5">
        <v>10091009</v>
      </c>
      <c r="X33" s="5">
        <v>31691018</v>
      </c>
      <c r="Y33" s="5">
        <v>280685024</v>
      </c>
      <c r="Z33" s="4">
        <f t="shared" si="2"/>
        <v>2141060.4843760002</v>
      </c>
      <c r="AA33" s="4">
        <f t="shared" si="3"/>
        <v>113947891</v>
      </c>
      <c r="AB33" s="4">
        <f t="shared" si="4"/>
        <v>147130897.52929598</v>
      </c>
      <c r="AC33" s="4" t="s">
        <v>268</v>
      </c>
      <c r="AD33" s="4" t="s">
        <v>248</v>
      </c>
      <c r="AE33" s="4" t="s">
        <v>63</v>
      </c>
    </row>
    <row r="34" spans="1:31" x14ac:dyDescent="0.35">
      <c r="A34" s="4" t="str">
        <f t="shared" si="0"/>
        <v>Heliconius</v>
      </c>
      <c r="B34" s="5" t="s">
        <v>241</v>
      </c>
      <c r="C34" s="5" t="s">
        <v>242</v>
      </c>
      <c r="D34" s="5" t="s">
        <v>266</v>
      </c>
      <c r="E34" s="5"/>
      <c r="F34" s="5" t="s">
        <v>251</v>
      </c>
      <c r="G34" s="123" t="str">
        <f t="shared" si="1"/>
        <v>male</v>
      </c>
      <c r="H34" s="123" t="s">
        <v>270</v>
      </c>
      <c r="I34" s="5">
        <v>333754.96875</v>
      </c>
      <c r="J34" s="4">
        <v>1220698.875</v>
      </c>
      <c r="K34" s="4">
        <v>452982.6875</v>
      </c>
      <c r="L34" s="5">
        <v>53009.503905999998</v>
      </c>
      <c r="M34" s="5">
        <v>66605.710938000004</v>
      </c>
      <c r="N34" s="5">
        <v>4007127.25</v>
      </c>
      <c r="O34" s="5">
        <v>261896.79687600001</v>
      </c>
      <c r="P34" s="5">
        <v>332408320</v>
      </c>
      <c r="Q34" s="5">
        <v>34973420</v>
      </c>
      <c r="R34" s="5">
        <v>19074100</v>
      </c>
      <c r="S34" s="5">
        <v>1010596.4375</v>
      </c>
      <c r="T34" s="5">
        <v>98035680</v>
      </c>
      <c r="U34" s="5">
        <v>14073810</v>
      </c>
      <c r="V34" s="5">
        <v>59553276</v>
      </c>
      <c r="W34" s="5">
        <v>8287382.5</v>
      </c>
      <c r="X34" s="5">
        <v>28159074</v>
      </c>
      <c r="Y34" s="5">
        <v>270214208</v>
      </c>
      <c r="Z34" s="4">
        <f t="shared" si="2"/>
        <v>2007436.53125</v>
      </c>
      <c r="AA34" s="4">
        <f t="shared" si="3"/>
        <v>95999732.5</v>
      </c>
      <c r="AB34" s="4">
        <f t="shared" si="4"/>
        <v>154059496.00781199</v>
      </c>
      <c r="AC34" s="4" t="s">
        <v>268</v>
      </c>
      <c r="AD34" s="4" t="s">
        <v>248</v>
      </c>
      <c r="AE34" s="4" t="s">
        <v>63</v>
      </c>
    </row>
    <row r="35" spans="1:31" x14ac:dyDescent="0.35">
      <c r="A35" s="4" t="str">
        <f t="shared" si="0"/>
        <v>Heliconius</v>
      </c>
      <c r="B35" s="5" t="s">
        <v>241</v>
      </c>
      <c r="C35" s="5" t="s">
        <v>242</v>
      </c>
      <c r="D35" s="5" t="s">
        <v>266</v>
      </c>
      <c r="E35" s="5"/>
      <c r="F35" s="5" t="s">
        <v>251</v>
      </c>
      <c r="G35" s="123" t="str">
        <f t="shared" si="1"/>
        <v>male</v>
      </c>
      <c r="H35" s="123" t="s">
        <v>271</v>
      </c>
      <c r="I35" s="5">
        <v>338434.3125</v>
      </c>
      <c r="J35" s="4">
        <v>1473792.75</v>
      </c>
      <c r="K35" s="4">
        <v>500015.375</v>
      </c>
      <c r="L35" s="5">
        <v>63706.363280999998</v>
      </c>
      <c r="M35" s="5">
        <v>72253.796875999993</v>
      </c>
      <c r="N35" s="5">
        <v>4502514</v>
      </c>
      <c r="O35" s="5">
        <v>250565.64062399999</v>
      </c>
      <c r="P35" s="5">
        <v>320249696</v>
      </c>
      <c r="Q35" s="5">
        <v>35073536</v>
      </c>
      <c r="R35" s="5">
        <v>18738974</v>
      </c>
      <c r="S35" s="5">
        <v>1363531.5</v>
      </c>
      <c r="T35" s="5">
        <v>113009136</v>
      </c>
      <c r="U35" s="5">
        <v>15921132</v>
      </c>
      <c r="V35" s="5">
        <v>50371304</v>
      </c>
      <c r="W35" s="5">
        <v>7605397.5</v>
      </c>
      <c r="X35" s="5">
        <v>26205460</v>
      </c>
      <c r="Y35" s="5">
        <v>262949296</v>
      </c>
      <c r="Z35" s="4">
        <f t="shared" si="2"/>
        <v>2312242.4375</v>
      </c>
      <c r="AA35" s="4">
        <f t="shared" si="3"/>
        <v>84182161.5</v>
      </c>
      <c r="AB35" s="4">
        <f t="shared" si="4"/>
        <v>155958992.26562399</v>
      </c>
      <c r="AC35" s="4" t="s">
        <v>268</v>
      </c>
      <c r="AD35" s="4" t="s">
        <v>248</v>
      </c>
      <c r="AE35" s="4" t="s">
        <v>63</v>
      </c>
    </row>
    <row r="36" spans="1:31" x14ac:dyDescent="0.35">
      <c r="A36" s="4" t="str">
        <f t="shared" si="0"/>
        <v>Heliconius</v>
      </c>
      <c r="B36" s="5" t="s">
        <v>241</v>
      </c>
      <c r="C36" s="5" t="s">
        <v>242</v>
      </c>
      <c r="D36" s="5" t="s">
        <v>266</v>
      </c>
      <c r="E36" s="5"/>
      <c r="F36" s="5" t="s">
        <v>251</v>
      </c>
      <c r="G36" s="123" t="str">
        <f t="shared" si="1"/>
        <v>male</v>
      </c>
      <c r="H36" s="123" t="s">
        <v>272</v>
      </c>
      <c r="I36" s="5">
        <v>279521.90625</v>
      </c>
      <c r="J36" s="4">
        <v>1357885.375</v>
      </c>
      <c r="K36" s="4">
        <v>331006.90625</v>
      </c>
      <c r="L36" s="5">
        <v>41120.949219000002</v>
      </c>
      <c r="M36" s="5">
        <v>44193.847655999998</v>
      </c>
      <c r="N36" s="5">
        <v>3128879.75</v>
      </c>
      <c r="O36" s="5">
        <v>133252</v>
      </c>
      <c r="P36" s="5">
        <v>289776384</v>
      </c>
      <c r="Q36" s="5">
        <v>30093608</v>
      </c>
      <c r="R36" s="5">
        <v>14513349</v>
      </c>
      <c r="S36" s="5">
        <v>870356.1875</v>
      </c>
      <c r="T36" s="5">
        <v>82632328</v>
      </c>
      <c r="U36" s="5">
        <v>12655308</v>
      </c>
      <c r="V36" s="5">
        <v>53358568</v>
      </c>
      <c r="W36" s="5">
        <v>7408475.5</v>
      </c>
      <c r="X36" s="5">
        <v>20792618</v>
      </c>
      <c r="Y36" s="5">
        <v>226213360</v>
      </c>
      <c r="Z36" s="4">
        <f t="shared" si="2"/>
        <v>1968414.1875</v>
      </c>
      <c r="AA36" s="4">
        <f t="shared" si="3"/>
        <v>81559661.5</v>
      </c>
      <c r="AB36" s="4">
        <f t="shared" si="4"/>
        <v>126856902.714844</v>
      </c>
      <c r="AC36" s="4" t="s">
        <v>268</v>
      </c>
      <c r="AD36" s="4" t="s">
        <v>248</v>
      </c>
      <c r="AE36" s="4" t="s">
        <v>63</v>
      </c>
    </row>
    <row r="37" spans="1:31" x14ac:dyDescent="0.35">
      <c r="A37" s="4" t="str">
        <f t="shared" si="0"/>
        <v>Heliconius</v>
      </c>
      <c r="B37" s="5" t="s">
        <v>241</v>
      </c>
      <c r="C37" s="5" t="s">
        <v>242</v>
      </c>
      <c r="D37" s="5" t="s">
        <v>266</v>
      </c>
      <c r="E37" s="5"/>
      <c r="F37" s="5" t="s">
        <v>251</v>
      </c>
      <c r="G37" s="123" t="str">
        <f t="shared" si="1"/>
        <v>male</v>
      </c>
      <c r="H37" s="123" t="s">
        <v>273</v>
      </c>
      <c r="I37" s="5">
        <v>249207.92187600001</v>
      </c>
      <c r="J37" s="4">
        <v>1038263.875</v>
      </c>
      <c r="K37" s="4">
        <v>335676.375</v>
      </c>
      <c r="L37" s="5"/>
      <c r="M37" s="5">
        <v>34810.882812000003</v>
      </c>
      <c r="N37" s="5">
        <v>3826962</v>
      </c>
      <c r="O37" s="5">
        <v>226466.3125</v>
      </c>
      <c r="P37" s="5">
        <v>292400800</v>
      </c>
      <c r="Q37" s="5">
        <v>31846538</v>
      </c>
      <c r="R37" s="5">
        <v>15702167</v>
      </c>
      <c r="S37" s="5">
        <v>1221957</v>
      </c>
      <c r="T37" s="5">
        <v>99307736</v>
      </c>
      <c r="U37" s="5">
        <v>11746410</v>
      </c>
      <c r="V37" s="5">
        <v>50314076</v>
      </c>
      <c r="W37" s="5">
        <v>7681415.5</v>
      </c>
      <c r="X37" s="5">
        <v>21740150</v>
      </c>
      <c r="Y37" s="5">
        <v>223368704</v>
      </c>
      <c r="Z37" s="4">
        <f t="shared" si="2"/>
        <v>1623148.171876</v>
      </c>
      <c r="AA37" s="4">
        <f t="shared" si="3"/>
        <v>79735641.5</v>
      </c>
      <c r="AB37" s="4">
        <f t="shared" si="4"/>
        <v>126401731.44531199</v>
      </c>
      <c r="AC37" s="4" t="s">
        <v>268</v>
      </c>
      <c r="AD37" s="4" t="s">
        <v>248</v>
      </c>
      <c r="AE37" s="4" t="s">
        <v>63</v>
      </c>
    </row>
    <row r="38" spans="1:31" x14ac:dyDescent="0.35">
      <c r="A38" s="4" t="str">
        <f t="shared" si="0"/>
        <v>Heliconius</v>
      </c>
      <c r="B38" s="5" t="s">
        <v>241</v>
      </c>
      <c r="C38" s="5" t="s">
        <v>242</v>
      </c>
      <c r="D38" s="5" t="s">
        <v>266</v>
      </c>
      <c r="E38" s="5"/>
      <c r="F38" s="5" t="s">
        <v>251</v>
      </c>
      <c r="G38" s="123" t="str">
        <f t="shared" si="1"/>
        <v>male</v>
      </c>
      <c r="H38" s="123" t="s">
        <v>274</v>
      </c>
      <c r="I38" s="5">
        <v>266000.84375</v>
      </c>
      <c r="J38" s="4">
        <v>1688679.5</v>
      </c>
      <c r="K38" s="4">
        <v>294680.34375</v>
      </c>
      <c r="L38" s="5"/>
      <c r="M38" s="5">
        <v>44668.910155999998</v>
      </c>
      <c r="N38" s="5">
        <v>4399245</v>
      </c>
      <c r="O38" s="5">
        <v>217586.23437600001</v>
      </c>
      <c r="P38" s="5">
        <v>356752928</v>
      </c>
      <c r="Q38" s="5">
        <v>44650368</v>
      </c>
      <c r="R38" s="5">
        <v>21196260</v>
      </c>
      <c r="S38" s="5">
        <v>1393904.875</v>
      </c>
      <c r="T38" s="5">
        <v>106922952</v>
      </c>
      <c r="U38" s="5">
        <v>15885137</v>
      </c>
      <c r="V38" s="5">
        <v>66952996</v>
      </c>
      <c r="W38" s="5">
        <v>7244973</v>
      </c>
      <c r="X38" s="5">
        <v>28547572</v>
      </c>
      <c r="Y38" s="5">
        <v>267020272</v>
      </c>
      <c r="Z38" s="4">
        <f t="shared" si="2"/>
        <v>2249360.6875</v>
      </c>
      <c r="AA38" s="4">
        <f t="shared" si="3"/>
        <v>102745541</v>
      </c>
      <c r="AB38" s="4">
        <f t="shared" si="4"/>
        <v>141696319.40234399</v>
      </c>
      <c r="AC38" s="4" t="s">
        <v>268</v>
      </c>
      <c r="AD38" s="4" t="s">
        <v>248</v>
      </c>
      <c r="AE38" s="4" t="s">
        <v>63</v>
      </c>
    </row>
    <row r="39" spans="1:31" x14ac:dyDescent="0.35">
      <c r="A39" s="4" t="str">
        <f t="shared" si="0"/>
        <v>Heliconius</v>
      </c>
      <c r="B39" s="5" t="s">
        <v>241</v>
      </c>
      <c r="C39" s="5" t="s">
        <v>242</v>
      </c>
      <c r="D39" s="5" t="s">
        <v>266</v>
      </c>
      <c r="E39" s="5"/>
      <c r="F39" s="5" t="s">
        <v>251</v>
      </c>
      <c r="G39" s="123" t="str">
        <f t="shared" si="1"/>
        <v>male</v>
      </c>
      <c r="H39" s="123" t="s">
        <v>275</v>
      </c>
      <c r="I39" s="5">
        <v>194164.04687600001</v>
      </c>
      <c r="J39" s="4">
        <v>1081137</v>
      </c>
      <c r="K39" s="4">
        <v>385282.46875</v>
      </c>
      <c r="L39" s="5">
        <v>43150.519530999998</v>
      </c>
      <c r="M39" s="5">
        <v>24521.869139999999</v>
      </c>
      <c r="N39" s="5">
        <v>2684604.5</v>
      </c>
      <c r="O39" s="5">
        <v>153387.35937600001</v>
      </c>
      <c r="P39" s="5">
        <v>275133120</v>
      </c>
      <c r="Q39" s="5">
        <v>30434152</v>
      </c>
      <c r="R39" s="5">
        <v>14958452</v>
      </c>
      <c r="S39" s="5">
        <v>1210062</v>
      </c>
      <c r="T39" s="5">
        <v>82639480</v>
      </c>
      <c r="U39" s="5">
        <v>9488232</v>
      </c>
      <c r="V39" s="5">
        <v>45516500</v>
      </c>
      <c r="W39" s="5">
        <v>9197768</v>
      </c>
      <c r="X39" s="5">
        <v>19327086</v>
      </c>
      <c r="Y39" s="5">
        <v>191544416</v>
      </c>
      <c r="Z39" s="4">
        <f t="shared" si="2"/>
        <v>1660583.515626</v>
      </c>
      <c r="AA39" s="4">
        <f t="shared" si="3"/>
        <v>74041354</v>
      </c>
      <c r="AB39" s="4">
        <f t="shared" si="4"/>
        <v>103645120.115234</v>
      </c>
      <c r="AC39" s="4" t="s">
        <v>268</v>
      </c>
      <c r="AD39" s="4" t="s">
        <v>248</v>
      </c>
      <c r="AE39" s="4" t="s">
        <v>63</v>
      </c>
    </row>
    <row r="40" spans="1:31" x14ac:dyDescent="0.35">
      <c r="A40" s="4" t="str">
        <f t="shared" si="0"/>
        <v>Heliconius</v>
      </c>
      <c r="B40" s="5" t="s">
        <v>241</v>
      </c>
      <c r="C40" s="5" t="s">
        <v>242</v>
      </c>
      <c r="D40" s="5" t="s">
        <v>266</v>
      </c>
      <c r="E40" s="5"/>
      <c r="F40" s="5" t="s">
        <v>251</v>
      </c>
      <c r="G40" s="123" t="str">
        <f t="shared" si="1"/>
        <v>male</v>
      </c>
      <c r="H40" s="123" t="s">
        <v>276</v>
      </c>
      <c r="I40" s="5">
        <v>221868.79687600001</v>
      </c>
      <c r="J40" s="4">
        <v>894904.375</v>
      </c>
      <c r="K40" s="4">
        <v>278676.59375</v>
      </c>
      <c r="L40" s="5">
        <v>47367.761719000002</v>
      </c>
      <c r="M40" s="5">
        <v>26532.648438</v>
      </c>
      <c r="N40" s="5">
        <v>3170847</v>
      </c>
      <c r="O40" s="5">
        <v>167351.1875</v>
      </c>
      <c r="P40" s="5">
        <v>266857344</v>
      </c>
      <c r="Q40" s="5">
        <v>26881874</v>
      </c>
      <c r="R40" s="5">
        <v>13993486</v>
      </c>
      <c r="S40" s="5">
        <v>1077504.875</v>
      </c>
      <c r="T40" s="5">
        <v>88032816</v>
      </c>
      <c r="U40" s="5">
        <v>11731117</v>
      </c>
      <c r="V40" s="5">
        <v>43527172</v>
      </c>
      <c r="W40" s="5">
        <v>7803280</v>
      </c>
      <c r="X40" s="5">
        <v>20984756</v>
      </c>
      <c r="Y40" s="5">
        <v>198575648</v>
      </c>
      <c r="Z40" s="4">
        <f t="shared" si="2"/>
        <v>1395449.765626</v>
      </c>
      <c r="AA40" s="4">
        <f t="shared" si="3"/>
        <v>72315208</v>
      </c>
      <c r="AB40" s="4">
        <f t="shared" si="4"/>
        <v>109936493.58593599</v>
      </c>
      <c r="AC40" s="4" t="s">
        <v>268</v>
      </c>
      <c r="AD40" s="4" t="s">
        <v>248</v>
      </c>
      <c r="AE40" s="4" t="s">
        <v>63</v>
      </c>
    </row>
    <row r="41" spans="1:31" x14ac:dyDescent="0.35">
      <c r="A41" s="4" t="str">
        <f t="shared" si="0"/>
        <v>Heliconius</v>
      </c>
      <c r="B41" s="5" t="s">
        <v>241</v>
      </c>
      <c r="C41" s="5" t="s">
        <v>242</v>
      </c>
      <c r="D41" s="5" t="s">
        <v>266</v>
      </c>
      <c r="E41" s="5"/>
      <c r="F41" s="5" t="s">
        <v>251</v>
      </c>
      <c r="G41" s="123" t="str">
        <f t="shared" si="1"/>
        <v>male</v>
      </c>
      <c r="H41" s="123" t="s">
        <v>277</v>
      </c>
      <c r="I41" s="5">
        <v>224991.59375</v>
      </c>
      <c r="J41" s="4">
        <v>1265245.875</v>
      </c>
      <c r="K41" s="4">
        <v>299372.4375</v>
      </c>
      <c r="L41" s="5">
        <v>43653.242187999997</v>
      </c>
      <c r="M41" s="5">
        <v>43645.914062000003</v>
      </c>
      <c r="N41" s="5">
        <v>3334637.25</v>
      </c>
      <c r="O41" s="5">
        <v>204314.28125</v>
      </c>
      <c r="P41" s="5">
        <v>292279200</v>
      </c>
      <c r="Q41" s="5">
        <v>31994968</v>
      </c>
      <c r="R41" s="5">
        <v>16221247</v>
      </c>
      <c r="S41" s="5">
        <v>1411981.625</v>
      </c>
      <c r="T41" s="5">
        <v>97568008</v>
      </c>
      <c r="U41" s="5">
        <v>11213367</v>
      </c>
      <c r="V41" s="5">
        <v>48648984</v>
      </c>
      <c r="W41" s="5">
        <v>7972281</v>
      </c>
      <c r="X41" s="5">
        <v>20938470</v>
      </c>
      <c r="Y41" s="5">
        <v>207618432</v>
      </c>
      <c r="Z41" s="4">
        <f t="shared" si="2"/>
        <v>1789609.90625</v>
      </c>
      <c r="AA41" s="4">
        <f t="shared" si="3"/>
        <v>77559735</v>
      </c>
      <c r="AB41" s="4">
        <f t="shared" si="4"/>
        <v>113677436.92968801</v>
      </c>
      <c r="AC41" s="4" t="s">
        <v>268</v>
      </c>
      <c r="AD41" s="4" t="s">
        <v>248</v>
      </c>
      <c r="AE41" s="4" t="s">
        <v>63</v>
      </c>
    </row>
    <row r="42" spans="1:31" x14ac:dyDescent="0.35">
      <c r="A42" s="4" t="str">
        <f t="shared" si="0"/>
        <v>Heliconius</v>
      </c>
      <c r="B42" s="5" t="s">
        <v>241</v>
      </c>
      <c r="C42" s="5" t="s">
        <v>242</v>
      </c>
      <c r="D42" s="5" t="s">
        <v>242</v>
      </c>
      <c r="E42" s="5" t="s">
        <v>278</v>
      </c>
      <c r="F42" s="5" t="s">
        <v>251</v>
      </c>
      <c r="G42" s="123" t="str">
        <f t="shared" si="1"/>
        <v>male</v>
      </c>
      <c r="H42" s="123" t="s">
        <v>279</v>
      </c>
      <c r="I42" s="5">
        <v>187885.78125</v>
      </c>
      <c r="J42" s="4">
        <v>1459046.125</v>
      </c>
      <c r="K42" s="4">
        <v>413127.8125</v>
      </c>
      <c r="L42" s="5">
        <v>24002.660156000002</v>
      </c>
      <c r="M42" s="5">
        <v>15536.063475999999</v>
      </c>
      <c r="N42" s="5">
        <v>2863274.25</v>
      </c>
      <c r="O42" s="5">
        <v>186209.21875</v>
      </c>
      <c r="P42" s="5">
        <v>320769920</v>
      </c>
      <c r="Q42" s="5">
        <v>32215704</v>
      </c>
      <c r="R42" s="5">
        <v>15183652</v>
      </c>
      <c r="S42" s="5">
        <v>1276695.625</v>
      </c>
      <c r="T42" s="5">
        <v>80763000</v>
      </c>
      <c r="U42" s="5">
        <v>13959544</v>
      </c>
      <c r="V42" s="5">
        <v>62917312</v>
      </c>
      <c r="W42" s="5">
        <v>6310156.5</v>
      </c>
      <c r="X42" s="5">
        <v>28197228</v>
      </c>
      <c r="Y42" s="5">
        <v>245402352</v>
      </c>
      <c r="Z42" s="4">
        <f t="shared" si="2"/>
        <v>2060059.71875</v>
      </c>
      <c r="AA42" s="4">
        <f t="shared" si="3"/>
        <v>97424696.5</v>
      </c>
      <c r="AB42" s="4">
        <f t="shared" si="4"/>
        <v>129079241.467774</v>
      </c>
      <c r="AC42" s="4" t="s">
        <v>280</v>
      </c>
      <c r="AD42" s="4" t="s">
        <v>248</v>
      </c>
      <c r="AE42" s="4" t="s">
        <v>63</v>
      </c>
    </row>
    <row r="43" spans="1:31" x14ac:dyDescent="0.35">
      <c r="A43" s="4" t="str">
        <f t="shared" si="0"/>
        <v>Heliconius</v>
      </c>
      <c r="B43" s="5" t="s">
        <v>241</v>
      </c>
      <c r="C43" s="5" t="s">
        <v>242</v>
      </c>
      <c r="D43" s="5" t="s">
        <v>242</v>
      </c>
      <c r="E43" s="5" t="s">
        <v>278</v>
      </c>
      <c r="F43" s="5" t="s">
        <v>251</v>
      </c>
      <c r="G43" s="123" t="str">
        <f t="shared" si="1"/>
        <v>male</v>
      </c>
      <c r="H43" s="123" t="s">
        <v>281</v>
      </c>
      <c r="I43" s="5">
        <v>255729.85937600001</v>
      </c>
      <c r="J43" s="4">
        <v>1415476.625</v>
      </c>
      <c r="K43" s="4">
        <v>369195.28125</v>
      </c>
      <c r="L43" s="5">
        <v>32481.587890999999</v>
      </c>
      <c r="M43" s="5">
        <v>45947.527344000002</v>
      </c>
      <c r="N43" s="5">
        <v>3084465.25</v>
      </c>
      <c r="O43" s="5">
        <v>144103.07812399999</v>
      </c>
      <c r="P43" s="5">
        <v>279637440</v>
      </c>
      <c r="Q43" s="5">
        <v>33949712</v>
      </c>
      <c r="R43" s="5">
        <v>15670734</v>
      </c>
      <c r="S43" s="5">
        <v>1018017.0625</v>
      </c>
      <c r="T43" s="5">
        <v>77710072</v>
      </c>
      <c r="U43" s="5">
        <v>11243841</v>
      </c>
      <c r="V43" s="5">
        <v>53193152</v>
      </c>
      <c r="W43" s="5">
        <v>6438746.5</v>
      </c>
      <c r="X43" s="5">
        <v>24863482</v>
      </c>
      <c r="Y43" s="5">
        <v>220183408</v>
      </c>
      <c r="Z43" s="4">
        <f t="shared" si="2"/>
        <v>2040401.765626</v>
      </c>
      <c r="AA43" s="4">
        <f t="shared" si="3"/>
        <v>84495380.5</v>
      </c>
      <c r="AB43" s="4">
        <f t="shared" si="4"/>
        <v>119273371.95703</v>
      </c>
      <c r="AC43" s="4" t="s">
        <v>280</v>
      </c>
      <c r="AD43" s="4" t="s">
        <v>248</v>
      </c>
      <c r="AE43" s="4" t="s">
        <v>63</v>
      </c>
    </row>
    <row r="44" spans="1:31" x14ac:dyDescent="0.35">
      <c r="A44" s="4" t="str">
        <f t="shared" si="0"/>
        <v>Heliconius</v>
      </c>
      <c r="B44" s="5" t="s">
        <v>241</v>
      </c>
      <c r="C44" s="5" t="s">
        <v>242</v>
      </c>
      <c r="D44" s="5" t="s">
        <v>242</v>
      </c>
      <c r="E44" s="5" t="s">
        <v>278</v>
      </c>
      <c r="F44" s="5" t="s">
        <v>251</v>
      </c>
      <c r="G44" s="123" t="str">
        <f t="shared" si="1"/>
        <v>male</v>
      </c>
      <c r="H44" s="123" t="s">
        <v>282</v>
      </c>
      <c r="I44" s="5">
        <v>311515.65625</v>
      </c>
      <c r="J44" s="4">
        <v>1687860.75</v>
      </c>
      <c r="K44" s="4">
        <v>530740.875</v>
      </c>
      <c r="L44" s="5">
        <v>34614.898437999997</v>
      </c>
      <c r="M44" s="5">
        <v>70771.882811999996</v>
      </c>
      <c r="N44" s="5">
        <v>3954524.5</v>
      </c>
      <c r="O44" s="5">
        <v>224629.28125</v>
      </c>
      <c r="P44" s="5">
        <v>338547968</v>
      </c>
      <c r="Q44" s="5">
        <v>32947972</v>
      </c>
      <c r="R44" s="5">
        <v>18498728</v>
      </c>
      <c r="S44" s="5">
        <v>1320352.75</v>
      </c>
      <c r="T44" s="5">
        <v>94401904</v>
      </c>
      <c r="U44" s="5">
        <v>10152577</v>
      </c>
      <c r="V44" s="5">
        <v>67245608</v>
      </c>
      <c r="W44" s="5">
        <v>6662075</v>
      </c>
      <c r="X44" s="5">
        <v>28047310</v>
      </c>
      <c r="Y44" s="5">
        <v>275111616</v>
      </c>
      <c r="Z44" s="4">
        <f t="shared" si="2"/>
        <v>2530117.28125</v>
      </c>
      <c r="AA44" s="4">
        <f t="shared" si="3"/>
        <v>101954993</v>
      </c>
      <c r="AB44" s="4">
        <f t="shared" si="4"/>
        <v>156448632.33593801</v>
      </c>
      <c r="AC44" s="4" t="s">
        <v>280</v>
      </c>
      <c r="AD44" s="4" t="s">
        <v>248</v>
      </c>
      <c r="AE44" s="4" t="s">
        <v>63</v>
      </c>
    </row>
    <row r="45" spans="1:31" x14ac:dyDescent="0.35">
      <c r="A45" s="4" t="str">
        <f t="shared" si="0"/>
        <v>Heliconius</v>
      </c>
      <c r="B45" s="5" t="s">
        <v>241</v>
      </c>
      <c r="C45" s="5" t="s">
        <v>242</v>
      </c>
      <c r="D45" s="5" t="s">
        <v>242</v>
      </c>
      <c r="E45" s="5" t="s">
        <v>278</v>
      </c>
      <c r="F45" s="5" t="s">
        <v>251</v>
      </c>
      <c r="G45" s="123" t="str">
        <f t="shared" si="1"/>
        <v>male</v>
      </c>
      <c r="H45" s="123" t="s">
        <v>283</v>
      </c>
      <c r="I45" s="5">
        <v>297414.40625</v>
      </c>
      <c r="J45" s="4">
        <v>1587138.625</v>
      </c>
      <c r="K45" s="4">
        <v>396298.21875</v>
      </c>
      <c r="L45" s="5">
        <v>54103.910155999998</v>
      </c>
      <c r="M45" s="5">
        <v>41379.121094000002</v>
      </c>
      <c r="N45" s="5">
        <v>3271118.5</v>
      </c>
      <c r="O45" s="5">
        <v>180440.625</v>
      </c>
      <c r="P45" s="5">
        <v>329227680</v>
      </c>
      <c r="Q45" s="5">
        <v>38616672</v>
      </c>
      <c r="R45" s="5">
        <v>16126620</v>
      </c>
      <c r="S45" s="5">
        <v>1533855.25</v>
      </c>
      <c r="T45" s="5">
        <v>97406736</v>
      </c>
      <c r="U45" s="5">
        <v>15571495</v>
      </c>
      <c r="V45" s="5">
        <v>62518984</v>
      </c>
      <c r="W45" s="5">
        <v>6682712.5</v>
      </c>
      <c r="X45" s="5">
        <v>37793496</v>
      </c>
      <c r="Y45" s="5">
        <v>277299520</v>
      </c>
      <c r="Z45" s="4">
        <f t="shared" si="2"/>
        <v>2280851.25</v>
      </c>
      <c r="AA45" s="4">
        <f t="shared" si="3"/>
        <v>106995192.5</v>
      </c>
      <c r="AB45" s="4">
        <f t="shared" si="4"/>
        <v>149139483.62890601</v>
      </c>
      <c r="AC45" s="4" t="s">
        <v>280</v>
      </c>
      <c r="AD45" s="4" t="s">
        <v>248</v>
      </c>
      <c r="AE45" s="4" t="s">
        <v>63</v>
      </c>
    </row>
    <row r="46" spans="1:31" x14ac:dyDescent="0.35">
      <c r="A46" s="4" t="str">
        <f t="shared" si="0"/>
        <v>Heliconius</v>
      </c>
      <c r="B46" s="5" t="s">
        <v>241</v>
      </c>
      <c r="C46" s="5" t="s">
        <v>242</v>
      </c>
      <c r="D46" s="5" t="s">
        <v>242</v>
      </c>
      <c r="E46" s="5" t="s">
        <v>278</v>
      </c>
      <c r="F46" s="5" t="s">
        <v>251</v>
      </c>
      <c r="G46" s="123" t="str">
        <f t="shared" si="1"/>
        <v>male</v>
      </c>
      <c r="H46" s="123" t="s">
        <v>284</v>
      </c>
      <c r="I46" s="5">
        <v>166338.625</v>
      </c>
      <c r="J46" s="4">
        <v>836187.4375</v>
      </c>
      <c r="K46" s="4">
        <v>316935.71875</v>
      </c>
      <c r="L46" s="5">
        <v>17958.201172000001</v>
      </c>
      <c r="M46" s="5">
        <v>20233.394531999998</v>
      </c>
      <c r="N46" s="5">
        <v>2044497.75</v>
      </c>
      <c r="O46" s="5">
        <v>103905.75</v>
      </c>
      <c r="P46" s="5">
        <v>256559872</v>
      </c>
      <c r="Q46" s="5">
        <v>26432348</v>
      </c>
      <c r="R46" s="5">
        <v>13868036</v>
      </c>
      <c r="S46" s="5">
        <v>874170.5625</v>
      </c>
      <c r="T46" s="5">
        <v>77493120</v>
      </c>
      <c r="U46" s="5">
        <v>10458262</v>
      </c>
      <c r="V46" s="5">
        <v>39775836</v>
      </c>
      <c r="W46" s="5">
        <v>5051250.5</v>
      </c>
      <c r="X46" s="5">
        <v>20601508</v>
      </c>
      <c r="Y46" s="5">
        <v>166391056</v>
      </c>
      <c r="Z46" s="4">
        <f t="shared" si="2"/>
        <v>1319461.78125</v>
      </c>
      <c r="AA46" s="4">
        <f t="shared" si="3"/>
        <v>65428594.5</v>
      </c>
      <c r="AB46" s="4">
        <f t="shared" si="4"/>
        <v>87120006.574218005</v>
      </c>
      <c r="AC46" s="4" t="s">
        <v>280</v>
      </c>
      <c r="AD46" s="4" t="s">
        <v>248</v>
      </c>
      <c r="AE46" s="4" t="s">
        <v>63</v>
      </c>
    </row>
    <row r="47" spans="1:31" x14ac:dyDescent="0.35">
      <c r="A47" s="4" t="str">
        <f t="shared" si="0"/>
        <v>Heliconius</v>
      </c>
      <c r="B47" s="5" t="s">
        <v>241</v>
      </c>
      <c r="C47" s="5" t="s">
        <v>242</v>
      </c>
      <c r="D47" s="5" t="s">
        <v>242</v>
      </c>
      <c r="E47" s="5" t="s">
        <v>278</v>
      </c>
      <c r="F47" s="5" t="s">
        <v>245</v>
      </c>
      <c r="G47" s="123" t="str">
        <f t="shared" si="1"/>
        <v>female</v>
      </c>
      <c r="H47" s="123" t="s">
        <v>285</v>
      </c>
      <c r="I47" s="5">
        <v>222147.78125</v>
      </c>
      <c r="J47" s="4">
        <v>935430.625</v>
      </c>
      <c r="K47" s="4">
        <v>370256.59375</v>
      </c>
      <c r="L47" s="5">
        <v>26504.751952999999</v>
      </c>
      <c r="M47" s="5">
        <v>39994.421876</v>
      </c>
      <c r="N47" s="5">
        <v>2315437.25</v>
      </c>
      <c r="O47" s="5">
        <v>149197.0625</v>
      </c>
      <c r="P47" s="5">
        <v>219332656</v>
      </c>
      <c r="Q47" s="5">
        <v>26505870</v>
      </c>
      <c r="R47" s="5">
        <v>14030948</v>
      </c>
      <c r="S47" s="5">
        <v>934285.5</v>
      </c>
      <c r="T47" s="5">
        <v>65088688</v>
      </c>
      <c r="U47" s="5">
        <v>10695101</v>
      </c>
      <c r="V47" s="5">
        <v>39961020</v>
      </c>
      <c r="W47" s="5">
        <v>5410921.5</v>
      </c>
      <c r="X47" s="5">
        <v>16768555</v>
      </c>
      <c r="Y47" s="5">
        <v>159304208</v>
      </c>
      <c r="Z47" s="4">
        <f t="shared" si="2"/>
        <v>1527835</v>
      </c>
      <c r="AA47" s="4">
        <f t="shared" si="3"/>
        <v>62140496.5</v>
      </c>
      <c r="AB47" s="4">
        <f t="shared" si="4"/>
        <v>82585343.828124002</v>
      </c>
      <c r="AC47" s="4" t="s">
        <v>280</v>
      </c>
      <c r="AD47" s="4" t="s">
        <v>248</v>
      </c>
      <c r="AE47" s="4" t="s">
        <v>63</v>
      </c>
    </row>
    <row r="48" spans="1:31" x14ac:dyDescent="0.35">
      <c r="A48" s="4" t="str">
        <f t="shared" si="0"/>
        <v>Heliconius</v>
      </c>
      <c r="B48" s="5" t="s">
        <v>241</v>
      </c>
      <c r="C48" s="5" t="s">
        <v>242</v>
      </c>
      <c r="D48" s="5" t="s">
        <v>242</v>
      </c>
      <c r="E48" s="5" t="s">
        <v>278</v>
      </c>
      <c r="F48" s="5" t="s">
        <v>251</v>
      </c>
      <c r="G48" s="123" t="str">
        <f t="shared" si="1"/>
        <v>male</v>
      </c>
      <c r="H48" s="123" t="s">
        <v>286</v>
      </c>
      <c r="I48" s="5">
        <v>220796.23437600001</v>
      </c>
      <c r="J48" s="4">
        <v>1083700.5</v>
      </c>
      <c r="K48" s="4">
        <v>430222.71875</v>
      </c>
      <c r="L48" s="5">
        <v>34803.195312000003</v>
      </c>
      <c r="M48" s="5">
        <v>41038.210937999997</v>
      </c>
      <c r="N48" s="5">
        <v>2482231</v>
      </c>
      <c r="O48" s="5">
        <v>154230.82812399999</v>
      </c>
      <c r="P48" s="5">
        <v>269089152</v>
      </c>
      <c r="Q48" s="5">
        <v>34144412</v>
      </c>
      <c r="R48" s="5">
        <v>15373379</v>
      </c>
      <c r="S48" s="5">
        <v>938933.0625</v>
      </c>
      <c r="T48" s="5">
        <v>94461392</v>
      </c>
      <c r="U48" s="5">
        <v>12382205</v>
      </c>
      <c r="V48" s="5">
        <v>45790324</v>
      </c>
      <c r="W48" s="5">
        <v>6360326</v>
      </c>
      <c r="X48" s="5">
        <v>20415082</v>
      </c>
      <c r="Y48" s="5">
        <v>175629280</v>
      </c>
      <c r="Z48" s="4">
        <f t="shared" si="2"/>
        <v>1734719.453126</v>
      </c>
      <c r="AA48" s="4">
        <f t="shared" si="3"/>
        <v>72565732</v>
      </c>
      <c r="AB48" s="4">
        <f t="shared" si="4"/>
        <v>86423354.335935995</v>
      </c>
      <c r="AC48" s="4" t="s">
        <v>280</v>
      </c>
      <c r="AD48" s="4" t="s">
        <v>248</v>
      </c>
      <c r="AE48" s="4" t="s">
        <v>63</v>
      </c>
    </row>
    <row r="49" spans="1:31" x14ac:dyDescent="0.35">
      <c r="A49" s="4" t="str">
        <f t="shared" si="0"/>
        <v>Heliconius</v>
      </c>
      <c r="B49" s="5" t="s">
        <v>241</v>
      </c>
      <c r="C49" s="5" t="s">
        <v>242</v>
      </c>
      <c r="D49" s="5" t="s">
        <v>242</v>
      </c>
      <c r="E49" s="5" t="s">
        <v>278</v>
      </c>
      <c r="F49" s="5" t="s">
        <v>245</v>
      </c>
      <c r="G49" s="123" t="str">
        <f t="shared" si="1"/>
        <v>female</v>
      </c>
      <c r="H49" s="123" t="s">
        <v>287</v>
      </c>
      <c r="I49" s="5">
        <v>148135.78125</v>
      </c>
      <c r="J49" s="4">
        <v>919594.8125</v>
      </c>
      <c r="K49" s="4">
        <v>304958.25</v>
      </c>
      <c r="L49" s="5"/>
      <c r="M49" s="5">
        <v>40050.285155999998</v>
      </c>
      <c r="N49" s="5">
        <v>2504902.5</v>
      </c>
      <c r="O49" s="5">
        <v>152660.29687600001</v>
      </c>
      <c r="P49" s="5">
        <v>237601360</v>
      </c>
      <c r="Q49" s="5">
        <v>27275540</v>
      </c>
      <c r="R49" s="5">
        <v>11252650</v>
      </c>
      <c r="S49" s="5">
        <v>710068.6875</v>
      </c>
      <c r="T49" s="5">
        <v>64563684</v>
      </c>
      <c r="U49" s="5">
        <v>10089432</v>
      </c>
      <c r="V49" s="5">
        <v>34282540</v>
      </c>
      <c r="W49" s="5">
        <v>6565565.5</v>
      </c>
      <c r="X49" s="5">
        <v>18599140</v>
      </c>
      <c r="Y49" s="5">
        <v>155368352</v>
      </c>
      <c r="Z49" s="4">
        <f t="shared" si="2"/>
        <v>1372688.84375</v>
      </c>
      <c r="AA49" s="4">
        <f t="shared" si="3"/>
        <v>59447245.5</v>
      </c>
      <c r="AB49" s="4">
        <f t="shared" si="4"/>
        <v>81914032.871094003</v>
      </c>
      <c r="AC49" s="4" t="s">
        <v>280</v>
      </c>
      <c r="AD49" s="4" t="s">
        <v>248</v>
      </c>
      <c r="AE49" s="4" t="s">
        <v>63</v>
      </c>
    </row>
    <row r="50" spans="1:31" x14ac:dyDescent="0.35">
      <c r="A50" s="4" t="str">
        <f t="shared" si="0"/>
        <v>Heliconius</v>
      </c>
      <c r="B50" s="5" t="s">
        <v>241</v>
      </c>
      <c r="C50" s="5" t="s">
        <v>242</v>
      </c>
      <c r="D50" s="5" t="s">
        <v>242</v>
      </c>
      <c r="E50" s="5" t="s">
        <v>278</v>
      </c>
      <c r="F50" s="5" t="s">
        <v>245</v>
      </c>
      <c r="G50" s="123" t="str">
        <f t="shared" si="1"/>
        <v>female</v>
      </c>
      <c r="H50" s="123" t="s">
        <v>288</v>
      </c>
      <c r="I50" s="5">
        <v>236408.3125</v>
      </c>
      <c r="J50" s="4">
        <v>1208597.5</v>
      </c>
      <c r="K50" s="4">
        <v>312015.0625</v>
      </c>
      <c r="L50" s="5">
        <v>36111.304687999997</v>
      </c>
      <c r="M50" s="5">
        <v>47046.988281999998</v>
      </c>
      <c r="N50" s="5">
        <v>2444431.75</v>
      </c>
      <c r="O50" s="5">
        <v>168966.85937600001</v>
      </c>
      <c r="P50" s="5">
        <v>249735648</v>
      </c>
      <c r="Q50" s="5">
        <v>26039558</v>
      </c>
      <c r="R50" s="5">
        <v>14546068</v>
      </c>
      <c r="S50" s="5">
        <v>887634.75</v>
      </c>
      <c r="T50" s="5">
        <v>68248192</v>
      </c>
      <c r="U50" s="5">
        <v>11160473</v>
      </c>
      <c r="V50" s="5">
        <v>53090348</v>
      </c>
      <c r="W50" s="5">
        <v>6377996</v>
      </c>
      <c r="X50" s="5">
        <v>24271776</v>
      </c>
      <c r="Y50" s="5">
        <v>201726560</v>
      </c>
      <c r="Z50" s="4">
        <f t="shared" si="2"/>
        <v>1757020.875</v>
      </c>
      <c r="AA50" s="4">
        <f t="shared" si="3"/>
        <v>83740120</v>
      </c>
      <c r="AB50" s="4">
        <f t="shared" si="4"/>
        <v>102577467.386718</v>
      </c>
      <c r="AC50" s="4" t="s">
        <v>280</v>
      </c>
      <c r="AD50" s="4" t="s">
        <v>248</v>
      </c>
      <c r="AE50" s="4" t="s">
        <v>63</v>
      </c>
    </row>
    <row r="51" spans="1:31" x14ac:dyDescent="0.35">
      <c r="A51" s="4" t="str">
        <f t="shared" si="0"/>
        <v>Heliconius</v>
      </c>
      <c r="B51" s="5" t="s">
        <v>241</v>
      </c>
      <c r="C51" s="5" t="s">
        <v>242</v>
      </c>
      <c r="D51" s="5" t="s">
        <v>242</v>
      </c>
      <c r="E51" s="5" t="s">
        <v>278</v>
      </c>
      <c r="F51" s="5" t="s">
        <v>251</v>
      </c>
      <c r="G51" s="123" t="str">
        <f t="shared" si="1"/>
        <v>male</v>
      </c>
      <c r="H51" s="123" t="s">
        <v>289</v>
      </c>
      <c r="I51" s="5">
        <v>292081.59375</v>
      </c>
      <c r="J51" s="4">
        <v>1583498.375</v>
      </c>
      <c r="K51" s="4">
        <v>276582.25</v>
      </c>
      <c r="L51" s="5"/>
      <c r="M51" s="5">
        <v>59041.929687999997</v>
      </c>
      <c r="N51" s="5">
        <v>3046398.75</v>
      </c>
      <c r="O51" s="5">
        <v>227844.85937600001</v>
      </c>
      <c r="P51" s="5">
        <v>311485376</v>
      </c>
      <c r="Q51" s="5">
        <v>36337540</v>
      </c>
      <c r="R51" s="5">
        <v>17710314</v>
      </c>
      <c r="S51" s="5">
        <v>1669317</v>
      </c>
      <c r="T51" s="5">
        <v>89926944</v>
      </c>
      <c r="U51" s="5">
        <v>12685636</v>
      </c>
      <c r="V51" s="5">
        <v>56199480</v>
      </c>
      <c r="W51" s="5">
        <v>6252356</v>
      </c>
      <c r="X51" s="5">
        <v>26945238</v>
      </c>
      <c r="Y51" s="5">
        <v>244358224</v>
      </c>
      <c r="Z51" s="4">
        <f t="shared" si="2"/>
        <v>2152162.21875</v>
      </c>
      <c r="AA51" s="4">
        <f t="shared" si="3"/>
        <v>89397074</v>
      </c>
      <c r="AB51" s="4">
        <f t="shared" si="4"/>
        <v>137017911.10156199</v>
      </c>
      <c r="AC51" s="4" t="s">
        <v>280</v>
      </c>
      <c r="AD51" s="4" t="s">
        <v>248</v>
      </c>
      <c r="AE51" s="4" t="s">
        <v>63</v>
      </c>
    </row>
    <row r="52" spans="1:31" x14ac:dyDescent="0.35">
      <c r="A52" s="4" t="str">
        <f t="shared" si="0"/>
        <v>Heliconius</v>
      </c>
      <c r="B52" s="5" t="s">
        <v>241</v>
      </c>
      <c r="C52" s="5" t="s">
        <v>242</v>
      </c>
      <c r="D52" s="5" t="s">
        <v>242</v>
      </c>
      <c r="E52" s="5" t="s">
        <v>290</v>
      </c>
      <c r="F52" s="5" t="s">
        <v>245</v>
      </c>
      <c r="G52" s="123" t="str">
        <f t="shared" si="1"/>
        <v>female</v>
      </c>
      <c r="H52" s="123" t="s">
        <v>291</v>
      </c>
      <c r="I52" s="5">
        <v>217412.42187600001</v>
      </c>
      <c r="J52" s="4">
        <v>1348364.875</v>
      </c>
      <c r="K52" s="4">
        <v>379759.3125</v>
      </c>
      <c r="L52" s="5"/>
      <c r="M52" s="5">
        <v>30787.519531999998</v>
      </c>
      <c r="N52" s="5">
        <v>3284765.75</v>
      </c>
      <c r="O52" s="5">
        <v>160419.1875</v>
      </c>
      <c r="P52" s="5">
        <v>302037024</v>
      </c>
      <c r="Q52" s="5">
        <v>31470824</v>
      </c>
      <c r="R52" s="5">
        <v>14402357</v>
      </c>
      <c r="S52" s="5">
        <v>1461597</v>
      </c>
      <c r="T52" s="5">
        <v>90828992</v>
      </c>
      <c r="U52" s="5">
        <v>11599184</v>
      </c>
      <c r="V52" s="5">
        <v>66748572</v>
      </c>
      <c r="W52" s="5">
        <v>7430185</v>
      </c>
      <c r="X52" s="5">
        <v>27221084</v>
      </c>
      <c r="Y52" s="5">
        <v>243935584</v>
      </c>
      <c r="Z52" s="4">
        <f t="shared" si="2"/>
        <v>1945536.609376</v>
      </c>
      <c r="AA52" s="4">
        <f t="shared" si="3"/>
        <v>101399841</v>
      </c>
      <c r="AB52" s="4">
        <f t="shared" si="4"/>
        <v>125675469.12109199</v>
      </c>
      <c r="AC52" s="4" t="s">
        <v>292</v>
      </c>
      <c r="AD52" s="4" t="s">
        <v>248</v>
      </c>
      <c r="AE52" s="4" t="s">
        <v>63</v>
      </c>
    </row>
    <row r="53" spans="1:31" x14ac:dyDescent="0.35">
      <c r="A53" s="4" t="str">
        <f t="shared" si="0"/>
        <v>Heliconius</v>
      </c>
      <c r="B53" s="5" t="s">
        <v>241</v>
      </c>
      <c r="C53" s="5" t="s">
        <v>242</v>
      </c>
      <c r="D53" s="5" t="s">
        <v>242</v>
      </c>
      <c r="E53" s="5" t="s">
        <v>290</v>
      </c>
      <c r="F53" s="5" t="s">
        <v>245</v>
      </c>
      <c r="G53" s="123" t="str">
        <f t="shared" si="1"/>
        <v>female</v>
      </c>
      <c r="H53" s="123" t="s">
        <v>293</v>
      </c>
      <c r="I53" s="5">
        <v>194062.29687600001</v>
      </c>
      <c r="J53" s="4">
        <v>1274546.25</v>
      </c>
      <c r="K53" s="4">
        <v>323391.5</v>
      </c>
      <c r="L53" s="5"/>
      <c r="M53" s="5">
        <v>29829.955077999999</v>
      </c>
      <c r="N53" s="5">
        <v>2856749</v>
      </c>
      <c r="O53" s="5">
        <v>139597.48437600001</v>
      </c>
      <c r="P53" s="5">
        <v>228941280</v>
      </c>
      <c r="Q53" s="5">
        <v>27577902</v>
      </c>
      <c r="R53" s="5">
        <v>11940042</v>
      </c>
      <c r="S53" s="5">
        <v>890653.1875</v>
      </c>
      <c r="T53" s="5">
        <v>62147304</v>
      </c>
      <c r="U53" s="5">
        <v>13788031</v>
      </c>
      <c r="V53" s="5">
        <v>56363868</v>
      </c>
      <c r="W53" s="5">
        <v>6706377.5</v>
      </c>
      <c r="X53" s="5">
        <v>27840174</v>
      </c>
      <c r="Y53" s="5">
        <v>211212752</v>
      </c>
      <c r="Z53" s="4">
        <f t="shared" si="2"/>
        <v>1792000.046876</v>
      </c>
      <c r="AA53" s="4">
        <f t="shared" si="3"/>
        <v>90910419.5</v>
      </c>
      <c r="AB53" s="4">
        <f t="shared" si="4"/>
        <v>101835722.498046</v>
      </c>
      <c r="AC53" s="4" t="s">
        <v>292</v>
      </c>
      <c r="AD53" s="4" t="s">
        <v>248</v>
      </c>
      <c r="AE53" s="4" t="s">
        <v>63</v>
      </c>
    </row>
    <row r="54" spans="1:31" x14ac:dyDescent="0.35">
      <c r="A54" s="4" t="str">
        <f t="shared" si="0"/>
        <v>Heliconius</v>
      </c>
      <c r="B54" s="5" t="s">
        <v>241</v>
      </c>
      <c r="C54" s="5" t="s">
        <v>242</v>
      </c>
      <c r="D54" s="5" t="s">
        <v>242</v>
      </c>
      <c r="E54" s="5" t="s">
        <v>290</v>
      </c>
      <c r="F54" s="5" t="s">
        <v>245</v>
      </c>
      <c r="G54" s="123" t="str">
        <f t="shared" si="1"/>
        <v>female</v>
      </c>
      <c r="H54" s="123" t="s">
        <v>294</v>
      </c>
      <c r="I54" s="5">
        <v>233812.73437600001</v>
      </c>
      <c r="J54" s="4">
        <v>1284489</v>
      </c>
      <c r="K54" s="4">
        <v>292641.5</v>
      </c>
      <c r="L54" s="5"/>
      <c r="M54" s="5">
        <v>60634.691405999998</v>
      </c>
      <c r="N54" s="5">
        <v>2852627.25</v>
      </c>
      <c r="O54" s="5">
        <v>222625.54687600001</v>
      </c>
      <c r="P54" s="5">
        <v>247153776</v>
      </c>
      <c r="Q54" s="5">
        <v>28902834</v>
      </c>
      <c r="R54" s="5">
        <v>13626696</v>
      </c>
      <c r="S54" s="5">
        <v>960198.4375</v>
      </c>
      <c r="T54" s="5">
        <v>67290464</v>
      </c>
      <c r="U54" s="5">
        <v>12437943</v>
      </c>
      <c r="V54" s="5">
        <v>50355152</v>
      </c>
      <c r="W54" s="5">
        <v>6463244</v>
      </c>
      <c r="X54" s="5">
        <v>31319384</v>
      </c>
      <c r="Y54" s="5">
        <v>219182075.5</v>
      </c>
      <c r="Z54" s="4">
        <f t="shared" si="2"/>
        <v>1810943.234376</v>
      </c>
      <c r="AA54" s="4">
        <f t="shared" si="3"/>
        <v>88137780</v>
      </c>
      <c r="AB54" s="4">
        <f t="shared" si="4"/>
        <v>113882147.324218</v>
      </c>
      <c r="AC54" s="4" t="s">
        <v>292</v>
      </c>
      <c r="AD54" s="4" t="s">
        <v>248</v>
      </c>
      <c r="AE54" s="4" t="s">
        <v>63</v>
      </c>
    </row>
    <row r="55" spans="1:31" x14ac:dyDescent="0.35">
      <c r="A55" s="4" t="str">
        <f t="shared" si="0"/>
        <v>Heliconius</v>
      </c>
      <c r="B55" s="5" t="s">
        <v>241</v>
      </c>
      <c r="C55" s="5" t="s">
        <v>242</v>
      </c>
      <c r="D55" s="5" t="s">
        <v>242</v>
      </c>
      <c r="E55" s="5" t="s">
        <v>290</v>
      </c>
      <c r="F55" s="5" t="s">
        <v>245</v>
      </c>
      <c r="G55" s="123" t="str">
        <f t="shared" si="1"/>
        <v>female</v>
      </c>
      <c r="H55" s="123" t="s">
        <v>295</v>
      </c>
      <c r="I55" s="5">
        <v>180403.0625</v>
      </c>
      <c r="J55" s="4">
        <v>1264044.875</v>
      </c>
      <c r="K55" s="4">
        <v>264768.21875</v>
      </c>
      <c r="L55" s="5"/>
      <c r="M55" s="5">
        <v>26649.818360000001</v>
      </c>
      <c r="N55" s="5">
        <v>2116900.75</v>
      </c>
      <c r="O55" s="5">
        <v>76206.1875</v>
      </c>
      <c r="P55" s="5">
        <v>226035600</v>
      </c>
      <c r="Q55" s="5">
        <v>24154122</v>
      </c>
      <c r="R55" s="5">
        <v>10947768</v>
      </c>
      <c r="S55" s="5">
        <v>825529.8125</v>
      </c>
      <c r="T55" s="5">
        <v>80218080</v>
      </c>
      <c r="U55" s="5">
        <v>9856913</v>
      </c>
      <c r="V55" s="5">
        <v>49047176</v>
      </c>
      <c r="W55" s="5">
        <v>7564079</v>
      </c>
      <c r="X55" s="5">
        <v>23358314</v>
      </c>
      <c r="Y55" s="5">
        <v>182843120</v>
      </c>
      <c r="Z55" s="4">
        <f t="shared" si="2"/>
        <v>1709216.15625</v>
      </c>
      <c r="AA55" s="4">
        <f t="shared" si="3"/>
        <v>79969569</v>
      </c>
      <c r="AB55" s="4">
        <f t="shared" si="4"/>
        <v>89163871.275389999</v>
      </c>
      <c r="AC55" s="4" t="s">
        <v>292</v>
      </c>
      <c r="AD55" s="4" t="s">
        <v>248</v>
      </c>
      <c r="AE55" s="4" t="s">
        <v>63</v>
      </c>
    </row>
    <row r="56" spans="1:31" x14ac:dyDescent="0.35">
      <c r="A56" s="4" t="str">
        <f t="shared" si="0"/>
        <v>Heliconius</v>
      </c>
      <c r="B56" s="5" t="s">
        <v>241</v>
      </c>
      <c r="C56" s="5" t="s">
        <v>242</v>
      </c>
      <c r="D56" s="5" t="s">
        <v>242</v>
      </c>
      <c r="E56" s="5" t="s">
        <v>290</v>
      </c>
      <c r="F56" s="5" t="s">
        <v>245</v>
      </c>
      <c r="G56" s="123" t="str">
        <f t="shared" si="1"/>
        <v>female</v>
      </c>
      <c r="H56" s="123" t="s">
        <v>296</v>
      </c>
      <c r="I56" s="5">
        <v>158456.8125</v>
      </c>
      <c r="J56" s="4">
        <v>1448963.75</v>
      </c>
      <c r="K56" s="4">
        <v>321101.3125</v>
      </c>
      <c r="L56" s="5"/>
      <c r="M56" s="5">
        <v>29430.890624</v>
      </c>
      <c r="N56" s="5">
        <v>3116333.25</v>
      </c>
      <c r="O56" s="5">
        <v>144077.07812399999</v>
      </c>
      <c r="P56" s="5">
        <v>283994880</v>
      </c>
      <c r="Q56" s="5">
        <v>31272224</v>
      </c>
      <c r="R56" s="5">
        <v>13966916</v>
      </c>
      <c r="S56" s="5">
        <v>1177067.75</v>
      </c>
      <c r="T56" s="5">
        <v>85256368</v>
      </c>
      <c r="U56" s="5">
        <v>12684378</v>
      </c>
      <c r="V56" s="5">
        <v>59804856</v>
      </c>
      <c r="W56" s="5">
        <v>5909790</v>
      </c>
      <c r="X56" s="5">
        <v>19845484</v>
      </c>
      <c r="Y56" s="5">
        <v>221402768</v>
      </c>
      <c r="Z56" s="4">
        <f t="shared" si="2"/>
        <v>1928521.875</v>
      </c>
      <c r="AA56" s="4">
        <f t="shared" si="3"/>
        <v>85560130</v>
      </c>
      <c r="AB56" s="4">
        <f t="shared" si="4"/>
        <v>118083973.984376</v>
      </c>
      <c r="AC56" s="4" t="s">
        <v>292</v>
      </c>
      <c r="AD56" s="4" t="s">
        <v>248</v>
      </c>
      <c r="AE56" s="4" t="s">
        <v>63</v>
      </c>
    </row>
    <row r="57" spans="1:31" x14ac:dyDescent="0.35">
      <c r="A57" s="4" t="str">
        <f t="shared" si="0"/>
        <v>Heliconius</v>
      </c>
      <c r="B57" s="5" t="s">
        <v>241</v>
      </c>
      <c r="C57" s="5" t="s">
        <v>242</v>
      </c>
      <c r="D57" s="5" t="s">
        <v>242</v>
      </c>
      <c r="E57" s="5" t="s">
        <v>290</v>
      </c>
      <c r="F57" s="5" t="s">
        <v>251</v>
      </c>
      <c r="G57" s="123" t="str">
        <f t="shared" si="1"/>
        <v>male</v>
      </c>
      <c r="H57" s="123" t="s">
        <v>297</v>
      </c>
      <c r="I57" s="5">
        <v>172992.73437600001</v>
      </c>
      <c r="J57" s="4">
        <v>1112473.375</v>
      </c>
      <c r="K57" s="4">
        <v>234744.40625</v>
      </c>
      <c r="L57" s="5"/>
      <c r="M57" s="5">
        <v>36475.382812000003</v>
      </c>
      <c r="N57" s="5">
        <v>2663764.25</v>
      </c>
      <c r="O57" s="5">
        <v>147018.6875</v>
      </c>
      <c r="P57" s="5">
        <v>258960672</v>
      </c>
      <c r="Q57" s="5">
        <v>28602732</v>
      </c>
      <c r="R57" s="5">
        <v>16049224</v>
      </c>
      <c r="S57" s="5">
        <v>1138892.125</v>
      </c>
      <c r="T57" s="5">
        <v>80582776</v>
      </c>
      <c r="U57" s="5">
        <v>9133760</v>
      </c>
      <c r="V57" s="5">
        <v>52668272</v>
      </c>
      <c r="W57" s="5">
        <v>8074074.5</v>
      </c>
      <c r="X57" s="5">
        <v>24279086</v>
      </c>
      <c r="Y57" s="5">
        <v>203948448</v>
      </c>
      <c r="Z57" s="4">
        <f t="shared" si="2"/>
        <v>1520210.515626</v>
      </c>
      <c r="AA57" s="4">
        <f t="shared" si="3"/>
        <v>85021432.5</v>
      </c>
      <c r="AB57" s="4">
        <f t="shared" si="4"/>
        <v>105572805.35156201</v>
      </c>
      <c r="AC57" s="4" t="s">
        <v>292</v>
      </c>
      <c r="AD57" s="4" t="s">
        <v>248</v>
      </c>
      <c r="AE57" s="4" t="s">
        <v>63</v>
      </c>
    </row>
    <row r="58" spans="1:31" x14ac:dyDescent="0.35">
      <c r="A58" s="4" t="str">
        <f t="shared" si="0"/>
        <v>Heliconius</v>
      </c>
      <c r="B58" s="5" t="s">
        <v>241</v>
      </c>
      <c r="C58" s="5" t="s">
        <v>242</v>
      </c>
      <c r="D58" s="5" t="s">
        <v>242</v>
      </c>
      <c r="E58" s="5" t="s">
        <v>290</v>
      </c>
      <c r="F58" s="5" t="s">
        <v>251</v>
      </c>
      <c r="G58" s="123" t="str">
        <f t="shared" si="1"/>
        <v>male</v>
      </c>
      <c r="H58" s="123" t="s">
        <v>298</v>
      </c>
      <c r="I58" s="5">
        <v>232446.76562399999</v>
      </c>
      <c r="J58" s="4">
        <v>1472117</v>
      </c>
      <c r="K58" s="4">
        <v>324341.09375</v>
      </c>
      <c r="L58" s="5"/>
      <c r="M58" s="5">
        <v>31186.654296000001</v>
      </c>
      <c r="N58" s="5">
        <v>3474496.5</v>
      </c>
      <c r="O58" s="5">
        <v>197459.57812399999</v>
      </c>
      <c r="P58" s="5">
        <v>267055168</v>
      </c>
      <c r="Q58" s="5">
        <v>31721354</v>
      </c>
      <c r="R58" s="5">
        <v>16019489</v>
      </c>
      <c r="S58" s="5">
        <v>1193811.75</v>
      </c>
      <c r="T58" s="5">
        <v>72968664</v>
      </c>
      <c r="U58" s="5">
        <v>12426987</v>
      </c>
      <c r="V58" s="5">
        <v>47474080</v>
      </c>
      <c r="W58" s="5">
        <v>5141326.5</v>
      </c>
      <c r="X58" s="5">
        <v>19573538</v>
      </c>
      <c r="Y58" s="5">
        <v>212811584</v>
      </c>
      <c r="Z58" s="4">
        <f t="shared" si="2"/>
        <v>2028904.859374</v>
      </c>
      <c r="AA58" s="4">
        <f t="shared" si="3"/>
        <v>72188944.5</v>
      </c>
      <c r="AB58" s="4">
        <f t="shared" si="4"/>
        <v>122661064.48633002</v>
      </c>
      <c r="AC58" s="4" t="s">
        <v>292</v>
      </c>
      <c r="AD58" s="4" t="s">
        <v>248</v>
      </c>
      <c r="AE58" s="4" t="s">
        <v>63</v>
      </c>
    </row>
    <row r="59" spans="1:31" x14ac:dyDescent="0.35">
      <c r="A59" s="4" t="str">
        <f t="shared" si="0"/>
        <v>Heliconius</v>
      </c>
      <c r="B59" s="5" t="s">
        <v>241</v>
      </c>
      <c r="C59" s="5" t="s">
        <v>242</v>
      </c>
      <c r="D59" s="5" t="s">
        <v>242</v>
      </c>
      <c r="E59" s="5" t="s">
        <v>290</v>
      </c>
      <c r="F59" s="5" t="s">
        <v>251</v>
      </c>
      <c r="G59" s="123" t="str">
        <f t="shared" si="1"/>
        <v>male</v>
      </c>
      <c r="H59" s="123" t="s">
        <v>299</v>
      </c>
      <c r="I59" s="5">
        <v>260534.95312399999</v>
      </c>
      <c r="J59" s="4">
        <v>1286583.625</v>
      </c>
      <c r="K59" s="4">
        <v>364531.125</v>
      </c>
      <c r="L59" s="5"/>
      <c r="M59" s="5">
        <v>40818.824218000002</v>
      </c>
      <c r="N59" s="5">
        <v>3294622.25</v>
      </c>
      <c r="O59" s="5">
        <v>111929.8125</v>
      </c>
      <c r="P59" s="5">
        <v>274847872</v>
      </c>
      <c r="Q59" s="5">
        <v>29820028</v>
      </c>
      <c r="R59" s="5">
        <v>15286958</v>
      </c>
      <c r="S59" s="5">
        <v>1161964.625</v>
      </c>
      <c r="T59" s="5">
        <v>88734024</v>
      </c>
      <c r="U59" s="5">
        <v>12012045</v>
      </c>
      <c r="V59" s="5">
        <v>51676744</v>
      </c>
      <c r="W59" s="5">
        <v>6252335.5</v>
      </c>
      <c r="X59" s="5">
        <v>24520972</v>
      </c>
      <c r="Y59" s="5">
        <v>207845040</v>
      </c>
      <c r="Z59" s="4">
        <f t="shared" si="2"/>
        <v>1911649.703124</v>
      </c>
      <c r="AA59" s="4">
        <f t="shared" si="3"/>
        <v>82450051.5</v>
      </c>
      <c r="AB59" s="4">
        <f t="shared" si="4"/>
        <v>108135852.72265799</v>
      </c>
      <c r="AC59" s="4" t="s">
        <v>292</v>
      </c>
      <c r="AD59" s="4" t="s">
        <v>248</v>
      </c>
      <c r="AE59" s="4" t="s">
        <v>63</v>
      </c>
    </row>
    <row r="60" spans="1:31" x14ac:dyDescent="0.35">
      <c r="A60" s="4" t="str">
        <f t="shared" si="0"/>
        <v>Heliconius</v>
      </c>
      <c r="B60" s="5" t="s">
        <v>241</v>
      </c>
      <c r="C60" s="5" t="s">
        <v>242</v>
      </c>
      <c r="D60" s="5" t="s">
        <v>242</v>
      </c>
      <c r="E60" s="5" t="s">
        <v>290</v>
      </c>
      <c r="F60" s="5" t="s">
        <v>251</v>
      </c>
      <c r="G60" s="123" t="str">
        <f t="shared" si="1"/>
        <v>male</v>
      </c>
      <c r="H60" s="123" t="s">
        <v>300</v>
      </c>
      <c r="I60" s="5">
        <v>112182.60937599999</v>
      </c>
      <c r="J60" s="4">
        <v>952601.5</v>
      </c>
      <c r="K60" s="4">
        <v>284371.1875</v>
      </c>
      <c r="L60" s="5"/>
      <c r="M60" s="5">
        <v>25892.595703999999</v>
      </c>
      <c r="N60" s="5">
        <v>2197739</v>
      </c>
      <c r="O60" s="5">
        <v>104688.85937599999</v>
      </c>
      <c r="P60" s="5">
        <v>198304400</v>
      </c>
      <c r="Q60" s="5">
        <v>22921490</v>
      </c>
      <c r="R60" s="5">
        <v>11596248</v>
      </c>
      <c r="S60" s="5">
        <v>762070</v>
      </c>
      <c r="T60" s="5">
        <v>57226944</v>
      </c>
      <c r="U60" s="5">
        <v>8219305.5</v>
      </c>
      <c r="V60" s="5">
        <v>29937602</v>
      </c>
      <c r="W60" s="5">
        <v>5196694.5</v>
      </c>
      <c r="X60" s="5">
        <v>14631666</v>
      </c>
      <c r="Y60" s="5">
        <v>146137344</v>
      </c>
      <c r="Z60" s="4">
        <f t="shared" si="2"/>
        <v>1349155.296876</v>
      </c>
      <c r="AA60" s="4">
        <f t="shared" si="3"/>
        <v>49765962.5</v>
      </c>
      <c r="AB60" s="4">
        <f t="shared" si="4"/>
        <v>84579289.107419997</v>
      </c>
      <c r="AC60" s="4" t="s">
        <v>292</v>
      </c>
      <c r="AD60" s="4" t="s">
        <v>248</v>
      </c>
      <c r="AE60" s="4" t="s">
        <v>63</v>
      </c>
    </row>
    <row r="61" spans="1:31" x14ac:dyDescent="0.35">
      <c r="A61" s="4" t="str">
        <f t="shared" si="0"/>
        <v>Heliconius</v>
      </c>
      <c r="B61" s="5" t="s">
        <v>241</v>
      </c>
      <c r="C61" s="5" t="s">
        <v>242</v>
      </c>
      <c r="D61" s="5" t="s">
        <v>242</v>
      </c>
      <c r="E61" s="5" t="s">
        <v>290</v>
      </c>
      <c r="F61" s="5" t="s">
        <v>251</v>
      </c>
      <c r="G61" s="123" t="str">
        <f t="shared" si="1"/>
        <v>male</v>
      </c>
      <c r="H61" s="123" t="s">
        <v>301</v>
      </c>
      <c r="I61" s="5">
        <v>225226.92187600001</v>
      </c>
      <c r="J61" s="4">
        <v>1582576.625</v>
      </c>
      <c r="K61" s="4">
        <v>408882.59375</v>
      </c>
      <c r="L61" s="5"/>
      <c r="M61" s="5">
        <v>42516.757812000003</v>
      </c>
      <c r="N61" s="5">
        <v>3627854</v>
      </c>
      <c r="O61" s="5">
        <v>202793.73437600001</v>
      </c>
      <c r="P61" s="5">
        <v>262093136</v>
      </c>
      <c r="Q61" s="5">
        <v>29008512</v>
      </c>
      <c r="R61" s="5">
        <v>15569580</v>
      </c>
      <c r="S61" s="5">
        <v>1271083.125</v>
      </c>
      <c r="T61" s="5">
        <v>76422024</v>
      </c>
      <c r="U61" s="5">
        <v>11804721</v>
      </c>
      <c r="V61" s="5">
        <v>52874844</v>
      </c>
      <c r="W61" s="5">
        <v>7054648.5</v>
      </c>
      <c r="X61" s="5">
        <v>21820102</v>
      </c>
      <c r="Y61" s="5">
        <v>216233312</v>
      </c>
      <c r="Z61" s="4">
        <f t="shared" si="2"/>
        <v>2216686.1406260002</v>
      </c>
      <c r="AA61" s="4">
        <f t="shared" si="3"/>
        <v>81749594.5</v>
      </c>
      <c r="AB61" s="4">
        <f t="shared" si="4"/>
        <v>116791939.60156201</v>
      </c>
      <c r="AC61" s="4" t="s">
        <v>292</v>
      </c>
      <c r="AD61" s="4" t="s">
        <v>248</v>
      </c>
      <c r="AE61" s="4" t="s">
        <v>63</v>
      </c>
    </row>
    <row r="62" spans="1:31" x14ac:dyDescent="0.35">
      <c r="A62" s="4" t="str">
        <f t="shared" si="0"/>
        <v>Heliconius</v>
      </c>
      <c r="B62" s="5" t="s">
        <v>241</v>
      </c>
      <c r="C62" s="5" t="s">
        <v>242</v>
      </c>
      <c r="D62" s="5" t="s">
        <v>242</v>
      </c>
      <c r="E62" s="5" t="s">
        <v>278</v>
      </c>
      <c r="F62" s="5" t="s">
        <v>302</v>
      </c>
      <c r="G62" s="123" t="s">
        <v>245</v>
      </c>
      <c r="H62" s="123">
        <v>5</v>
      </c>
      <c r="I62" s="5">
        <v>171016.5625</v>
      </c>
      <c r="J62" s="4">
        <v>1005487.875</v>
      </c>
      <c r="K62" s="4">
        <v>263119.375</v>
      </c>
      <c r="L62" s="5"/>
      <c r="M62" s="5">
        <v>21963.404296000001</v>
      </c>
      <c r="N62" s="5">
        <v>2414263.75</v>
      </c>
      <c r="O62" s="5">
        <v>99111.242188000004</v>
      </c>
      <c r="P62" s="5">
        <v>267407872</v>
      </c>
      <c r="Q62" s="5">
        <v>30794348</v>
      </c>
      <c r="R62" s="5">
        <v>12343985</v>
      </c>
      <c r="S62" s="5">
        <v>1303897.75</v>
      </c>
      <c r="T62" s="5">
        <v>86976680</v>
      </c>
      <c r="U62" s="5">
        <v>11270262</v>
      </c>
      <c r="V62" s="5">
        <v>34558424</v>
      </c>
      <c r="W62" s="5">
        <v>6792265.5</v>
      </c>
      <c r="X62" s="5">
        <v>15762495</v>
      </c>
      <c r="Y62" s="5">
        <v>173349808</v>
      </c>
      <c r="Z62" s="4">
        <f t="shared" si="2"/>
        <v>1439623.8125</v>
      </c>
      <c r="AA62" s="4">
        <f t="shared" si="3"/>
        <v>57113184.5</v>
      </c>
      <c r="AB62" s="4">
        <f t="shared" si="4"/>
        <v>101090510.533204</v>
      </c>
      <c r="AC62" s="4" t="s">
        <v>280</v>
      </c>
      <c r="AD62" s="4" t="s">
        <v>248</v>
      </c>
      <c r="AE62" s="4" t="s">
        <v>63</v>
      </c>
    </row>
    <row r="63" spans="1:31" x14ac:dyDescent="0.35">
      <c r="A63" s="4" t="str">
        <f t="shared" si="0"/>
        <v>Heliconius</v>
      </c>
      <c r="B63" s="5" t="s">
        <v>241</v>
      </c>
      <c r="C63" s="5" t="s">
        <v>242</v>
      </c>
      <c r="D63" s="5" t="s">
        <v>242</v>
      </c>
      <c r="E63" s="5" t="s">
        <v>278</v>
      </c>
      <c r="F63" s="5" t="s">
        <v>302</v>
      </c>
      <c r="G63" s="123" t="s">
        <v>245</v>
      </c>
      <c r="H63" s="123">
        <v>15</v>
      </c>
      <c r="I63" s="5">
        <v>216264.1875</v>
      </c>
      <c r="J63" s="4">
        <v>1340744</v>
      </c>
      <c r="K63" s="4">
        <v>244429.328125</v>
      </c>
      <c r="L63" s="5"/>
      <c r="M63" s="5">
        <v>17727.476562</v>
      </c>
      <c r="N63" s="5">
        <v>2695294.5</v>
      </c>
      <c r="O63" s="5">
        <v>99295.960938000004</v>
      </c>
      <c r="P63" s="5">
        <v>267608032</v>
      </c>
      <c r="Q63" s="5">
        <v>28991660</v>
      </c>
      <c r="R63" s="5">
        <v>12311926</v>
      </c>
      <c r="S63" s="5">
        <v>963524.25</v>
      </c>
      <c r="T63" s="5">
        <v>85411312</v>
      </c>
      <c r="U63" s="5">
        <v>11619284</v>
      </c>
      <c r="V63" s="5">
        <v>45778972</v>
      </c>
      <c r="W63" s="5">
        <v>8035020.5</v>
      </c>
      <c r="X63" s="5">
        <v>22676038</v>
      </c>
      <c r="Y63" s="5">
        <v>225848528</v>
      </c>
      <c r="Z63" s="4">
        <f t="shared" si="2"/>
        <v>1801437.515625</v>
      </c>
      <c r="AA63" s="4">
        <f t="shared" si="3"/>
        <v>76490030.5</v>
      </c>
      <c r="AB63" s="4">
        <f t="shared" si="4"/>
        <v>133224754.00781301</v>
      </c>
      <c r="AC63" s="4" t="s">
        <v>280</v>
      </c>
      <c r="AD63" s="4" t="s">
        <v>248</v>
      </c>
      <c r="AE63" s="4" t="s">
        <v>63</v>
      </c>
    </row>
    <row r="64" spans="1:31" x14ac:dyDescent="0.35">
      <c r="A64" s="4" t="str">
        <f t="shared" si="0"/>
        <v>Heliconius</v>
      </c>
      <c r="B64" s="5" t="s">
        <v>241</v>
      </c>
      <c r="C64" s="5" t="s">
        <v>242</v>
      </c>
      <c r="D64" s="5" t="s">
        <v>242</v>
      </c>
      <c r="E64" s="5" t="s">
        <v>278</v>
      </c>
      <c r="F64" s="5" t="s">
        <v>302</v>
      </c>
      <c r="G64" s="123" t="s">
        <v>245</v>
      </c>
      <c r="H64" s="123">
        <v>21</v>
      </c>
      <c r="I64" s="5">
        <v>226446.3125</v>
      </c>
      <c r="J64" s="4">
        <v>1065225.375</v>
      </c>
      <c r="K64" s="4">
        <v>246214.125</v>
      </c>
      <c r="L64" s="5"/>
      <c r="M64" s="5">
        <v>23191.283203999999</v>
      </c>
      <c r="N64" s="5">
        <v>2583730</v>
      </c>
      <c r="O64" s="5">
        <v>104692.07812400001</v>
      </c>
      <c r="P64" s="5">
        <v>272550048</v>
      </c>
      <c r="Q64" s="5">
        <v>31031540</v>
      </c>
      <c r="R64" s="5">
        <v>12898053</v>
      </c>
      <c r="S64" s="5">
        <v>889551.375</v>
      </c>
      <c r="T64" s="5">
        <v>93445192</v>
      </c>
      <c r="U64" s="5">
        <v>10900953</v>
      </c>
      <c r="V64" s="5">
        <v>49764740</v>
      </c>
      <c r="W64" s="5">
        <v>8708824</v>
      </c>
      <c r="X64" s="5">
        <v>20959620</v>
      </c>
      <c r="Y64" s="5">
        <v>192751148.5</v>
      </c>
      <c r="Z64" s="4">
        <f t="shared" si="2"/>
        <v>1537885.8125</v>
      </c>
      <c r="AA64" s="4">
        <f t="shared" si="3"/>
        <v>79433184</v>
      </c>
      <c r="AB64" s="4">
        <f t="shared" si="4"/>
        <v>98272204.404295996</v>
      </c>
      <c r="AC64" s="4" t="s">
        <v>280</v>
      </c>
      <c r="AD64" s="4" t="s">
        <v>248</v>
      </c>
      <c r="AE64" s="4" t="s">
        <v>63</v>
      </c>
    </row>
    <row r="65" spans="1:31" x14ac:dyDescent="0.35">
      <c r="A65" s="4" t="str">
        <f t="shared" si="0"/>
        <v>Heliconius</v>
      </c>
      <c r="B65" s="5" t="s">
        <v>241</v>
      </c>
      <c r="C65" s="5" t="s">
        <v>242</v>
      </c>
      <c r="D65" s="5" t="s">
        <v>242</v>
      </c>
      <c r="E65" s="5" t="s">
        <v>278</v>
      </c>
      <c r="F65" s="5" t="s">
        <v>303</v>
      </c>
      <c r="G65" s="123" t="s">
        <v>251</v>
      </c>
      <c r="H65" s="123">
        <v>26</v>
      </c>
      <c r="I65" s="5">
        <v>273002.78125</v>
      </c>
      <c r="J65" s="4">
        <v>1336090.75</v>
      </c>
      <c r="K65" s="4">
        <v>251972.828125</v>
      </c>
      <c r="L65" s="5"/>
      <c r="M65" s="5">
        <v>39079.25</v>
      </c>
      <c r="N65" s="5">
        <v>3225638.75</v>
      </c>
      <c r="O65" s="5">
        <v>150907.71875</v>
      </c>
      <c r="P65" s="5">
        <v>337948352</v>
      </c>
      <c r="Q65" s="5">
        <v>39459168</v>
      </c>
      <c r="R65" s="5">
        <v>16130180</v>
      </c>
      <c r="S65" s="5">
        <v>1233038.625</v>
      </c>
      <c r="T65" s="5">
        <v>100287784</v>
      </c>
      <c r="U65" s="5">
        <v>14272978</v>
      </c>
      <c r="V65" s="5">
        <v>44604104</v>
      </c>
      <c r="W65" s="5">
        <v>8447741</v>
      </c>
      <c r="X65" s="5">
        <v>21224338</v>
      </c>
      <c r="Y65" s="5">
        <v>223848224</v>
      </c>
      <c r="Z65" s="4">
        <f t="shared" si="2"/>
        <v>1861066.359375</v>
      </c>
      <c r="AA65" s="4">
        <f t="shared" si="3"/>
        <v>74276183</v>
      </c>
      <c r="AB65" s="4">
        <f t="shared" si="4"/>
        <v>130173278.640625</v>
      </c>
      <c r="AC65" s="4" t="s">
        <v>280</v>
      </c>
      <c r="AD65" s="4" t="s">
        <v>248</v>
      </c>
      <c r="AE65" s="4" t="s">
        <v>63</v>
      </c>
    </row>
    <row r="66" spans="1:31" x14ac:dyDescent="0.35">
      <c r="A66" s="4" t="str">
        <f t="shared" si="0"/>
        <v>Heliconius</v>
      </c>
      <c r="B66" s="5" t="s">
        <v>241</v>
      </c>
      <c r="C66" s="5" t="s">
        <v>242</v>
      </c>
      <c r="D66" s="5" t="s">
        <v>242</v>
      </c>
      <c r="E66" s="5" t="s">
        <v>278</v>
      </c>
      <c r="F66" s="5" t="s">
        <v>303</v>
      </c>
      <c r="G66" s="123" t="s">
        <v>251</v>
      </c>
      <c r="H66" s="123">
        <v>25</v>
      </c>
      <c r="I66" s="5">
        <v>275059.84375</v>
      </c>
      <c r="J66" s="4">
        <v>1722821.625</v>
      </c>
      <c r="K66" s="4">
        <v>296886.9375</v>
      </c>
      <c r="L66" s="5"/>
      <c r="M66" s="5">
        <v>21633.919922000001</v>
      </c>
      <c r="N66" s="5">
        <v>3633836.25</v>
      </c>
      <c r="O66" s="5">
        <v>221637.3125</v>
      </c>
      <c r="P66" s="5">
        <v>367309408</v>
      </c>
      <c r="Q66" s="5">
        <v>37974428</v>
      </c>
      <c r="R66" s="5">
        <v>15501366</v>
      </c>
      <c r="S66" s="5">
        <v>1520776.25</v>
      </c>
      <c r="T66" s="5">
        <v>115349576</v>
      </c>
      <c r="U66" s="5">
        <v>15221615</v>
      </c>
      <c r="V66" s="5">
        <v>53648976</v>
      </c>
      <c r="W66" s="5">
        <v>5415820</v>
      </c>
      <c r="X66" s="5">
        <v>22739844</v>
      </c>
      <c r="Y66" s="5">
        <v>251327824</v>
      </c>
      <c r="Z66" s="4">
        <f t="shared" si="2"/>
        <v>2294768.40625</v>
      </c>
      <c r="AA66" s="4">
        <f t="shared" si="3"/>
        <v>81804640</v>
      </c>
      <c r="AB66" s="4">
        <f t="shared" si="4"/>
        <v>148351330.42382801</v>
      </c>
      <c r="AC66" s="4" t="s">
        <v>280</v>
      </c>
      <c r="AD66" s="4" t="s">
        <v>248</v>
      </c>
      <c r="AE66" s="4" t="s">
        <v>63</v>
      </c>
    </row>
    <row r="67" spans="1:31" x14ac:dyDescent="0.35">
      <c r="A67" s="4" t="str">
        <f t="shared" ref="A67:A130" si="5">IF(B67="HELICONIUS", "Heliconius", "Non-Heliconius")</f>
        <v>Heliconius</v>
      </c>
      <c r="B67" s="5" t="s">
        <v>241</v>
      </c>
      <c r="C67" s="5" t="s">
        <v>242</v>
      </c>
      <c r="D67" s="5" t="s">
        <v>242</v>
      </c>
      <c r="E67" s="5" t="s">
        <v>278</v>
      </c>
      <c r="F67" s="5" t="s">
        <v>304</v>
      </c>
      <c r="G67" s="123" t="s">
        <v>245</v>
      </c>
      <c r="H67" s="123">
        <v>31</v>
      </c>
      <c r="I67" s="5">
        <v>352068.9375</v>
      </c>
      <c r="J67" s="4">
        <v>2323997.25</v>
      </c>
      <c r="K67" s="4">
        <v>401639</v>
      </c>
      <c r="L67" s="5"/>
      <c r="M67" s="5">
        <v>64584.613281999998</v>
      </c>
      <c r="N67" s="5">
        <v>3319649</v>
      </c>
      <c r="O67" s="5">
        <v>192925.82812399999</v>
      </c>
      <c r="P67" s="5">
        <v>332933024</v>
      </c>
      <c r="Q67" s="5">
        <v>42352932</v>
      </c>
      <c r="R67" s="5">
        <v>15965095</v>
      </c>
      <c r="S67" s="5">
        <v>1750850.25</v>
      </c>
      <c r="T67" s="5">
        <v>90040392</v>
      </c>
      <c r="U67" s="5">
        <v>14173728</v>
      </c>
      <c r="V67" s="5">
        <v>80140344</v>
      </c>
      <c r="W67" s="5">
        <v>10552960</v>
      </c>
      <c r="X67" s="5">
        <v>37559320</v>
      </c>
      <c r="Y67" s="5">
        <v>305482592</v>
      </c>
      <c r="Z67" s="4">
        <f t="shared" ref="Z67:Z127" si="6">SUM(I67:K67)</f>
        <v>3077705.1875</v>
      </c>
      <c r="AA67" s="4">
        <f t="shared" ref="AA67:AA129" si="7">SUM(V67:X67)</f>
        <v>128252624</v>
      </c>
      <c r="AB67" s="4">
        <f t="shared" ref="AB67:AB130" si="8">Y67-AA67-Z67-U67-M67-N67</f>
        <v>156594301.199218</v>
      </c>
      <c r="AC67" s="4" t="s">
        <v>280</v>
      </c>
      <c r="AD67" s="4" t="s">
        <v>248</v>
      </c>
      <c r="AE67" s="4" t="s">
        <v>63</v>
      </c>
    </row>
    <row r="68" spans="1:31" x14ac:dyDescent="0.35">
      <c r="A68" s="4" t="str">
        <f t="shared" si="5"/>
        <v>Heliconius</v>
      </c>
      <c r="B68" s="5" t="s">
        <v>241</v>
      </c>
      <c r="C68" s="5" t="s">
        <v>242</v>
      </c>
      <c r="D68" s="5" t="s">
        <v>242</v>
      </c>
      <c r="E68" s="5" t="s">
        <v>242</v>
      </c>
      <c r="F68" s="5" t="s">
        <v>245</v>
      </c>
      <c r="G68" s="123" t="str">
        <f t="shared" ref="G68:G77" si="9">IF(F68="female", "female","male")</f>
        <v>female</v>
      </c>
      <c r="H68" s="123">
        <v>4</v>
      </c>
      <c r="I68" s="5">
        <v>194346.59375</v>
      </c>
      <c r="J68" s="4">
        <v>2201984</v>
      </c>
      <c r="K68" s="4">
        <v>211843.953125</v>
      </c>
      <c r="L68" s="5"/>
      <c r="M68" s="5">
        <v>36574.453124</v>
      </c>
      <c r="N68" s="5">
        <v>2776691.75</v>
      </c>
      <c r="O68" s="5">
        <v>124728.257812</v>
      </c>
      <c r="P68" s="5">
        <v>316088256</v>
      </c>
      <c r="Q68" s="5">
        <v>38602760</v>
      </c>
      <c r="R68" s="5">
        <v>17359018</v>
      </c>
      <c r="S68" s="5">
        <v>1260080.875</v>
      </c>
      <c r="T68" s="5">
        <v>81751840</v>
      </c>
      <c r="U68" s="5">
        <v>17205990</v>
      </c>
      <c r="V68" s="5">
        <v>74236152</v>
      </c>
      <c r="W68" s="5">
        <v>9836100</v>
      </c>
      <c r="X68" s="5">
        <v>32855718</v>
      </c>
      <c r="Y68" s="5">
        <v>287163904</v>
      </c>
      <c r="Z68" s="4">
        <f t="shared" si="6"/>
        <v>2608174.546875</v>
      </c>
      <c r="AA68" s="4">
        <f t="shared" si="7"/>
        <v>116927970</v>
      </c>
      <c r="AB68" s="4">
        <f t="shared" si="8"/>
        <v>147608503.25000101</v>
      </c>
      <c r="AC68" s="4" t="s">
        <v>305</v>
      </c>
      <c r="AD68" s="4" t="s">
        <v>248</v>
      </c>
      <c r="AE68" s="4" t="s">
        <v>63</v>
      </c>
    </row>
    <row r="69" spans="1:31" x14ac:dyDescent="0.35">
      <c r="A69" s="4" t="str">
        <f t="shared" si="5"/>
        <v>Heliconius</v>
      </c>
      <c r="B69" s="5" t="s">
        <v>241</v>
      </c>
      <c r="C69" s="5" t="s">
        <v>242</v>
      </c>
      <c r="D69" s="5" t="s">
        <v>242</v>
      </c>
      <c r="E69" s="5" t="s">
        <v>242</v>
      </c>
      <c r="F69" s="5" t="s">
        <v>245</v>
      </c>
      <c r="G69" s="123" t="str">
        <f t="shared" si="9"/>
        <v>female</v>
      </c>
      <c r="H69" s="123">
        <v>37</v>
      </c>
      <c r="I69" s="5">
        <v>161945.35937600001</v>
      </c>
      <c r="J69" s="4">
        <v>1568700.75</v>
      </c>
      <c r="K69" s="4">
        <v>289365.53125</v>
      </c>
      <c r="L69" s="5"/>
      <c r="M69" s="5">
        <v>29088.34375</v>
      </c>
      <c r="N69" s="5">
        <v>2829407.25</v>
      </c>
      <c r="O69" s="5">
        <v>137217.5</v>
      </c>
      <c r="P69" s="5">
        <v>303809600</v>
      </c>
      <c r="Q69" s="5">
        <v>35855276</v>
      </c>
      <c r="R69" s="5">
        <v>16723424</v>
      </c>
      <c r="S69" s="5">
        <v>1097629.625</v>
      </c>
      <c r="T69" s="5">
        <v>97608616</v>
      </c>
      <c r="U69" s="5">
        <v>11064168</v>
      </c>
      <c r="V69" s="5">
        <v>45414468</v>
      </c>
      <c r="W69" s="5">
        <v>6424936</v>
      </c>
      <c r="X69" s="5">
        <v>17576424</v>
      </c>
      <c r="Y69" s="5">
        <v>210116640</v>
      </c>
      <c r="Z69" s="4">
        <f t="shared" si="6"/>
        <v>2020011.640626</v>
      </c>
      <c r="AA69" s="4">
        <f t="shared" si="7"/>
        <v>69415828</v>
      </c>
      <c r="AB69" s="4">
        <f t="shared" si="8"/>
        <v>124758136.76562399</v>
      </c>
      <c r="AC69" s="4" t="s">
        <v>305</v>
      </c>
      <c r="AD69" s="4" t="s">
        <v>248</v>
      </c>
      <c r="AE69" s="4" t="s">
        <v>63</v>
      </c>
    </row>
    <row r="70" spans="1:31" x14ac:dyDescent="0.35">
      <c r="A70" s="4" t="str">
        <f t="shared" si="5"/>
        <v>Heliconius</v>
      </c>
      <c r="B70" s="5" t="s">
        <v>241</v>
      </c>
      <c r="C70" s="5" t="s">
        <v>242</v>
      </c>
      <c r="D70" s="5" t="s">
        <v>242</v>
      </c>
      <c r="E70" s="5" t="s">
        <v>242</v>
      </c>
      <c r="F70" s="5" t="s">
        <v>251</v>
      </c>
      <c r="G70" s="123" t="str">
        <f t="shared" si="9"/>
        <v>male</v>
      </c>
      <c r="H70" s="123">
        <v>5</v>
      </c>
      <c r="I70" s="5">
        <v>186335.125</v>
      </c>
      <c r="J70" s="4">
        <v>1364673</v>
      </c>
      <c r="K70" s="4">
        <v>296585.25</v>
      </c>
      <c r="L70" s="5"/>
      <c r="M70" s="5">
        <v>29363.236327999999</v>
      </c>
      <c r="N70" s="5">
        <v>2989806.75</v>
      </c>
      <c r="O70" s="5">
        <v>144056.48437600001</v>
      </c>
      <c r="P70" s="5">
        <v>345127040</v>
      </c>
      <c r="Q70" s="5">
        <v>38999952</v>
      </c>
      <c r="R70" s="5">
        <v>17000486</v>
      </c>
      <c r="S70" s="5">
        <v>1371737.875</v>
      </c>
      <c r="T70" s="5">
        <v>89164448</v>
      </c>
      <c r="U70" s="5">
        <v>15500698</v>
      </c>
      <c r="V70" s="5">
        <v>56565296</v>
      </c>
      <c r="W70" s="5">
        <v>8436577</v>
      </c>
      <c r="X70" s="5">
        <v>25309510</v>
      </c>
      <c r="Y70" s="5">
        <v>260132752</v>
      </c>
      <c r="Z70" s="4">
        <f t="shared" si="6"/>
        <v>1847593.375</v>
      </c>
      <c r="AA70" s="4">
        <f t="shared" si="7"/>
        <v>90311383</v>
      </c>
      <c r="AB70" s="4">
        <f t="shared" si="8"/>
        <v>149453907.63867199</v>
      </c>
      <c r="AC70" s="4" t="s">
        <v>305</v>
      </c>
      <c r="AD70" s="4" t="s">
        <v>248</v>
      </c>
      <c r="AE70" s="4" t="s">
        <v>63</v>
      </c>
    </row>
    <row r="71" spans="1:31" x14ac:dyDescent="0.35">
      <c r="A71" s="4" t="str">
        <f t="shared" si="5"/>
        <v>Heliconius</v>
      </c>
      <c r="B71" s="5" t="s">
        <v>241</v>
      </c>
      <c r="C71" s="5" t="s">
        <v>242</v>
      </c>
      <c r="D71" s="5" t="s">
        <v>242</v>
      </c>
      <c r="E71" s="5" t="s">
        <v>242</v>
      </c>
      <c r="F71" s="5" t="s">
        <v>251</v>
      </c>
      <c r="G71" s="123" t="str">
        <f t="shared" si="9"/>
        <v>male</v>
      </c>
      <c r="H71" s="123">
        <v>6</v>
      </c>
      <c r="I71" s="5">
        <v>187925.95312399999</v>
      </c>
      <c r="J71" s="4">
        <v>1747904.625</v>
      </c>
      <c r="K71" s="4">
        <v>236107.859375</v>
      </c>
      <c r="L71" s="5"/>
      <c r="M71" s="5">
        <v>22297.236327999999</v>
      </c>
      <c r="N71" s="5">
        <v>3604535.75</v>
      </c>
      <c r="O71" s="5">
        <v>178874.60937600001</v>
      </c>
      <c r="P71" s="5">
        <v>345531488</v>
      </c>
      <c r="Q71" s="5">
        <v>42700640</v>
      </c>
      <c r="R71" s="5">
        <v>16972888</v>
      </c>
      <c r="S71" s="5">
        <v>1600654.5</v>
      </c>
      <c r="T71" s="5">
        <v>96276704</v>
      </c>
      <c r="U71" s="5">
        <v>15355841</v>
      </c>
      <c r="V71" s="5">
        <v>51033736</v>
      </c>
      <c r="W71" s="5">
        <v>6764010</v>
      </c>
      <c r="X71" s="5">
        <v>24492686</v>
      </c>
      <c r="Y71" s="5">
        <v>250372064</v>
      </c>
      <c r="Z71" s="4">
        <f t="shared" si="6"/>
        <v>2171938.4374989998</v>
      </c>
      <c r="AA71" s="4">
        <f t="shared" si="7"/>
        <v>82290432</v>
      </c>
      <c r="AB71" s="4">
        <f t="shared" si="8"/>
        <v>146927019.57617301</v>
      </c>
      <c r="AC71" s="4" t="s">
        <v>305</v>
      </c>
      <c r="AD71" s="4" t="s">
        <v>248</v>
      </c>
      <c r="AE71" s="4" t="s">
        <v>63</v>
      </c>
    </row>
    <row r="72" spans="1:31" x14ac:dyDescent="0.35">
      <c r="A72" s="4" t="str">
        <f t="shared" si="5"/>
        <v>Heliconius</v>
      </c>
      <c r="B72" s="5" t="s">
        <v>241</v>
      </c>
      <c r="C72" s="5" t="s">
        <v>242</v>
      </c>
      <c r="D72" s="5" t="s">
        <v>242</v>
      </c>
      <c r="E72" s="5" t="s">
        <v>242</v>
      </c>
      <c r="F72" s="5" t="s">
        <v>251</v>
      </c>
      <c r="G72" s="123" t="str">
        <f t="shared" si="9"/>
        <v>male</v>
      </c>
      <c r="H72" s="123">
        <v>15</v>
      </c>
      <c r="I72" s="5">
        <v>200250.375</v>
      </c>
      <c r="J72" s="4">
        <v>1709079.125</v>
      </c>
      <c r="K72" s="4">
        <v>180639.078125</v>
      </c>
      <c r="L72" s="5"/>
      <c r="M72" s="5">
        <v>34423.207031999998</v>
      </c>
      <c r="N72" s="5">
        <v>3575158.75</v>
      </c>
      <c r="O72" s="5">
        <v>193023.71875</v>
      </c>
      <c r="P72" s="5">
        <v>368864192</v>
      </c>
      <c r="Q72" s="5">
        <v>46081364</v>
      </c>
      <c r="R72" s="5">
        <v>19148790</v>
      </c>
      <c r="S72" s="5">
        <v>1494761.5</v>
      </c>
      <c r="T72" s="5">
        <v>95790952</v>
      </c>
      <c r="U72" s="5">
        <v>13614874</v>
      </c>
      <c r="V72" s="5">
        <v>56810260</v>
      </c>
      <c r="W72" s="5">
        <v>7060729</v>
      </c>
      <c r="X72" s="5">
        <v>22768744</v>
      </c>
      <c r="Y72" s="5">
        <v>266970224</v>
      </c>
      <c r="Z72" s="4">
        <f t="shared" si="6"/>
        <v>2089968.578125</v>
      </c>
      <c r="AA72" s="4">
        <f t="shared" si="7"/>
        <v>86639733</v>
      </c>
      <c r="AB72" s="4">
        <f t="shared" si="8"/>
        <v>161016066.464843</v>
      </c>
      <c r="AC72" s="4" t="s">
        <v>305</v>
      </c>
      <c r="AD72" s="4" t="s">
        <v>248</v>
      </c>
      <c r="AE72" s="4" t="s">
        <v>63</v>
      </c>
    </row>
    <row r="73" spans="1:31" x14ac:dyDescent="0.35">
      <c r="A73" s="4" t="str">
        <f t="shared" si="5"/>
        <v>Heliconius</v>
      </c>
      <c r="B73" s="5" t="s">
        <v>241</v>
      </c>
      <c r="C73" s="5" t="s">
        <v>242</v>
      </c>
      <c r="D73" s="5" t="s">
        <v>242</v>
      </c>
      <c r="E73" s="5" t="s">
        <v>242</v>
      </c>
      <c r="F73" s="5" t="s">
        <v>251</v>
      </c>
      <c r="G73" s="123" t="str">
        <f t="shared" si="9"/>
        <v>male</v>
      </c>
      <c r="H73" s="123">
        <v>16</v>
      </c>
      <c r="I73" s="5">
        <v>192557.9375</v>
      </c>
      <c r="J73" s="4">
        <v>1366747</v>
      </c>
      <c r="K73" s="4">
        <v>307402.03125</v>
      </c>
      <c r="L73" s="5"/>
      <c r="M73" s="5">
        <v>21272.542968000002</v>
      </c>
      <c r="N73" s="5">
        <v>2720122.5</v>
      </c>
      <c r="O73" s="5">
        <v>151228.42187600001</v>
      </c>
      <c r="P73" s="5">
        <v>307884992</v>
      </c>
      <c r="Q73" s="5">
        <v>35256668</v>
      </c>
      <c r="R73" s="5">
        <v>15489725</v>
      </c>
      <c r="S73" s="5">
        <v>1169492.5</v>
      </c>
      <c r="T73" s="5">
        <v>87756744</v>
      </c>
      <c r="U73" s="5">
        <v>11866928</v>
      </c>
      <c r="V73" s="5">
        <v>47309856</v>
      </c>
      <c r="W73" s="5">
        <v>6141962.5</v>
      </c>
      <c r="X73" s="5">
        <v>20413794</v>
      </c>
      <c r="Y73" s="5">
        <v>226126688</v>
      </c>
      <c r="Z73" s="4">
        <f t="shared" si="6"/>
        <v>1866706.96875</v>
      </c>
      <c r="AA73" s="4">
        <f t="shared" si="7"/>
        <v>73865612.5</v>
      </c>
      <c r="AB73" s="4">
        <f t="shared" si="8"/>
        <v>135786045.488282</v>
      </c>
      <c r="AC73" s="4" t="s">
        <v>305</v>
      </c>
      <c r="AD73" s="4" t="s">
        <v>248</v>
      </c>
      <c r="AE73" s="4" t="s">
        <v>63</v>
      </c>
    </row>
    <row r="74" spans="1:31" x14ac:dyDescent="0.35">
      <c r="A74" s="4" t="str">
        <f t="shared" si="5"/>
        <v>Heliconius</v>
      </c>
      <c r="B74" s="5" t="s">
        <v>241</v>
      </c>
      <c r="C74" s="5" t="s">
        <v>242</v>
      </c>
      <c r="D74" s="5" t="s">
        <v>242</v>
      </c>
      <c r="E74" s="5" t="s">
        <v>242</v>
      </c>
      <c r="F74" s="5" t="s">
        <v>251</v>
      </c>
      <c r="G74" s="123" t="str">
        <f t="shared" si="9"/>
        <v>male</v>
      </c>
      <c r="H74" s="123">
        <v>17</v>
      </c>
      <c r="I74" s="5">
        <v>191644.26562399999</v>
      </c>
      <c r="J74" s="4">
        <v>1653152.625</v>
      </c>
      <c r="K74" s="4">
        <v>262103.34375</v>
      </c>
      <c r="L74" s="5"/>
      <c r="M74" s="5">
        <v>30579.183593999998</v>
      </c>
      <c r="N74" s="5">
        <v>3017735</v>
      </c>
      <c r="O74" s="5">
        <v>105647.21875</v>
      </c>
      <c r="P74" s="5">
        <v>329926304</v>
      </c>
      <c r="Q74" s="5">
        <v>37303456</v>
      </c>
      <c r="R74" s="5">
        <v>17680288</v>
      </c>
      <c r="S74" s="5">
        <v>1162174.625</v>
      </c>
      <c r="T74" s="5">
        <v>84341752</v>
      </c>
      <c r="U74" s="5">
        <v>14687888</v>
      </c>
      <c r="V74" s="5">
        <v>63590904</v>
      </c>
      <c r="W74" s="5">
        <v>8126997.5</v>
      </c>
      <c r="X74" s="5">
        <v>26935956</v>
      </c>
      <c r="Y74" s="5">
        <v>255674592</v>
      </c>
      <c r="Z74" s="4">
        <f t="shared" si="6"/>
        <v>2106900.2343739998</v>
      </c>
      <c r="AA74" s="4">
        <f t="shared" si="7"/>
        <v>98653857.5</v>
      </c>
      <c r="AB74" s="4">
        <f t="shared" si="8"/>
        <v>137177632.08203202</v>
      </c>
      <c r="AC74" s="4" t="s">
        <v>305</v>
      </c>
      <c r="AD74" s="4" t="s">
        <v>248</v>
      </c>
      <c r="AE74" s="4" t="s">
        <v>63</v>
      </c>
    </row>
    <row r="75" spans="1:31" x14ac:dyDescent="0.35">
      <c r="A75" s="4" t="str">
        <f t="shared" si="5"/>
        <v>Heliconius</v>
      </c>
      <c r="B75" s="5" t="s">
        <v>241</v>
      </c>
      <c r="C75" s="5" t="s">
        <v>242</v>
      </c>
      <c r="D75" s="5" t="s">
        <v>242</v>
      </c>
      <c r="E75" s="5" t="s">
        <v>242</v>
      </c>
      <c r="F75" s="5" t="s">
        <v>251</v>
      </c>
      <c r="G75" s="123" t="str">
        <f t="shared" si="9"/>
        <v>male</v>
      </c>
      <c r="H75" s="123">
        <v>38</v>
      </c>
      <c r="I75" s="5">
        <v>200525.62</v>
      </c>
      <c r="J75" s="4">
        <v>1456251.875</v>
      </c>
      <c r="K75" s="4">
        <v>376419.96875</v>
      </c>
      <c r="L75" s="5"/>
      <c r="M75" s="5">
        <v>31113.191406000002</v>
      </c>
      <c r="N75" s="5">
        <v>3553086.5</v>
      </c>
      <c r="O75" s="5">
        <v>137416.76562399999</v>
      </c>
      <c r="P75" s="5">
        <v>353608832</v>
      </c>
      <c r="Q75" s="5">
        <v>43296816</v>
      </c>
      <c r="R75" s="5">
        <v>17274682</v>
      </c>
      <c r="S75" s="5">
        <v>1444999.875</v>
      </c>
      <c r="T75" s="5">
        <v>93747304</v>
      </c>
      <c r="U75" s="5">
        <v>13459947</v>
      </c>
      <c r="V75" s="5">
        <v>54228592</v>
      </c>
      <c r="W75" s="5">
        <v>6539625.5</v>
      </c>
      <c r="X75" s="5">
        <v>23474214</v>
      </c>
      <c r="Y75" s="5">
        <v>242711312</v>
      </c>
      <c r="Z75" s="4">
        <f t="shared" si="6"/>
        <v>2033197.4637500001</v>
      </c>
      <c r="AA75" s="4">
        <f t="shared" si="7"/>
        <v>84242431.5</v>
      </c>
      <c r="AB75" s="4">
        <f t="shared" si="8"/>
        <v>139391536.34484398</v>
      </c>
      <c r="AC75" s="4" t="s">
        <v>305</v>
      </c>
      <c r="AD75" s="4" t="s">
        <v>248</v>
      </c>
      <c r="AE75" s="4" t="s">
        <v>63</v>
      </c>
    </row>
    <row r="76" spans="1:31" x14ac:dyDescent="0.35">
      <c r="A76" s="4" t="str">
        <f t="shared" si="5"/>
        <v>Heliconius</v>
      </c>
      <c r="B76" s="5" t="s">
        <v>241</v>
      </c>
      <c r="C76" s="5" t="s">
        <v>242</v>
      </c>
      <c r="D76" s="5" t="s">
        <v>242</v>
      </c>
      <c r="E76" s="5" t="s">
        <v>242</v>
      </c>
      <c r="F76" s="5" t="s">
        <v>251</v>
      </c>
      <c r="G76" s="123" t="str">
        <f t="shared" si="9"/>
        <v>male</v>
      </c>
      <c r="H76" s="123">
        <v>39</v>
      </c>
      <c r="I76" s="5">
        <v>201409.29687600001</v>
      </c>
      <c r="J76" s="4">
        <v>2484977.75</v>
      </c>
      <c r="K76" s="4">
        <v>239404.796875</v>
      </c>
      <c r="L76" s="5"/>
      <c r="M76" s="5">
        <v>33246.066405999998</v>
      </c>
      <c r="N76" s="5">
        <v>3720411.25</v>
      </c>
      <c r="O76" s="5">
        <v>203784.01562399999</v>
      </c>
      <c r="P76" s="5">
        <v>390016320</v>
      </c>
      <c r="Q76" s="5">
        <v>47743832</v>
      </c>
      <c r="R76" s="5">
        <v>17835298</v>
      </c>
      <c r="S76" s="5">
        <v>2003103</v>
      </c>
      <c r="T76" s="5">
        <v>121272368</v>
      </c>
      <c r="U76" s="5">
        <v>15501005</v>
      </c>
      <c r="V76" s="5">
        <v>55142300</v>
      </c>
      <c r="W76" s="5">
        <v>6896349.5</v>
      </c>
      <c r="X76" s="5">
        <v>22158060</v>
      </c>
      <c r="Y76" s="5">
        <v>288552736</v>
      </c>
      <c r="Z76" s="4">
        <f t="shared" si="6"/>
        <v>2925791.8437510002</v>
      </c>
      <c r="AA76" s="4">
        <f t="shared" si="7"/>
        <v>84196709.5</v>
      </c>
      <c r="AB76" s="4">
        <f t="shared" si="8"/>
        <v>182175572.33984298</v>
      </c>
      <c r="AC76" s="4" t="s">
        <v>305</v>
      </c>
      <c r="AD76" s="4" t="s">
        <v>248</v>
      </c>
      <c r="AE76" s="4" t="s">
        <v>63</v>
      </c>
    </row>
    <row r="77" spans="1:31" x14ac:dyDescent="0.35">
      <c r="A77" s="4" t="str">
        <f t="shared" si="5"/>
        <v>Heliconius</v>
      </c>
      <c r="B77" s="5" t="s">
        <v>241</v>
      </c>
      <c r="C77" s="5" t="s">
        <v>242</v>
      </c>
      <c r="D77" s="5" t="s">
        <v>242</v>
      </c>
      <c r="E77" s="5" t="s">
        <v>242</v>
      </c>
      <c r="F77" s="5" t="s">
        <v>251</v>
      </c>
      <c r="G77" s="123" t="str">
        <f t="shared" si="9"/>
        <v>male</v>
      </c>
      <c r="H77" s="123">
        <v>45</v>
      </c>
      <c r="I77" s="5">
        <v>169874.875</v>
      </c>
      <c r="J77" s="4">
        <v>1213758.5</v>
      </c>
      <c r="K77" s="4">
        <v>205129.84375</v>
      </c>
      <c r="L77" s="5"/>
      <c r="M77" s="5">
        <v>51475.5625</v>
      </c>
      <c r="N77" s="5">
        <v>2685336</v>
      </c>
      <c r="O77" s="5">
        <v>117295.867188</v>
      </c>
      <c r="P77" s="5">
        <v>279314176</v>
      </c>
      <c r="Q77" s="5">
        <v>34619824</v>
      </c>
      <c r="R77" s="5">
        <v>15374310</v>
      </c>
      <c r="S77" s="5">
        <v>1344212.875</v>
      </c>
      <c r="T77" s="5">
        <v>86899960</v>
      </c>
      <c r="U77" s="5">
        <v>10370202</v>
      </c>
      <c r="V77" s="5">
        <v>43446368</v>
      </c>
      <c r="W77" s="5">
        <v>6170557</v>
      </c>
      <c r="X77" s="5">
        <v>18176502</v>
      </c>
      <c r="Y77" s="5">
        <v>209927824</v>
      </c>
      <c r="Z77" s="4">
        <f t="shared" si="6"/>
        <v>1588763.21875</v>
      </c>
      <c r="AA77" s="4">
        <f t="shared" si="7"/>
        <v>67793427</v>
      </c>
      <c r="AB77" s="4">
        <f t="shared" si="8"/>
        <v>127438620.21875</v>
      </c>
      <c r="AC77" s="4" t="s">
        <v>305</v>
      </c>
      <c r="AD77" s="4" t="s">
        <v>248</v>
      </c>
      <c r="AE77" s="4" t="s">
        <v>63</v>
      </c>
    </row>
    <row r="78" spans="1:31" x14ac:dyDescent="0.35">
      <c r="A78" s="4" t="str">
        <f t="shared" si="5"/>
        <v>Heliconius</v>
      </c>
      <c r="B78" s="5" t="s">
        <v>241</v>
      </c>
      <c r="C78" s="126" t="s">
        <v>306</v>
      </c>
      <c r="D78" s="5" t="s">
        <v>307</v>
      </c>
      <c r="E78" s="5" t="s">
        <v>308</v>
      </c>
      <c r="F78" s="126" t="s">
        <v>309</v>
      </c>
      <c r="G78" s="123" t="str">
        <f>IF(F78="FEMALE", "female","male")</f>
        <v>female</v>
      </c>
      <c r="H78" s="123" t="s">
        <v>310</v>
      </c>
      <c r="I78" s="5">
        <v>156898.67187600001</v>
      </c>
      <c r="J78" s="4">
        <v>1079100.5</v>
      </c>
      <c r="K78" s="4">
        <v>302570.0625</v>
      </c>
      <c r="L78" s="5"/>
      <c r="M78" s="5">
        <v>32307.599610000001</v>
      </c>
      <c r="N78" s="5">
        <v>3242218.5</v>
      </c>
      <c r="O78" s="5">
        <v>162208.73437600001</v>
      </c>
      <c r="P78" s="5">
        <v>265208944</v>
      </c>
      <c r="Q78" s="5">
        <v>26550866</v>
      </c>
      <c r="R78" s="5">
        <v>11948166</v>
      </c>
      <c r="S78" s="5">
        <v>1127468.125</v>
      </c>
      <c r="T78" s="5">
        <v>111822248</v>
      </c>
      <c r="U78" s="5">
        <v>8323119.5</v>
      </c>
      <c r="V78" s="5">
        <v>40278240</v>
      </c>
      <c r="W78" s="5">
        <v>4594107</v>
      </c>
      <c r="X78" s="5">
        <v>19995498</v>
      </c>
      <c r="Y78" s="5">
        <v>192278960</v>
      </c>
      <c r="Z78" s="4">
        <f t="shared" si="6"/>
        <v>1538569.234376</v>
      </c>
      <c r="AA78" s="4">
        <f t="shared" si="7"/>
        <v>64867845</v>
      </c>
      <c r="AB78" s="4">
        <f t="shared" si="8"/>
        <v>114274900.166014</v>
      </c>
      <c r="AC78" s="4" t="s">
        <v>311</v>
      </c>
      <c r="AD78" s="4" t="s">
        <v>248</v>
      </c>
      <c r="AE78" s="4" t="s">
        <v>63</v>
      </c>
    </row>
    <row r="79" spans="1:31" x14ac:dyDescent="0.35">
      <c r="A79" s="4" t="str">
        <f t="shared" si="5"/>
        <v>Heliconius</v>
      </c>
      <c r="B79" s="5" t="s">
        <v>241</v>
      </c>
      <c r="C79" s="126" t="s">
        <v>306</v>
      </c>
      <c r="D79" s="5" t="s">
        <v>307</v>
      </c>
      <c r="E79" s="5" t="s">
        <v>308</v>
      </c>
      <c r="F79" s="126" t="s">
        <v>309</v>
      </c>
      <c r="G79" s="123" t="str">
        <f t="shared" ref="G79:G142" si="10">IF(F79="FEMALE", "female","male")</f>
        <v>female</v>
      </c>
      <c r="H79" s="123" t="s">
        <v>312</v>
      </c>
      <c r="I79" s="5">
        <v>224741.04687600001</v>
      </c>
      <c r="J79" s="4">
        <v>1303330.5</v>
      </c>
      <c r="K79" s="4">
        <v>434908.78125</v>
      </c>
      <c r="L79" s="5"/>
      <c r="M79" s="5">
        <v>28532.339843999998</v>
      </c>
      <c r="N79" s="5">
        <v>2904603.25</v>
      </c>
      <c r="O79" s="5">
        <v>140707.42187600001</v>
      </c>
      <c r="P79" s="5">
        <v>363519264</v>
      </c>
      <c r="Q79" s="5">
        <v>40726648</v>
      </c>
      <c r="R79" s="5">
        <v>18308828</v>
      </c>
      <c r="S79" s="5">
        <v>1566151.875</v>
      </c>
      <c r="T79" s="5">
        <v>89057976</v>
      </c>
      <c r="U79" s="5">
        <v>11655600</v>
      </c>
      <c r="V79" s="5">
        <v>58481132</v>
      </c>
      <c r="W79" s="5">
        <v>9385409</v>
      </c>
      <c r="X79" s="5">
        <v>30726594</v>
      </c>
      <c r="Y79" s="5">
        <v>239490320</v>
      </c>
      <c r="Z79" s="4">
        <f t="shared" si="6"/>
        <v>1962980.328126</v>
      </c>
      <c r="AA79" s="4">
        <f t="shared" si="7"/>
        <v>98593135</v>
      </c>
      <c r="AB79" s="4">
        <f t="shared" si="8"/>
        <v>124345469.08202998</v>
      </c>
      <c r="AC79" s="4" t="s">
        <v>311</v>
      </c>
      <c r="AD79" s="4" t="s">
        <v>248</v>
      </c>
      <c r="AE79" s="4" t="s">
        <v>63</v>
      </c>
    </row>
    <row r="80" spans="1:31" x14ac:dyDescent="0.35">
      <c r="A80" s="4" t="str">
        <f t="shared" si="5"/>
        <v>Heliconius</v>
      </c>
      <c r="B80" s="5" t="s">
        <v>241</v>
      </c>
      <c r="C80" s="126" t="s">
        <v>306</v>
      </c>
      <c r="D80" s="5" t="s">
        <v>307</v>
      </c>
      <c r="E80" s="5" t="s">
        <v>308</v>
      </c>
      <c r="F80" s="126" t="s">
        <v>309</v>
      </c>
      <c r="G80" s="123" t="str">
        <f t="shared" si="10"/>
        <v>female</v>
      </c>
      <c r="H80" s="123" t="s">
        <v>313</v>
      </c>
      <c r="I80" s="5">
        <v>316544.0625</v>
      </c>
      <c r="J80" s="4">
        <v>1870839</v>
      </c>
      <c r="K80" s="4">
        <v>407735.875</v>
      </c>
      <c r="L80" s="5"/>
      <c r="M80" s="5">
        <v>37201.050781999998</v>
      </c>
      <c r="N80" s="5">
        <v>3823553</v>
      </c>
      <c r="O80" s="5">
        <v>258731.625</v>
      </c>
      <c r="P80" s="5">
        <v>336386240</v>
      </c>
      <c r="Q80" s="5">
        <v>37994504</v>
      </c>
      <c r="R80" s="5">
        <v>17964644</v>
      </c>
      <c r="S80" s="5">
        <v>1013812.4375</v>
      </c>
      <c r="T80" s="5">
        <v>87526088</v>
      </c>
      <c r="U80" s="5">
        <v>14149135</v>
      </c>
      <c r="V80" s="5">
        <v>73815376</v>
      </c>
      <c r="W80" s="5">
        <v>8712196</v>
      </c>
      <c r="X80" s="5">
        <v>32731842</v>
      </c>
      <c r="Y80" s="5">
        <v>280162432</v>
      </c>
      <c r="Z80" s="4">
        <f t="shared" si="6"/>
        <v>2595118.9375</v>
      </c>
      <c r="AA80" s="4">
        <f t="shared" si="7"/>
        <v>115259414</v>
      </c>
      <c r="AB80" s="4">
        <f t="shared" si="8"/>
        <v>144298010.011718</v>
      </c>
      <c r="AC80" s="4" t="s">
        <v>311</v>
      </c>
      <c r="AD80" s="4" t="s">
        <v>248</v>
      </c>
      <c r="AE80" s="4" t="s">
        <v>63</v>
      </c>
    </row>
    <row r="81" spans="1:31" x14ac:dyDescent="0.35">
      <c r="A81" s="4" t="str">
        <f t="shared" si="5"/>
        <v>Heliconius</v>
      </c>
      <c r="B81" s="5" t="s">
        <v>241</v>
      </c>
      <c r="C81" s="126" t="s">
        <v>306</v>
      </c>
      <c r="D81" s="5" t="s">
        <v>307</v>
      </c>
      <c r="E81" s="5" t="s">
        <v>308</v>
      </c>
      <c r="F81" s="126" t="s">
        <v>309</v>
      </c>
      <c r="G81" s="123" t="str">
        <f t="shared" si="10"/>
        <v>female</v>
      </c>
      <c r="H81" s="123" t="s">
        <v>314</v>
      </c>
      <c r="I81" s="5">
        <v>171816.125</v>
      </c>
      <c r="J81" s="4">
        <v>1384375.875</v>
      </c>
      <c r="K81" s="4">
        <v>344275.65625</v>
      </c>
      <c r="L81" s="5"/>
      <c r="M81" s="5">
        <v>18350.923827999999</v>
      </c>
      <c r="N81" s="5">
        <v>3010782.5</v>
      </c>
      <c r="O81" s="5">
        <v>112063.726562</v>
      </c>
      <c r="P81" s="5">
        <v>312640832</v>
      </c>
      <c r="Q81" s="5">
        <v>35606892</v>
      </c>
      <c r="R81" s="5">
        <v>16423238</v>
      </c>
      <c r="S81" s="5">
        <v>1134288.5</v>
      </c>
      <c r="T81" s="5">
        <v>87507728</v>
      </c>
      <c r="U81" s="5">
        <v>11984497</v>
      </c>
      <c r="V81" s="5">
        <v>54254116</v>
      </c>
      <c r="W81" s="5">
        <v>5315502</v>
      </c>
      <c r="X81" s="5">
        <v>29766766</v>
      </c>
      <c r="Y81" s="5">
        <v>232374400</v>
      </c>
      <c r="Z81" s="4">
        <f t="shared" si="6"/>
        <v>1900467.65625</v>
      </c>
      <c r="AA81" s="4">
        <f t="shared" si="7"/>
        <v>89336384</v>
      </c>
      <c r="AB81" s="4">
        <f t="shared" si="8"/>
        <v>126123917.91992199</v>
      </c>
      <c r="AC81" s="4" t="s">
        <v>311</v>
      </c>
      <c r="AD81" s="4" t="s">
        <v>248</v>
      </c>
      <c r="AE81" s="4" t="s">
        <v>63</v>
      </c>
    </row>
    <row r="82" spans="1:31" x14ac:dyDescent="0.35">
      <c r="A82" s="4" t="str">
        <f t="shared" si="5"/>
        <v>Heliconius</v>
      </c>
      <c r="B82" s="5" t="s">
        <v>241</v>
      </c>
      <c r="C82" s="126" t="s">
        <v>306</v>
      </c>
      <c r="D82" s="5" t="s">
        <v>307</v>
      </c>
      <c r="E82" s="5" t="s">
        <v>308</v>
      </c>
      <c r="F82" s="126" t="s">
        <v>309</v>
      </c>
      <c r="G82" s="123" t="str">
        <f>IF(F82="FEMALE", "female","male")</f>
        <v>female</v>
      </c>
      <c r="H82" s="123" t="s">
        <v>315</v>
      </c>
      <c r="I82" s="5">
        <v>262810.59375</v>
      </c>
      <c r="J82" s="4">
        <v>1817079.75</v>
      </c>
      <c r="K82" s="4">
        <v>338721.25</v>
      </c>
      <c r="L82" s="5"/>
      <c r="M82" s="5">
        <v>47367.351562000003</v>
      </c>
      <c r="N82" s="5">
        <v>3035420.5</v>
      </c>
      <c r="O82" s="5">
        <v>199858.95312399999</v>
      </c>
      <c r="P82" s="5">
        <v>321621824</v>
      </c>
      <c r="Q82" s="5">
        <v>35469768</v>
      </c>
      <c r="R82" s="5">
        <v>15942466</v>
      </c>
      <c r="S82" s="5">
        <v>1275287.75</v>
      </c>
      <c r="T82" s="5">
        <v>91918920</v>
      </c>
      <c r="U82" s="5">
        <v>16043792</v>
      </c>
      <c r="V82" s="5">
        <v>59863900</v>
      </c>
      <c r="W82" s="5">
        <v>7083709.5</v>
      </c>
      <c r="X82" s="5">
        <v>26229892</v>
      </c>
      <c r="Y82" s="5">
        <v>266648144</v>
      </c>
      <c r="Z82" s="4">
        <f t="shared" si="6"/>
        <v>2418611.59375</v>
      </c>
      <c r="AA82" s="4">
        <f t="shared" si="7"/>
        <v>93177501.5</v>
      </c>
      <c r="AB82" s="4">
        <f t="shared" si="8"/>
        <v>151925451.05468801</v>
      </c>
      <c r="AC82" s="4" t="s">
        <v>311</v>
      </c>
      <c r="AD82" s="4" t="s">
        <v>248</v>
      </c>
      <c r="AE82" s="4" t="s">
        <v>63</v>
      </c>
    </row>
    <row r="83" spans="1:31" x14ac:dyDescent="0.35">
      <c r="A83" s="4" t="str">
        <f t="shared" si="5"/>
        <v>Heliconius</v>
      </c>
      <c r="B83" s="5" t="s">
        <v>241</v>
      </c>
      <c r="C83" s="126" t="s">
        <v>306</v>
      </c>
      <c r="D83" s="5" t="s">
        <v>307</v>
      </c>
      <c r="E83" s="5" t="s">
        <v>308</v>
      </c>
      <c r="F83" s="126" t="s">
        <v>316</v>
      </c>
      <c r="G83" s="123" t="str">
        <f t="shared" si="10"/>
        <v>male</v>
      </c>
      <c r="H83" s="123" t="s">
        <v>317</v>
      </c>
      <c r="I83" s="5">
        <v>215762.40625</v>
      </c>
      <c r="J83" s="4">
        <v>1519364.125</v>
      </c>
      <c r="K83" s="4">
        <v>389797.65625</v>
      </c>
      <c r="L83" s="5"/>
      <c r="M83" s="5">
        <v>31805.388672000001</v>
      </c>
      <c r="N83" s="5">
        <v>3867512.75</v>
      </c>
      <c r="O83" s="5">
        <v>163163.3125</v>
      </c>
      <c r="P83" s="5">
        <v>317017568</v>
      </c>
      <c r="Q83" s="5">
        <v>35980668</v>
      </c>
      <c r="R83" s="5">
        <v>16183241</v>
      </c>
      <c r="S83" s="5">
        <v>1165787.625</v>
      </c>
      <c r="T83" s="5">
        <v>101916368</v>
      </c>
      <c r="U83" s="5">
        <v>9984265</v>
      </c>
      <c r="V83" s="5">
        <v>47447604</v>
      </c>
      <c r="W83" s="5">
        <v>6734581.5</v>
      </c>
      <c r="X83" s="5">
        <v>23036828</v>
      </c>
      <c r="Y83" s="5">
        <v>229202240</v>
      </c>
      <c r="Z83" s="4">
        <f t="shared" si="6"/>
        <v>2124924.1875</v>
      </c>
      <c r="AA83" s="4">
        <f t="shared" si="7"/>
        <v>77219013.5</v>
      </c>
      <c r="AB83" s="4">
        <f t="shared" si="8"/>
        <v>135974719.17382801</v>
      </c>
      <c r="AC83" s="4" t="s">
        <v>311</v>
      </c>
      <c r="AD83" s="4" t="s">
        <v>248</v>
      </c>
      <c r="AE83" s="4" t="s">
        <v>63</v>
      </c>
    </row>
    <row r="84" spans="1:31" x14ac:dyDescent="0.35">
      <c r="A84" s="4" t="str">
        <f t="shared" si="5"/>
        <v>Heliconius</v>
      </c>
      <c r="B84" s="5" t="s">
        <v>241</v>
      </c>
      <c r="C84" s="126" t="s">
        <v>306</v>
      </c>
      <c r="D84" s="5" t="s">
        <v>307</v>
      </c>
      <c r="E84" s="5" t="s">
        <v>308</v>
      </c>
      <c r="F84" s="126" t="s">
        <v>316</v>
      </c>
      <c r="G84" s="123" t="str">
        <f t="shared" si="10"/>
        <v>male</v>
      </c>
      <c r="H84" s="123" t="s">
        <v>318</v>
      </c>
      <c r="I84" s="5">
        <v>215381.90625</v>
      </c>
      <c r="J84" s="4">
        <v>1601812.125</v>
      </c>
      <c r="K84" s="4">
        <v>359202.6875</v>
      </c>
      <c r="L84" s="5"/>
      <c r="M84" s="5">
        <v>33698.828124</v>
      </c>
      <c r="N84" s="5">
        <v>3428674.25</v>
      </c>
      <c r="O84" s="5">
        <v>263107.9375</v>
      </c>
      <c r="P84" s="5">
        <v>344295744</v>
      </c>
      <c r="Q84" s="5">
        <v>41546184</v>
      </c>
      <c r="R84" s="5">
        <v>17647168</v>
      </c>
      <c r="S84" s="5">
        <v>1482524.875</v>
      </c>
      <c r="T84" s="5">
        <v>98486752</v>
      </c>
      <c r="U84" s="5">
        <v>11787325</v>
      </c>
      <c r="V84" s="5">
        <v>65117816</v>
      </c>
      <c r="W84" s="5">
        <v>7947279</v>
      </c>
      <c r="X84" s="5">
        <v>29599922</v>
      </c>
      <c r="Y84" s="5">
        <v>246348192</v>
      </c>
      <c r="Z84" s="4">
        <f t="shared" si="6"/>
        <v>2176396.71875</v>
      </c>
      <c r="AA84" s="4">
        <f t="shared" si="7"/>
        <v>102665017</v>
      </c>
      <c r="AB84" s="4">
        <f t="shared" si="8"/>
        <v>126257080.203126</v>
      </c>
      <c r="AC84" s="4" t="s">
        <v>311</v>
      </c>
      <c r="AD84" s="4" t="s">
        <v>248</v>
      </c>
      <c r="AE84" s="4" t="s">
        <v>63</v>
      </c>
    </row>
    <row r="85" spans="1:31" x14ac:dyDescent="0.35">
      <c r="A85" s="4" t="str">
        <f t="shared" si="5"/>
        <v>Heliconius</v>
      </c>
      <c r="B85" s="5" t="s">
        <v>241</v>
      </c>
      <c r="C85" s="126" t="s">
        <v>306</v>
      </c>
      <c r="D85" s="5" t="s">
        <v>307</v>
      </c>
      <c r="E85" s="5" t="s">
        <v>308</v>
      </c>
      <c r="F85" s="126" t="s">
        <v>316</v>
      </c>
      <c r="G85" s="123" t="str">
        <f t="shared" si="10"/>
        <v>male</v>
      </c>
      <c r="H85" s="123" t="s">
        <v>319</v>
      </c>
      <c r="I85" s="5">
        <v>253727.79687600001</v>
      </c>
      <c r="J85" s="4">
        <v>1463198</v>
      </c>
      <c r="K85" s="4">
        <v>358942.9375</v>
      </c>
      <c r="L85" s="5"/>
      <c r="M85" s="5">
        <v>30458.513672000001</v>
      </c>
      <c r="N85" s="5">
        <v>3806643.5</v>
      </c>
      <c r="O85" s="5">
        <v>202926.35937600001</v>
      </c>
      <c r="P85" s="5">
        <v>300062688</v>
      </c>
      <c r="Q85" s="5">
        <v>33243762</v>
      </c>
      <c r="R85" s="5">
        <v>15061986</v>
      </c>
      <c r="S85" s="5">
        <v>996356.625</v>
      </c>
      <c r="T85" s="5">
        <v>87604944</v>
      </c>
      <c r="U85" s="5">
        <v>11144407</v>
      </c>
      <c r="V85" s="5">
        <v>42992052</v>
      </c>
      <c r="W85" s="5">
        <v>4235521.5</v>
      </c>
      <c r="X85" s="5">
        <v>20018956</v>
      </c>
      <c r="Y85" s="5">
        <v>220001760</v>
      </c>
      <c r="Z85" s="4">
        <f t="shared" si="6"/>
        <v>2075868.734376</v>
      </c>
      <c r="AA85" s="4">
        <f t="shared" si="7"/>
        <v>67246529.5</v>
      </c>
      <c r="AB85" s="4">
        <f t="shared" si="8"/>
        <v>135697852.75195199</v>
      </c>
      <c r="AC85" s="4" t="s">
        <v>311</v>
      </c>
      <c r="AD85" s="4" t="s">
        <v>248</v>
      </c>
      <c r="AE85" s="4" t="s">
        <v>63</v>
      </c>
    </row>
    <row r="86" spans="1:31" x14ac:dyDescent="0.35">
      <c r="A86" s="4" t="str">
        <f t="shared" si="5"/>
        <v>Heliconius</v>
      </c>
      <c r="B86" s="5" t="s">
        <v>241</v>
      </c>
      <c r="C86" s="126" t="s">
        <v>320</v>
      </c>
      <c r="D86" s="5" t="s">
        <v>321</v>
      </c>
      <c r="E86" s="5" t="s">
        <v>322</v>
      </c>
      <c r="F86" s="126" t="s">
        <v>309</v>
      </c>
      <c r="G86" s="123" t="str">
        <f t="shared" si="10"/>
        <v>female</v>
      </c>
      <c r="H86" s="123" t="s">
        <v>323</v>
      </c>
      <c r="I86" s="5">
        <v>217715.8112</v>
      </c>
      <c r="J86" s="4">
        <v>1066446.2120000001</v>
      </c>
      <c r="K86" s="4">
        <v>296719.16409999999</v>
      </c>
      <c r="L86" s="5"/>
      <c r="M86" s="5">
        <v>30064.452359999999</v>
      </c>
      <c r="N86" s="5">
        <v>1661368.3433999999</v>
      </c>
      <c r="O86" s="5">
        <v>167086.82631999999</v>
      </c>
      <c r="P86" s="5">
        <v>207449918.40000001</v>
      </c>
      <c r="Q86" s="5">
        <v>20547991.440000001</v>
      </c>
      <c r="R86" s="5">
        <v>12367051.596000001</v>
      </c>
      <c r="S86" s="5">
        <v>577574.57759999996</v>
      </c>
      <c r="T86" s="5">
        <v>76795564.180000007</v>
      </c>
      <c r="U86" s="5">
        <v>15393893.720000001</v>
      </c>
      <c r="V86" s="5">
        <v>29827233.780000001</v>
      </c>
      <c r="W86" s="5">
        <v>4132576.9160000002</v>
      </c>
      <c r="X86" s="5">
        <v>18052809.534000002</v>
      </c>
      <c r="Y86" s="5">
        <v>152450432</v>
      </c>
      <c r="Z86" s="4">
        <f t="shared" si="6"/>
        <v>1580881.1873000001</v>
      </c>
      <c r="AA86" s="4">
        <f t="shared" si="7"/>
        <v>52012620.230000004</v>
      </c>
      <c r="AB86" s="4">
        <f t="shared" si="8"/>
        <v>81771604.066939995</v>
      </c>
      <c r="AC86" s="4" t="s">
        <v>324</v>
      </c>
      <c r="AD86" s="4" t="s">
        <v>248</v>
      </c>
      <c r="AE86" s="4" t="s">
        <v>63</v>
      </c>
    </row>
    <row r="87" spans="1:31" x14ac:dyDescent="0.35">
      <c r="A87" s="4" t="str">
        <f t="shared" si="5"/>
        <v>Heliconius</v>
      </c>
      <c r="B87" s="5" t="s">
        <v>241</v>
      </c>
      <c r="C87" s="126" t="s">
        <v>320</v>
      </c>
      <c r="D87" s="5" t="s">
        <v>321</v>
      </c>
      <c r="E87" s="5" t="s">
        <v>322</v>
      </c>
      <c r="F87" s="126" t="s">
        <v>309</v>
      </c>
      <c r="G87" s="123" t="str">
        <f t="shared" si="10"/>
        <v>female</v>
      </c>
      <c r="H87" s="123" t="s">
        <v>325</v>
      </c>
      <c r="I87" s="5">
        <v>247392.25599999999</v>
      </c>
      <c r="J87" s="4">
        <v>1145820.8230000001</v>
      </c>
      <c r="K87" s="4">
        <v>331490.9411</v>
      </c>
      <c r="L87" s="5"/>
      <c r="M87" s="5">
        <v>25584.580439999998</v>
      </c>
      <c r="N87" s="5">
        <v>1918171.7282</v>
      </c>
      <c r="O87" s="5">
        <v>198798.34826</v>
      </c>
      <c r="P87" s="5">
        <v>212413208</v>
      </c>
      <c r="Q87" s="5">
        <v>18893232.942000002</v>
      </c>
      <c r="R87" s="5">
        <v>10439572.512</v>
      </c>
      <c r="S87" s="5">
        <v>677179.61719999998</v>
      </c>
      <c r="T87" s="5">
        <v>60089837.880000003</v>
      </c>
      <c r="U87" s="5">
        <v>15884049.607999999</v>
      </c>
      <c r="V87" s="5">
        <v>36654698.100000001</v>
      </c>
      <c r="W87" s="5">
        <v>4676883.6979999999</v>
      </c>
      <c r="X87" s="5">
        <v>19944384.107999999</v>
      </c>
      <c r="Y87" s="5">
        <v>167891424</v>
      </c>
      <c r="Z87" s="4">
        <f t="shared" si="6"/>
        <v>1724704.0201000001</v>
      </c>
      <c r="AA87" s="4">
        <f t="shared" si="7"/>
        <v>61275965.906000003</v>
      </c>
      <c r="AB87" s="4">
        <f t="shared" si="8"/>
        <v>87062948.157260001</v>
      </c>
      <c r="AC87" s="4" t="s">
        <v>324</v>
      </c>
      <c r="AD87" s="4" t="s">
        <v>248</v>
      </c>
      <c r="AE87" s="4" t="s">
        <v>63</v>
      </c>
    </row>
    <row r="88" spans="1:31" x14ac:dyDescent="0.35">
      <c r="A88" s="4" t="str">
        <f t="shared" si="5"/>
        <v>Heliconius</v>
      </c>
      <c r="B88" s="5" t="s">
        <v>241</v>
      </c>
      <c r="C88" s="126" t="s">
        <v>320</v>
      </c>
      <c r="D88" s="5" t="s">
        <v>321</v>
      </c>
      <c r="E88" s="5" t="s">
        <v>322</v>
      </c>
      <c r="F88" s="126" t="s">
        <v>309</v>
      </c>
      <c r="G88" s="123" t="str">
        <f t="shared" si="10"/>
        <v>female</v>
      </c>
      <c r="H88" s="123" t="s">
        <v>326</v>
      </c>
      <c r="I88" s="5">
        <v>218352.32139999999</v>
      </c>
      <c r="J88" s="4">
        <v>1238322.129</v>
      </c>
      <c r="K88" s="4">
        <v>251473.9602</v>
      </c>
      <c r="L88" s="5"/>
      <c r="M88" s="5">
        <v>28252.093840000001</v>
      </c>
      <c r="N88" s="5">
        <v>2426882.8339999998</v>
      </c>
      <c r="O88" s="5">
        <v>130742.85808000001</v>
      </c>
      <c r="P88" s="5">
        <v>232532187.19999999</v>
      </c>
      <c r="Q88" s="5">
        <v>24578818.140000001</v>
      </c>
      <c r="R88" s="5">
        <v>12104875.347999999</v>
      </c>
      <c r="S88" s="5">
        <v>1054782.1336000001</v>
      </c>
      <c r="T88" s="5">
        <v>77882015.640000001</v>
      </c>
      <c r="U88" s="5">
        <v>12616769.720000001</v>
      </c>
      <c r="V88" s="5">
        <v>37337631.560000002</v>
      </c>
      <c r="W88" s="5">
        <v>4544391.2539999997</v>
      </c>
      <c r="X88" s="5">
        <v>17575935.280000001</v>
      </c>
      <c r="Y88" s="5">
        <v>157023872</v>
      </c>
      <c r="Z88" s="4">
        <f t="shared" si="6"/>
        <v>1708148.4106000001</v>
      </c>
      <c r="AA88" s="4">
        <f t="shared" si="7"/>
        <v>59457958.094000004</v>
      </c>
      <c r="AB88" s="4">
        <f t="shared" si="8"/>
        <v>80785860.847559974</v>
      </c>
      <c r="AC88" s="4" t="s">
        <v>324</v>
      </c>
      <c r="AD88" s="4" t="s">
        <v>248</v>
      </c>
      <c r="AE88" s="4" t="s">
        <v>63</v>
      </c>
    </row>
    <row r="89" spans="1:31" x14ac:dyDescent="0.35">
      <c r="A89" s="4" t="str">
        <f t="shared" si="5"/>
        <v>Heliconius</v>
      </c>
      <c r="B89" s="5" t="s">
        <v>241</v>
      </c>
      <c r="C89" s="126" t="s">
        <v>320</v>
      </c>
      <c r="D89" s="5" t="s">
        <v>321</v>
      </c>
      <c r="E89" s="5" t="s">
        <v>322</v>
      </c>
      <c r="F89" s="126" t="s">
        <v>309</v>
      </c>
      <c r="G89" s="123" t="str">
        <f t="shared" si="10"/>
        <v>female</v>
      </c>
      <c r="H89" s="123" t="s">
        <v>327</v>
      </c>
      <c r="I89" s="5">
        <v>267826.79560000001</v>
      </c>
      <c r="J89" s="4">
        <v>1380676.946</v>
      </c>
      <c r="K89" s="4">
        <v>385450.03610000003</v>
      </c>
      <c r="L89" s="5"/>
      <c r="M89" s="5">
        <v>33786.00346</v>
      </c>
      <c r="N89" s="5">
        <v>2267689.702</v>
      </c>
      <c r="O89" s="5">
        <v>162665.06304000001</v>
      </c>
      <c r="P89" s="5">
        <v>223329957.80000001</v>
      </c>
      <c r="Q89" s="5">
        <v>25745214.32</v>
      </c>
      <c r="R89" s="5">
        <v>11441428.699999999</v>
      </c>
      <c r="S89" s="5">
        <v>775455.90399999998</v>
      </c>
      <c r="T89" s="5">
        <v>66585332.560000002</v>
      </c>
      <c r="U89" s="5">
        <v>14145595.529999999</v>
      </c>
      <c r="V89" s="5">
        <v>43375075.359999999</v>
      </c>
      <c r="W89" s="5">
        <v>5797152.3859999999</v>
      </c>
      <c r="X89" s="5">
        <v>21840469.699999999</v>
      </c>
      <c r="Y89" s="5">
        <v>179026912</v>
      </c>
      <c r="Z89" s="4">
        <f t="shared" si="6"/>
        <v>2033953.7777</v>
      </c>
      <c r="AA89" s="4">
        <f t="shared" si="7"/>
        <v>71012697.445999995</v>
      </c>
      <c r="AB89" s="4">
        <f t="shared" si="8"/>
        <v>89533189.540839985</v>
      </c>
      <c r="AC89" s="4" t="s">
        <v>324</v>
      </c>
      <c r="AD89" s="4" t="s">
        <v>248</v>
      </c>
      <c r="AE89" s="4" t="s">
        <v>63</v>
      </c>
    </row>
    <row r="90" spans="1:31" x14ac:dyDescent="0.35">
      <c r="A90" s="4" t="str">
        <f t="shared" si="5"/>
        <v>Heliconius</v>
      </c>
      <c r="B90" s="5" t="s">
        <v>241</v>
      </c>
      <c r="C90" s="126" t="s">
        <v>320</v>
      </c>
      <c r="D90" s="5" t="s">
        <v>321</v>
      </c>
      <c r="E90" s="5" t="s">
        <v>322</v>
      </c>
      <c r="F90" s="126" t="s">
        <v>309</v>
      </c>
      <c r="G90" s="123" t="str">
        <f t="shared" si="10"/>
        <v>female</v>
      </c>
      <c r="H90" s="123" t="s">
        <v>328</v>
      </c>
      <c r="I90" s="5">
        <v>202461.125</v>
      </c>
      <c r="J90" s="4">
        <v>997988.5625</v>
      </c>
      <c r="K90" s="4">
        <v>289149.40625</v>
      </c>
      <c r="L90" s="5"/>
      <c r="M90" s="5">
        <v>16648.292968000002</v>
      </c>
      <c r="N90" s="5">
        <v>1636784.25</v>
      </c>
      <c r="O90" s="5">
        <v>108381.507812</v>
      </c>
      <c r="P90" s="5">
        <v>165406048</v>
      </c>
      <c r="Q90" s="5">
        <v>19133862</v>
      </c>
      <c r="R90" s="5">
        <v>9495617</v>
      </c>
      <c r="S90" s="5">
        <v>423190.6875</v>
      </c>
      <c r="T90" s="5">
        <v>45129836</v>
      </c>
      <c r="U90" s="5">
        <v>10825860</v>
      </c>
      <c r="V90" s="5">
        <v>27380186</v>
      </c>
      <c r="W90" s="5">
        <v>3692680.75</v>
      </c>
      <c r="X90" s="5">
        <v>12988518</v>
      </c>
      <c r="Y90" s="5">
        <v>136052560</v>
      </c>
      <c r="Z90" s="4">
        <f t="shared" si="6"/>
        <v>1489599.09375</v>
      </c>
      <c r="AA90" s="4">
        <f t="shared" si="7"/>
        <v>44061384.75</v>
      </c>
      <c r="AB90" s="4">
        <f t="shared" si="8"/>
        <v>78022283.613281995</v>
      </c>
      <c r="AC90" s="4" t="s">
        <v>324</v>
      </c>
      <c r="AD90" s="4" t="s">
        <v>248</v>
      </c>
      <c r="AE90" s="4" t="s">
        <v>63</v>
      </c>
    </row>
    <row r="91" spans="1:31" x14ac:dyDescent="0.35">
      <c r="A91" s="4" t="str">
        <f t="shared" si="5"/>
        <v>Heliconius</v>
      </c>
      <c r="B91" s="5" t="s">
        <v>241</v>
      </c>
      <c r="C91" s="126" t="s">
        <v>320</v>
      </c>
      <c r="D91" s="5" t="s">
        <v>321</v>
      </c>
      <c r="E91" s="5" t="s">
        <v>322</v>
      </c>
      <c r="F91" s="126" t="s">
        <v>316</v>
      </c>
      <c r="G91" s="123" t="str">
        <f t="shared" si="10"/>
        <v>male</v>
      </c>
      <c r="H91" s="123" t="s">
        <v>329</v>
      </c>
      <c r="I91" s="5">
        <v>222370.53779999999</v>
      </c>
      <c r="J91" s="4">
        <v>1037254.384</v>
      </c>
      <c r="K91" s="4">
        <v>414857.06699999998</v>
      </c>
      <c r="L91" s="5"/>
      <c r="M91" s="5">
        <v>40106.015099999997</v>
      </c>
      <c r="N91" s="5">
        <v>2398149.7859999998</v>
      </c>
      <c r="O91" s="5">
        <v>107973.4362</v>
      </c>
      <c r="P91" s="5">
        <v>200632351.40000001</v>
      </c>
      <c r="Q91" s="5">
        <v>22034792.100000001</v>
      </c>
      <c r="R91" s="5">
        <v>12237976.257999999</v>
      </c>
      <c r="S91" s="5">
        <v>482277.62439999997</v>
      </c>
      <c r="T91" s="5">
        <v>56465638.5</v>
      </c>
      <c r="U91" s="5">
        <v>12178208.242000001</v>
      </c>
      <c r="V91" s="5">
        <v>33802779.479999997</v>
      </c>
      <c r="W91" s="5">
        <v>4386246.29</v>
      </c>
      <c r="X91" s="5">
        <v>17646255.638</v>
      </c>
      <c r="Y91" s="5">
        <v>149292160</v>
      </c>
      <c r="Z91" s="4">
        <f t="shared" si="6"/>
        <v>1674481.9887999999</v>
      </c>
      <c r="AA91" s="4">
        <f t="shared" si="7"/>
        <v>55835281.407999992</v>
      </c>
      <c r="AB91" s="4">
        <f t="shared" si="8"/>
        <v>77165932.560100004</v>
      </c>
      <c r="AC91" s="4" t="s">
        <v>324</v>
      </c>
      <c r="AD91" s="4" t="s">
        <v>248</v>
      </c>
      <c r="AE91" s="4" t="s">
        <v>63</v>
      </c>
    </row>
    <row r="92" spans="1:31" x14ac:dyDescent="0.35">
      <c r="A92" s="4" t="str">
        <f t="shared" si="5"/>
        <v>Heliconius</v>
      </c>
      <c r="B92" s="5" t="s">
        <v>241</v>
      </c>
      <c r="C92" s="126" t="s">
        <v>320</v>
      </c>
      <c r="D92" s="5" t="s">
        <v>321</v>
      </c>
      <c r="E92" s="5" t="s">
        <v>322</v>
      </c>
      <c r="F92" s="126" t="s">
        <v>316</v>
      </c>
      <c r="G92" s="123" t="str">
        <f t="shared" si="10"/>
        <v>male</v>
      </c>
      <c r="H92" s="123" t="s">
        <v>330</v>
      </c>
      <c r="I92" s="5">
        <v>173806.11199999999</v>
      </c>
      <c r="J92" s="4">
        <v>800183.46970000002</v>
      </c>
      <c r="K92" s="4">
        <v>195964.43780000001</v>
      </c>
      <c r="L92" s="5"/>
      <c r="M92" s="5">
        <v>12781.502778</v>
      </c>
      <c r="N92" s="5">
        <v>2086231.4879999999</v>
      </c>
      <c r="O92" s="5">
        <v>132160.68187999999</v>
      </c>
      <c r="P92" s="5">
        <v>172796373.28</v>
      </c>
      <c r="Q92" s="5">
        <v>21593539.640000001</v>
      </c>
      <c r="R92" s="5">
        <v>8640295.8780000005</v>
      </c>
      <c r="S92" s="5">
        <v>469064.40759999998</v>
      </c>
      <c r="T92" s="5">
        <v>45994377.280000001</v>
      </c>
      <c r="U92" s="5">
        <v>9028875.8880000003</v>
      </c>
      <c r="V92" s="5">
        <v>21311676.800000001</v>
      </c>
      <c r="W92" s="5">
        <v>3907177.0260000001</v>
      </c>
      <c r="X92" s="5">
        <v>12856908.062000001</v>
      </c>
      <c r="Y92" s="5">
        <v>126533888</v>
      </c>
      <c r="Z92" s="4">
        <f t="shared" si="6"/>
        <v>1169954.0194999999</v>
      </c>
      <c r="AA92" s="4">
        <f t="shared" si="7"/>
        <v>38075761.888000004</v>
      </c>
      <c r="AB92" s="4">
        <f t="shared" si="8"/>
        <v>76160283.213721991</v>
      </c>
      <c r="AC92" s="4" t="s">
        <v>324</v>
      </c>
      <c r="AD92" s="4" t="s">
        <v>248</v>
      </c>
      <c r="AE92" s="4" t="s">
        <v>63</v>
      </c>
    </row>
    <row r="93" spans="1:31" x14ac:dyDescent="0.35">
      <c r="A93" s="4" t="str">
        <f t="shared" si="5"/>
        <v>Heliconius</v>
      </c>
      <c r="B93" s="5" t="s">
        <v>241</v>
      </c>
      <c r="C93" s="126" t="s">
        <v>320</v>
      </c>
      <c r="D93" s="5" t="s">
        <v>321</v>
      </c>
      <c r="E93" s="5" t="s">
        <v>322</v>
      </c>
      <c r="F93" s="126" t="s">
        <v>316</v>
      </c>
      <c r="G93" s="123" t="str">
        <f t="shared" si="10"/>
        <v>male</v>
      </c>
      <c r="H93" s="123" t="s">
        <v>331</v>
      </c>
      <c r="I93" s="5">
        <v>211980.08859999999</v>
      </c>
      <c r="J93" s="4">
        <v>1083468.706</v>
      </c>
      <c r="K93" s="4">
        <v>255771.67629999999</v>
      </c>
      <c r="L93" s="5"/>
      <c r="M93" s="5">
        <v>16087.02649</v>
      </c>
      <c r="N93" s="5">
        <v>1961500.077</v>
      </c>
      <c r="O93" s="5">
        <v>111547.88854</v>
      </c>
      <c r="P93" s="5">
        <v>249354105.40000001</v>
      </c>
      <c r="Q93" s="5">
        <v>29084003.300000001</v>
      </c>
      <c r="R93" s="5">
        <v>13589180.48</v>
      </c>
      <c r="S93" s="5">
        <v>785024.54960000003</v>
      </c>
      <c r="T93" s="5">
        <v>80334867.819999993</v>
      </c>
      <c r="U93" s="5">
        <v>14564624.034</v>
      </c>
      <c r="V93" s="5">
        <v>24834626.440000001</v>
      </c>
      <c r="W93" s="5">
        <v>3171490.2439999999</v>
      </c>
      <c r="X93" s="5">
        <v>13657382.77</v>
      </c>
      <c r="Y93" s="5">
        <v>146680864</v>
      </c>
      <c r="Z93" s="4">
        <f t="shared" si="6"/>
        <v>1551220.4708999998</v>
      </c>
      <c r="AA93" s="4">
        <f t="shared" si="7"/>
        <v>41663499.453999996</v>
      </c>
      <c r="AB93" s="4">
        <f t="shared" si="8"/>
        <v>86923932.93761</v>
      </c>
      <c r="AC93" s="4" t="s">
        <v>324</v>
      </c>
      <c r="AD93" s="4" t="s">
        <v>248</v>
      </c>
      <c r="AE93" s="4" t="s">
        <v>63</v>
      </c>
    </row>
    <row r="94" spans="1:31" x14ac:dyDescent="0.35">
      <c r="A94" s="4" t="str">
        <f t="shared" si="5"/>
        <v>Heliconius</v>
      </c>
      <c r="B94" s="5" t="s">
        <v>241</v>
      </c>
      <c r="C94" s="126" t="s">
        <v>320</v>
      </c>
      <c r="D94" s="5" t="s">
        <v>321</v>
      </c>
      <c r="E94" s="5" t="s">
        <v>322</v>
      </c>
      <c r="F94" s="126" t="s">
        <v>316</v>
      </c>
      <c r="G94" s="123" t="str">
        <f t="shared" si="10"/>
        <v>male</v>
      </c>
      <c r="H94" s="123" t="s">
        <v>332</v>
      </c>
      <c r="I94" s="5">
        <v>241758.3462</v>
      </c>
      <c r="J94" s="4">
        <v>1243313.2930000001</v>
      </c>
      <c r="K94" s="4">
        <v>301269.6384</v>
      </c>
      <c r="L94" s="5"/>
      <c r="M94" s="5">
        <v>37301.13738</v>
      </c>
      <c r="N94" s="5">
        <v>2001500.6359999999</v>
      </c>
      <c r="O94" s="5">
        <v>156083.17006</v>
      </c>
      <c r="P94" s="5">
        <v>217326380.80000001</v>
      </c>
      <c r="Q94" s="5">
        <v>26678757.719999999</v>
      </c>
      <c r="R94" s="5">
        <v>11042199.216</v>
      </c>
      <c r="S94" s="5">
        <v>723317.70759999997</v>
      </c>
      <c r="T94" s="5">
        <v>64165506</v>
      </c>
      <c r="U94" s="5">
        <v>13413533.742000001</v>
      </c>
      <c r="V94" s="5">
        <v>31577509.940000001</v>
      </c>
      <c r="W94" s="5">
        <v>3562678.048</v>
      </c>
      <c r="X94" s="5">
        <v>15249006.949999999</v>
      </c>
      <c r="Y94" s="5">
        <v>164063216</v>
      </c>
      <c r="Z94" s="4">
        <f t="shared" si="6"/>
        <v>1786341.2776000001</v>
      </c>
      <c r="AA94" s="4">
        <f t="shared" si="7"/>
        <v>50389194.937999994</v>
      </c>
      <c r="AB94" s="4">
        <f t="shared" si="8"/>
        <v>96435344.269019991</v>
      </c>
      <c r="AC94" s="4" t="s">
        <v>324</v>
      </c>
      <c r="AD94" s="4" t="s">
        <v>248</v>
      </c>
      <c r="AE94" s="4" t="s">
        <v>63</v>
      </c>
    </row>
    <row r="95" spans="1:31" x14ac:dyDescent="0.35">
      <c r="A95" s="4" t="str">
        <f t="shared" si="5"/>
        <v>Heliconius</v>
      </c>
      <c r="B95" s="5" t="s">
        <v>241</v>
      </c>
      <c r="C95" s="126" t="s">
        <v>320</v>
      </c>
      <c r="D95" s="5" t="s">
        <v>321</v>
      </c>
      <c r="E95" s="5" t="s">
        <v>322</v>
      </c>
      <c r="F95" s="126" t="s">
        <v>316</v>
      </c>
      <c r="G95" s="123" t="str">
        <f t="shared" si="10"/>
        <v>male</v>
      </c>
      <c r="H95" s="123" t="s">
        <v>333</v>
      </c>
      <c r="I95" s="5">
        <v>154968.68041999999</v>
      </c>
      <c r="J95" s="4">
        <v>1168477.2819999999</v>
      </c>
      <c r="K95" s="4">
        <v>202259.59229999999</v>
      </c>
      <c r="L95" s="5"/>
      <c r="M95" s="5">
        <v>23337.645260000001</v>
      </c>
      <c r="N95" s="5">
        <v>2158872.1</v>
      </c>
      <c r="O95" s="5">
        <v>144111.35863999999</v>
      </c>
      <c r="P95" s="5">
        <v>229302774.40000001</v>
      </c>
      <c r="Q95" s="5">
        <v>27431135.399999999</v>
      </c>
      <c r="R95" s="5">
        <v>12102387.949999999</v>
      </c>
      <c r="S95" s="5">
        <v>731414.11499999999</v>
      </c>
      <c r="T95" s="5">
        <v>78726831.959999993</v>
      </c>
      <c r="U95" s="5">
        <v>8916715.4240000006</v>
      </c>
      <c r="V95" s="5">
        <v>24496020.760000002</v>
      </c>
      <c r="W95" s="5">
        <v>2845345.858</v>
      </c>
      <c r="X95" s="5">
        <v>15373463.946</v>
      </c>
      <c r="Y95" s="5">
        <v>151341024</v>
      </c>
      <c r="Z95" s="4">
        <f t="shared" si="6"/>
        <v>1525705.5547199997</v>
      </c>
      <c r="AA95" s="4">
        <f t="shared" si="7"/>
        <v>42714830.564000003</v>
      </c>
      <c r="AB95" s="4">
        <f t="shared" si="8"/>
        <v>96001562.712019995</v>
      </c>
      <c r="AC95" s="4" t="s">
        <v>324</v>
      </c>
      <c r="AD95" s="4" t="s">
        <v>248</v>
      </c>
      <c r="AE95" s="4" t="s">
        <v>63</v>
      </c>
    </row>
    <row r="96" spans="1:31" x14ac:dyDescent="0.35">
      <c r="A96" s="4" t="str">
        <f t="shared" si="5"/>
        <v>Heliconius</v>
      </c>
      <c r="B96" s="5" t="s">
        <v>241</v>
      </c>
      <c r="C96" s="126" t="s">
        <v>334</v>
      </c>
      <c r="D96" s="126" t="s">
        <v>335</v>
      </c>
      <c r="E96" s="5"/>
      <c r="F96" s="126" t="s">
        <v>316</v>
      </c>
      <c r="G96" s="123" t="str">
        <f t="shared" si="10"/>
        <v>male</v>
      </c>
      <c r="H96" s="123">
        <v>25</v>
      </c>
      <c r="I96" s="5">
        <v>321409.03125</v>
      </c>
      <c r="J96" s="4">
        <v>946709.375</v>
      </c>
      <c r="K96" s="4">
        <v>332993.3125</v>
      </c>
      <c r="L96" s="127">
        <v>17894.427734000001</v>
      </c>
      <c r="M96" s="5">
        <v>52804.257812000003</v>
      </c>
      <c r="N96" s="5">
        <v>1922740.5</v>
      </c>
      <c r="O96" s="5">
        <v>124695.90625</v>
      </c>
      <c r="P96" s="5">
        <v>244879840</v>
      </c>
      <c r="Q96" s="5">
        <v>26871936</v>
      </c>
      <c r="R96" s="5">
        <v>13057438</v>
      </c>
      <c r="S96" s="5">
        <v>1050748.25</v>
      </c>
      <c r="T96" s="5">
        <v>63992040</v>
      </c>
      <c r="U96" s="5">
        <v>9807794.5</v>
      </c>
      <c r="V96" s="5">
        <v>43735016</v>
      </c>
      <c r="W96" s="5">
        <v>5175727.5</v>
      </c>
      <c r="X96" s="5">
        <v>21742984</v>
      </c>
      <c r="Y96" s="5">
        <v>212371504</v>
      </c>
      <c r="Z96" s="4">
        <f t="shared" si="6"/>
        <v>1601111.71875</v>
      </c>
      <c r="AA96" s="4">
        <f t="shared" si="7"/>
        <v>70653727.5</v>
      </c>
      <c r="AB96" s="4">
        <f t="shared" si="8"/>
        <v>128333325.52343801</v>
      </c>
      <c r="AC96" s="4" t="s">
        <v>336</v>
      </c>
      <c r="AD96" s="4" t="s">
        <v>248</v>
      </c>
      <c r="AE96" s="4" t="s">
        <v>63</v>
      </c>
    </row>
    <row r="97" spans="1:31" x14ac:dyDescent="0.35">
      <c r="A97" s="4" t="str">
        <f t="shared" si="5"/>
        <v>Heliconius</v>
      </c>
      <c r="B97" s="5" t="s">
        <v>241</v>
      </c>
      <c r="C97" s="126" t="s">
        <v>334</v>
      </c>
      <c r="D97" s="126" t="s">
        <v>335</v>
      </c>
      <c r="E97" s="5"/>
      <c r="F97" s="126" t="s">
        <v>316</v>
      </c>
      <c r="G97" s="123" t="str">
        <f t="shared" si="10"/>
        <v>male</v>
      </c>
      <c r="H97" s="123">
        <v>27</v>
      </c>
      <c r="I97" s="5">
        <v>241623.78125</v>
      </c>
      <c r="J97" s="4">
        <v>951576.1875</v>
      </c>
      <c r="K97" s="4">
        <v>274147.03125</v>
      </c>
      <c r="L97" s="127">
        <v>22613.949218999998</v>
      </c>
      <c r="M97" s="5">
        <v>38129.632812000003</v>
      </c>
      <c r="N97" s="5">
        <v>1591425.375</v>
      </c>
      <c r="O97" s="5">
        <v>121392.9375</v>
      </c>
      <c r="P97" s="5">
        <v>260932608</v>
      </c>
      <c r="Q97" s="5">
        <v>26507318</v>
      </c>
      <c r="R97" s="5">
        <v>11869874</v>
      </c>
      <c r="S97" s="5">
        <v>1212673.125</v>
      </c>
      <c r="T97" s="5">
        <v>71417584</v>
      </c>
      <c r="U97" s="5">
        <v>12207010</v>
      </c>
      <c r="V97" s="5">
        <v>40473944</v>
      </c>
      <c r="W97" s="5">
        <v>4699524.5</v>
      </c>
      <c r="X97" s="5">
        <v>17599904</v>
      </c>
      <c r="Y97" s="5">
        <v>191310608</v>
      </c>
      <c r="Z97" s="4">
        <f t="shared" si="6"/>
        <v>1467347</v>
      </c>
      <c r="AA97" s="4">
        <f t="shared" si="7"/>
        <v>62773372.5</v>
      </c>
      <c r="AB97" s="4">
        <f t="shared" si="8"/>
        <v>113233323.49218801</v>
      </c>
      <c r="AC97" s="4" t="s">
        <v>336</v>
      </c>
      <c r="AD97" s="4" t="s">
        <v>248</v>
      </c>
      <c r="AE97" s="4" t="s">
        <v>63</v>
      </c>
    </row>
    <row r="98" spans="1:31" x14ac:dyDescent="0.35">
      <c r="A98" s="4" t="str">
        <f t="shared" si="5"/>
        <v>Heliconius</v>
      </c>
      <c r="B98" s="5" t="s">
        <v>241</v>
      </c>
      <c r="C98" s="126" t="s">
        <v>334</v>
      </c>
      <c r="D98" s="126" t="s">
        <v>335</v>
      </c>
      <c r="E98" s="5"/>
      <c r="F98" s="126" t="s">
        <v>316</v>
      </c>
      <c r="G98" s="123" t="str">
        <f t="shared" si="10"/>
        <v>male</v>
      </c>
      <c r="H98" s="123">
        <v>29</v>
      </c>
      <c r="I98" s="5">
        <v>252455.95312399999</v>
      </c>
      <c r="J98" s="4">
        <v>839301.4375</v>
      </c>
      <c r="K98" s="4">
        <v>265593.59375</v>
      </c>
      <c r="L98" s="127">
        <v>40307.566405999998</v>
      </c>
      <c r="M98" s="5">
        <v>57322.128905999998</v>
      </c>
      <c r="N98" s="5">
        <v>1625330.375</v>
      </c>
      <c r="O98" s="5">
        <v>167759.84375</v>
      </c>
      <c r="P98" s="5">
        <v>273125184</v>
      </c>
      <c r="Q98" s="5">
        <v>30383146</v>
      </c>
      <c r="R98" s="5">
        <v>13080213</v>
      </c>
      <c r="S98" s="5">
        <v>1202948.5</v>
      </c>
      <c r="T98" s="5">
        <v>83379152</v>
      </c>
      <c r="U98" s="5">
        <v>15681746</v>
      </c>
      <c r="V98" s="5">
        <v>49088024</v>
      </c>
      <c r="W98" s="5">
        <v>5027929.5</v>
      </c>
      <c r="X98" s="5">
        <v>22954312</v>
      </c>
      <c r="Y98" s="5">
        <v>227347936</v>
      </c>
      <c r="Z98" s="4">
        <f t="shared" si="6"/>
        <v>1357350.984374</v>
      </c>
      <c r="AA98" s="4">
        <f t="shared" si="7"/>
        <v>77070265.5</v>
      </c>
      <c r="AB98" s="4">
        <f t="shared" si="8"/>
        <v>131555921.01172002</v>
      </c>
      <c r="AC98" s="4" t="s">
        <v>336</v>
      </c>
      <c r="AD98" s="4" t="s">
        <v>248</v>
      </c>
      <c r="AE98" s="4" t="s">
        <v>63</v>
      </c>
    </row>
    <row r="99" spans="1:31" x14ac:dyDescent="0.35">
      <c r="A99" s="4" t="str">
        <f t="shared" si="5"/>
        <v>Heliconius</v>
      </c>
      <c r="B99" s="5" t="s">
        <v>241</v>
      </c>
      <c r="C99" s="126" t="s">
        <v>334</v>
      </c>
      <c r="D99" s="126" t="s">
        <v>335</v>
      </c>
      <c r="E99" s="5"/>
      <c r="F99" s="126" t="s">
        <v>316</v>
      </c>
      <c r="G99" s="123" t="str">
        <f t="shared" si="10"/>
        <v>male</v>
      </c>
      <c r="H99" s="123">
        <v>37</v>
      </c>
      <c r="I99" s="5">
        <v>208230.35937600001</v>
      </c>
      <c r="J99" s="4">
        <v>979514.375</v>
      </c>
      <c r="K99" s="4">
        <v>324585.15625</v>
      </c>
      <c r="L99" s="127">
        <v>32293.751952999999</v>
      </c>
      <c r="M99" s="5">
        <v>49335.0625</v>
      </c>
      <c r="N99" s="5">
        <v>2345675</v>
      </c>
      <c r="O99" s="5">
        <v>124059.476562</v>
      </c>
      <c r="P99" s="5">
        <v>235733408</v>
      </c>
      <c r="Q99" s="5">
        <v>26383210</v>
      </c>
      <c r="R99" s="5">
        <v>10377781</v>
      </c>
      <c r="S99" s="5">
        <v>952995.1875</v>
      </c>
      <c r="T99" s="5">
        <v>74994944</v>
      </c>
      <c r="U99" s="5">
        <v>13644534</v>
      </c>
      <c r="V99" s="5">
        <v>39549772</v>
      </c>
      <c r="W99" s="5">
        <v>4758730.5</v>
      </c>
      <c r="X99" s="5">
        <v>19800652</v>
      </c>
      <c r="Y99" s="5">
        <v>205087312</v>
      </c>
      <c r="Z99" s="4">
        <f t="shared" si="6"/>
        <v>1512329.890626</v>
      </c>
      <c r="AA99" s="4">
        <f t="shared" si="7"/>
        <v>64109154.5</v>
      </c>
      <c r="AB99" s="4">
        <f t="shared" si="8"/>
        <v>123426283.54687399</v>
      </c>
      <c r="AC99" s="4" t="s">
        <v>336</v>
      </c>
      <c r="AD99" s="4" t="s">
        <v>248</v>
      </c>
      <c r="AE99" s="4" t="s">
        <v>63</v>
      </c>
    </row>
    <row r="100" spans="1:31" x14ac:dyDescent="0.35">
      <c r="A100" s="4" t="str">
        <f t="shared" si="5"/>
        <v>Heliconius</v>
      </c>
      <c r="B100" s="5" t="s">
        <v>241</v>
      </c>
      <c r="C100" s="126" t="s">
        <v>334</v>
      </c>
      <c r="D100" s="126" t="s">
        <v>335</v>
      </c>
      <c r="E100" s="5"/>
      <c r="F100" s="126" t="s">
        <v>316</v>
      </c>
      <c r="G100" s="123" t="str">
        <f t="shared" si="10"/>
        <v>male</v>
      </c>
      <c r="H100" s="123">
        <v>38</v>
      </c>
      <c r="I100" s="5">
        <v>254009.95312399999</v>
      </c>
      <c r="J100" s="4">
        <v>1142448.5</v>
      </c>
      <c r="K100" s="4">
        <v>335981.03125</v>
      </c>
      <c r="L100" s="127">
        <v>54323.105469000002</v>
      </c>
      <c r="M100" s="5">
        <v>50243.382812000003</v>
      </c>
      <c r="N100" s="5">
        <v>1725849.25</v>
      </c>
      <c r="O100" s="5">
        <v>140373.92187600001</v>
      </c>
      <c r="P100" s="5">
        <v>254327200</v>
      </c>
      <c r="Q100" s="5">
        <v>26306694</v>
      </c>
      <c r="R100" s="5">
        <v>11202611</v>
      </c>
      <c r="S100" s="5">
        <v>1066816.75</v>
      </c>
      <c r="T100" s="5">
        <v>79266984</v>
      </c>
      <c r="U100" s="5">
        <v>14242759</v>
      </c>
      <c r="V100" s="5">
        <v>43670884</v>
      </c>
      <c r="W100" s="5">
        <v>4421323.5</v>
      </c>
      <c r="X100" s="5">
        <v>18176994</v>
      </c>
      <c r="Y100" s="5">
        <v>216968368</v>
      </c>
      <c r="Z100" s="4">
        <f t="shared" si="6"/>
        <v>1732439.484374</v>
      </c>
      <c r="AA100" s="4">
        <f t="shared" si="7"/>
        <v>66269201.5</v>
      </c>
      <c r="AB100" s="4">
        <f t="shared" si="8"/>
        <v>132947875.38281402</v>
      </c>
      <c r="AC100" s="4" t="s">
        <v>336</v>
      </c>
      <c r="AD100" s="4" t="s">
        <v>248</v>
      </c>
      <c r="AE100" s="4" t="s">
        <v>63</v>
      </c>
    </row>
    <row r="101" spans="1:31" x14ac:dyDescent="0.35">
      <c r="A101" s="4" t="str">
        <f t="shared" si="5"/>
        <v>Heliconius</v>
      </c>
      <c r="B101" s="5" t="s">
        <v>241</v>
      </c>
      <c r="C101" s="126" t="s">
        <v>334</v>
      </c>
      <c r="D101" s="126" t="s">
        <v>335</v>
      </c>
      <c r="E101" s="5"/>
      <c r="F101" s="126" t="s">
        <v>316</v>
      </c>
      <c r="G101" s="123" t="str">
        <f t="shared" si="10"/>
        <v>male</v>
      </c>
      <c r="H101" s="123">
        <v>39</v>
      </c>
      <c r="I101" s="5">
        <v>254394.1875</v>
      </c>
      <c r="J101" s="4">
        <v>1022490</v>
      </c>
      <c r="K101" s="4">
        <v>311454.6875</v>
      </c>
      <c r="L101" s="127"/>
      <c r="M101" s="5">
        <v>44800.75</v>
      </c>
      <c r="N101" s="5">
        <v>2053362.375</v>
      </c>
      <c r="O101" s="5">
        <v>125956.976562</v>
      </c>
      <c r="P101" s="5">
        <v>214085792</v>
      </c>
      <c r="Q101" s="5">
        <v>23653446</v>
      </c>
      <c r="R101" s="5">
        <v>10130589</v>
      </c>
      <c r="S101" s="5">
        <v>878433.75</v>
      </c>
      <c r="T101" s="5">
        <v>49788984</v>
      </c>
      <c r="U101" s="5">
        <v>11935899</v>
      </c>
      <c r="V101" s="5">
        <v>37114864</v>
      </c>
      <c r="W101" s="5">
        <v>6476769.5</v>
      </c>
      <c r="X101" s="5">
        <v>18773240</v>
      </c>
      <c r="Y101" s="5">
        <v>192446000</v>
      </c>
      <c r="Z101" s="4">
        <f t="shared" si="6"/>
        <v>1588338.875</v>
      </c>
      <c r="AA101" s="4">
        <f t="shared" si="7"/>
        <v>62364873.5</v>
      </c>
      <c r="AB101" s="4">
        <f t="shared" si="8"/>
        <v>114458725.5</v>
      </c>
      <c r="AC101" s="4" t="s">
        <v>336</v>
      </c>
      <c r="AD101" s="4" t="s">
        <v>248</v>
      </c>
      <c r="AE101" s="4" t="s">
        <v>63</v>
      </c>
    </row>
    <row r="102" spans="1:31" x14ac:dyDescent="0.35">
      <c r="A102" s="4" t="str">
        <f t="shared" si="5"/>
        <v>Heliconius</v>
      </c>
      <c r="B102" s="5" t="s">
        <v>241</v>
      </c>
      <c r="C102" s="126" t="s">
        <v>334</v>
      </c>
      <c r="D102" s="126" t="s">
        <v>335</v>
      </c>
      <c r="E102" s="5"/>
      <c r="F102" s="126" t="s">
        <v>316</v>
      </c>
      <c r="G102" s="123" t="str">
        <f t="shared" si="10"/>
        <v>male</v>
      </c>
      <c r="H102" s="123">
        <v>40</v>
      </c>
      <c r="I102" s="5">
        <v>266384.46875</v>
      </c>
      <c r="J102" s="4">
        <v>980196.8125</v>
      </c>
      <c r="K102" s="4">
        <v>237246.6875</v>
      </c>
      <c r="L102" s="127">
        <v>25228.654297000001</v>
      </c>
      <c r="M102" s="5">
        <v>41069.171876</v>
      </c>
      <c r="N102" s="5">
        <v>681440.5625</v>
      </c>
      <c r="O102" s="5">
        <v>109863.179688</v>
      </c>
      <c r="P102" s="5">
        <v>220466256</v>
      </c>
      <c r="Q102" s="5">
        <v>24624046</v>
      </c>
      <c r="R102" s="5">
        <v>9846931</v>
      </c>
      <c r="S102" s="5">
        <v>858465.0625</v>
      </c>
      <c r="T102" s="5">
        <v>64441080</v>
      </c>
      <c r="U102" s="5">
        <v>11325610</v>
      </c>
      <c r="V102" s="5">
        <v>37214104</v>
      </c>
      <c r="W102" s="5">
        <v>5698881.5</v>
      </c>
      <c r="X102" s="5">
        <v>15517523</v>
      </c>
      <c r="Y102" s="5">
        <v>191475744</v>
      </c>
      <c r="Z102" s="4">
        <f t="shared" si="6"/>
        <v>1483827.96875</v>
      </c>
      <c r="AA102" s="4">
        <f t="shared" si="7"/>
        <v>58430508.5</v>
      </c>
      <c r="AB102" s="4">
        <f t="shared" si="8"/>
        <v>119513287.796874</v>
      </c>
      <c r="AC102" s="4" t="s">
        <v>336</v>
      </c>
      <c r="AD102" s="4" t="s">
        <v>248</v>
      </c>
      <c r="AE102" s="4" t="s">
        <v>63</v>
      </c>
    </row>
    <row r="103" spans="1:31" x14ac:dyDescent="0.35">
      <c r="A103" s="4" t="str">
        <f t="shared" si="5"/>
        <v>Heliconius</v>
      </c>
      <c r="B103" s="5" t="s">
        <v>241</v>
      </c>
      <c r="C103" s="126" t="s">
        <v>334</v>
      </c>
      <c r="D103" s="126" t="s">
        <v>335</v>
      </c>
      <c r="E103" s="5"/>
      <c r="F103" s="126" t="s">
        <v>316</v>
      </c>
      <c r="G103" s="123" t="str">
        <f t="shared" si="10"/>
        <v>male</v>
      </c>
      <c r="H103" s="123">
        <v>41</v>
      </c>
      <c r="I103" s="5">
        <v>244889.5</v>
      </c>
      <c r="J103" s="4">
        <v>742850.375</v>
      </c>
      <c r="K103" s="4">
        <v>280537.78125</v>
      </c>
      <c r="L103" s="127">
        <v>42306.804687999997</v>
      </c>
      <c r="M103" s="5">
        <v>62941.972655999998</v>
      </c>
      <c r="N103" s="5">
        <v>2076833.75</v>
      </c>
      <c r="O103" s="5">
        <v>229782.1875</v>
      </c>
      <c r="P103" s="5">
        <v>270166880</v>
      </c>
      <c r="Q103" s="5">
        <v>27346968</v>
      </c>
      <c r="R103" s="5">
        <v>11465458</v>
      </c>
      <c r="S103" s="5">
        <v>1351996.125</v>
      </c>
      <c r="T103" s="5">
        <v>86730960</v>
      </c>
      <c r="U103" s="5">
        <v>17769142</v>
      </c>
      <c r="V103" s="5">
        <v>38538612</v>
      </c>
      <c r="W103" s="5">
        <v>4848008</v>
      </c>
      <c r="X103" s="5">
        <v>21558662</v>
      </c>
      <c r="Y103" s="5">
        <v>221494720</v>
      </c>
      <c r="Z103" s="4">
        <f t="shared" si="6"/>
        <v>1268277.65625</v>
      </c>
      <c r="AA103" s="4">
        <f t="shared" si="7"/>
        <v>64945282</v>
      </c>
      <c r="AB103" s="4">
        <f t="shared" si="8"/>
        <v>135372242.62109399</v>
      </c>
      <c r="AC103" s="4" t="s">
        <v>336</v>
      </c>
      <c r="AD103" s="4" t="s">
        <v>248</v>
      </c>
      <c r="AE103" s="4" t="s">
        <v>63</v>
      </c>
    </row>
    <row r="104" spans="1:31" x14ac:dyDescent="0.35">
      <c r="A104" s="4" t="str">
        <f t="shared" si="5"/>
        <v>Heliconius</v>
      </c>
      <c r="B104" s="5" t="s">
        <v>241</v>
      </c>
      <c r="C104" s="126" t="s">
        <v>334</v>
      </c>
      <c r="D104" s="126" t="s">
        <v>335</v>
      </c>
      <c r="E104" s="5"/>
      <c r="F104" s="126" t="s">
        <v>309</v>
      </c>
      <c r="G104" s="123" t="str">
        <f t="shared" si="10"/>
        <v>female</v>
      </c>
      <c r="H104" s="123">
        <v>26</v>
      </c>
      <c r="I104" s="5">
        <v>239024.1875</v>
      </c>
      <c r="J104" s="4">
        <v>768861.6875</v>
      </c>
      <c r="K104" s="4">
        <v>377468.59375</v>
      </c>
      <c r="L104" s="127"/>
      <c r="M104" s="5">
        <v>47472.03125</v>
      </c>
      <c r="N104" s="5">
        <v>2261640.5</v>
      </c>
      <c r="O104" s="5">
        <v>163451.98437600001</v>
      </c>
      <c r="P104" s="5">
        <v>235700016</v>
      </c>
      <c r="Q104" s="5">
        <v>23989892</v>
      </c>
      <c r="R104" s="5">
        <v>10750751</v>
      </c>
      <c r="S104" s="5">
        <v>1125357.125</v>
      </c>
      <c r="T104" s="5">
        <v>72942728</v>
      </c>
      <c r="U104" s="5">
        <v>13117603</v>
      </c>
      <c r="V104" s="5">
        <v>44510588</v>
      </c>
      <c r="W104" s="5">
        <v>5093793</v>
      </c>
      <c r="X104" s="5">
        <v>22365764</v>
      </c>
      <c r="Y104" s="5">
        <v>184543888</v>
      </c>
      <c r="Z104" s="4">
        <f t="shared" si="6"/>
        <v>1385354.46875</v>
      </c>
      <c r="AA104" s="4">
        <f t="shared" si="7"/>
        <v>71970145</v>
      </c>
      <c r="AB104" s="4">
        <f t="shared" si="8"/>
        <v>95761673</v>
      </c>
      <c r="AC104" s="4" t="s">
        <v>336</v>
      </c>
      <c r="AD104" s="4" t="s">
        <v>248</v>
      </c>
      <c r="AE104" s="4" t="s">
        <v>63</v>
      </c>
    </row>
    <row r="105" spans="1:31" x14ac:dyDescent="0.35">
      <c r="A105" s="4" t="str">
        <f t="shared" si="5"/>
        <v>Heliconius</v>
      </c>
      <c r="B105" s="5" t="s">
        <v>241</v>
      </c>
      <c r="C105" s="126" t="s">
        <v>334</v>
      </c>
      <c r="D105" s="126" t="s">
        <v>335</v>
      </c>
      <c r="E105" s="5"/>
      <c r="F105" s="126" t="s">
        <v>309</v>
      </c>
      <c r="G105" s="123" t="str">
        <f t="shared" si="10"/>
        <v>female</v>
      </c>
      <c r="H105" s="123">
        <v>28</v>
      </c>
      <c r="I105" s="5">
        <v>225913.4375</v>
      </c>
      <c r="J105" s="4">
        <v>943728.625</v>
      </c>
      <c r="K105" s="4">
        <v>382194.3125</v>
      </c>
      <c r="L105" s="127"/>
      <c r="M105" s="5">
        <v>39745.195312000003</v>
      </c>
      <c r="N105" s="5">
        <v>1837854.25</v>
      </c>
      <c r="O105" s="5">
        <v>124258.67187599999</v>
      </c>
      <c r="P105" s="5">
        <v>226983520</v>
      </c>
      <c r="Q105" s="5">
        <v>21764794</v>
      </c>
      <c r="R105" s="5">
        <v>11372557</v>
      </c>
      <c r="S105" s="5">
        <v>1349923.875</v>
      </c>
      <c r="T105" s="5">
        <v>70244040</v>
      </c>
      <c r="U105" s="5">
        <v>15417180</v>
      </c>
      <c r="V105" s="5">
        <v>40895764</v>
      </c>
      <c r="W105" s="5">
        <v>4968934</v>
      </c>
      <c r="X105" s="5">
        <v>23237000</v>
      </c>
      <c r="Y105" s="5">
        <v>191080704</v>
      </c>
      <c r="Z105" s="4">
        <f t="shared" si="6"/>
        <v>1551836.375</v>
      </c>
      <c r="AA105" s="4">
        <f t="shared" si="7"/>
        <v>69101698</v>
      </c>
      <c r="AB105" s="4">
        <f t="shared" si="8"/>
        <v>103132390.17968801</v>
      </c>
      <c r="AC105" s="4" t="s">
        <v>336</v>
      </c>
      <c r="AD105" s="4" t="s">
        <v>248</v>
      </c>
      <c r="AE105" s="4" t="s">
        <v>63</v>
      </c>
    </row>
    <row r="106" spans="1:31" x14ac:dyDescent="0.35">
      <c r="A106" s="4" t="str">
        <f t="shared" si="5"/>
        <v>Heliconius</v>
      </c>
      <c r="B106" s="5" t="s">
        <v>241</v>
      </c>
      <c r="C106" s="126" t="s">
        <v>334</v>
      </c>
      <c r="D106" s="126" t="s">
        <v>335</v>
      </c>
      <c r="E106" s="5"/>
      <c r="F106" s="126" t="s">
        <v>309</v>
      </c>
      <c r="G106" s="123" t="str">
        <f>IF(F106="FEMALE", "female","male")</f>
        <v>female</v>
      </c>
      <c r="H106" s="123">
        <v>30</v>
      </c>
      <c r="I106" s="5">
        <v>301904.75</v>
      </c>
      <c r="J106" s="4">
        <v>980962.875</v>
      </c>
      <c r="K106" s="4">
        <v>424546.6875</v>
      </c>
      <c r="L106" s="127">
        <v>21766.392577999999</v>
      </c>
      <c r="M106" s="5">
        <v>49119.546876</v>
      </c>
      <c r="N106" s="5">
        <v>2116158</v>
      </c>
      <c r="O106" s="5">
        <v>213489.5625</v>
      </c>
      <c r="P106" s="5">
        <v>242346688</v>
      </c>
      <c r="Q106" s="5">
        <v>21005810</v>
      </c>
      <c r="R106" s="5">
        <v>11789256</v>
      </c>
      <c r="S106" s="5">
        <v>899248.625</v>
      </c>
      <c r="T106" s="5">
        <v>74998984</v>
      </c>
      <c r="U106" s="5">
        <v>17857638</v>
      </c>
      <c r="V106" s="5">
        <v>39938208</v>
      </c>
      <c r="W106" s="5">
        <v>5036056</v>
      </c>
      <c r="X106" s="5">
        <v>23519694</v>
      </c>
      <c r="Y106" s="5">
        <v>214776672</v>
      </c>
      <c r="Z106" s="4">
        <f t="shared" si="6"/>
        <v>1707414.3125</v>
      </c>
      <c r="AA106" s="4">
        <f t="shared" si="7"/>
        <v>68493958</v>
      </c>
      <c r="AB106" s="4">
        <f t="shared" si="8"/>
        <v>124552384.140624</v>
      </c>
      <c r="AC106" s="4" t="s">
        <v>336</v>
      </c>
      <c r="AD106" s="4" t="s">
        <v>248</v>
      </c>
      <c r="AE106" s="4" t="s">
        <v>63</v>
      </c>
    </row>
    <row r="107" spans="1:31" x14ac:dyDescent="0.35">
      <c r="A107" s="4" t="str">
        <f t="shared" si="5"/>
        <v>Heliconius</v>
      </c>
      <c r="B107" s="5" t="s">
        <v>241</v>
      </c>
      <c r="C107" s="126" t="s">
        <v>334</v>
      </c>
      <c r="D107" s="126" t="s">
        <v>335</v>
      </c>
      <c r="E107" s="5"/>
      <c r="F107" s="126" t="s">
        <v>309</v>
      </c>
      <c r="G107" s="123" t="str">
        <f t="shared" si="10"/>
        <v>female</v>
      </c>
      <c r="H107" s="123">
        <v>31</v>
      </c>
      <c r="I107" s="5">
        <v>159367.5625</v>
      </c>
      <c r="J107" s="4">
        <v>1093866.75</v>
      </c>
      <c r="K107" s="4">
        <v>416797.84375</v>
      </c>
      <c r="L107" s="127">
        <v>52908.023437999997</v>
      </c>
      <c r="M107" s="5">
        <v>48183.8125</v>
      </c>
      <c r="N107" s="5">
        <v>1647760.875</v>
      </c>
      <c r="O107" s="5">
        <v>155694.92187600001</v>
      </c>
      <c r="P107" s="5">
        <v>190639392</v>
      </c>
      <c r="Q107" s="5">
        <v>15110820</v>
      </c>
      <c r="R107" s="5">
        <v>11221021</v>
      </c>
      <c r="S107" s="5">
        <v>933792.875</v>
      </c>
      <c r="T107" s="5">
        <v>60454864</v>
      </c>
      <c r="U107" s="5">
        <v>11255174</v>
      </c>
      <c r="V107" s="5">
        <v>38146356</v>
      </c>
      <c r="W107" s="5">
        <v>4938825</v>
      </c>
      <c r="X107" s="5">
        <v>19101036</v>
      </c>
      <c r="Y107" s="5">
        <v>166930624</v>
      </c>
      <c r="Z107" s="4">
        <f t="shared" si="6"/>
        <v>1670032.15625</v>
      </c>
      <c r="AA107" s="4">
        <f t="shared" si="7"/>
        <v>62186217</v>
      </c>
      <c r="AB107" s="4">
        <f t="shared" si="8"/>
        <v>90123256.15625</v>
      </c>
      <c r="AC107" s="4" t="s">
        <v>336</v>
      </c>
      <c r="AD107" s="4" t="s">
        <v>248</v>
      </c>
      <c r="AE107" s="4" t="s">
        <v>63</v>
      </c>
    </row>
    <row r="108" spans="1:31" x14ac:dyDescent="0.35">
      <c r="A108" s="4" t="str">
        <f t="shared" si="5"/>
        <v>Heliconius</v>
      </c>
      <c r="B108" s="5" t="s">
        <v>241</v>
      </c>
      <c r="C108" s="126" t="s">
        <v>334</v>
      </c>
      <c r="D108" s="126" t="s">
        <v>335</v>
      </c>
      <c r="E108" s="5"/>
      <c r="F108" s="126" t="s">
        <v>309</v>
      </c>
      <c r="G108" s="123" t="str">
        <f t="shared" si="10"/>
        <v>female</v>
      </c>
      <c r="H108" s="123">
        <v>32</v>
      </c>
      <c r="I108" s="5">
        <v>261653.3125</v>
      </c>
      <c r="J108" s="4">
        <v>999521.375</v>
      </c>
      <c r="K108" s="4">
        <v>375824.1875</v>
      </c>
      <c r="L108" s="128">
        <v>35967.117187999997</v>
      </c>
      <c r="M108" s="5">
        <v>43085.121094000002</v>
      </c>
      <c r="N108" s="5">
        <v>1590441.125</v>
      </c>
      <c r="O108" s="5">
        <v>107037.14062400001</v>
      </c>
      <c r="P108" s="5">
        <v>201839488</v>
      </c>
      <c r="Q108" s="5">
        <v>18803654</v>
      </c>
      <c r="R108" s="5">
        <v>13264372</v>
      </c>
      <c r="S108" s="5">
        <v>921820.4375</v>
      </c>
      <c r="T108" s="5">
        <v>54652231.5625</v>
      </c>
      <c r="U108" s="5">
        <v>9584664</v>
      </c>
      <c r="V108" s="5">
        <v>44497784</v>
      </c>
      <c r="W108" s="5">
        <v>5249471</v>
      </c>
      <c r="X108" s="5">
        <v>15819907</v>
      </c>
      <c r="Y108" s="5">
        <v>172953968</v>
      </c>
      <c r="Z108" s="4">
        <f t="shared" si="6"/>
        <v>1636998.875</v>
      </c>
      <c r="AA108" s="4">
        <f t="shared" si="7"/>
        <v>65567162</v>
      </c>
      <c r="AB108" s="4">
        <f t="shared" si="8"/>
        <v>94531616.878905997</v>
      </c>
      <c r="AC108" s="4" t="s">
        <v>336</v>
      </c>
      <c r="AD108" s="4" t="s">
        <v>248</v>
      </c>
      <c r="AE108" s="4" t="s">
        <v>63</v>
      </c>
    </row>
    <row r="109" spans="1:31" x14ac:dyDescent="0.35">
      <c r="A109" s="4" t="str">
        <f t="shared" si="5"/>
        <v>Heliconius</v>
      </c>
      <c r="B109" s="5" t="s">
        <v>241</v>
      </c>
      <c r="C109" s="126" t="s">
        <v>334</v>
      </c>
      <c r="D109" s="126" t="s">
        <v>335</v>
      </c>
      <c r="E109" s="5"/>
      <c r="F109" s="126" t="s">
        <v>309</v>
      </c>
      <c r="G109" s="123" t="str">
        <f t="shared" si="10"/>
        <v>female</v>
      </c>
      <c r="H109" s="123">
        <v>33</v>
      </c>
      <c r="I109" s="5">
        <v>252980.28125</v>
      </c>
      <c r="J109" s="4">
        <v>1276216.5</v>
      </c>
      <c r="K109" s="4">
        <v>361149.84375</v>
      </c>
      <c r="L109" s="128">
        <v>40342.207030999998</v>
      </c>
      <c r="M109" s="5">
        <v>49904.683594000002</v>
      </c>
      <c r="N109" s="5">
        <v>1963881.25</v>
      </c>
      <c r="O109" s="5">
        <v>127998.59375</v>
      </c>
      <c r="P109" s="5">
        <v>216088944</v>
      </c>
      <c r="Q109" s="5">
        <v>19384356</v>
      </c>
      <c r="R109" s="5">
        <v>11319972</v>
      </c>
      <c r="S109" s="5">
        <v>1273543.625</v>
      </c>
      <c r="T109" s="5">
        <v>54133320</v>
      </c>
      <c r="U109" s="5">
        <v>12213857</v>
      </c>
      <c r="V109" s="5">
        <v>52567796</v>
      </c>
      <c r="W109" s="5">
        <v>5131823</v>
      </c>
      <c r="X109" s="5">
        <v>23812610</v>
      </c>
      <c r="Y109" s="5">
        <v>197152432</v>
      </c>
      <c r="Z109" s="4">
        <f t="shared" si="6"/>
        <v>1890346.625</v>
      </c>
      <c r="AA109" s="4">
        <f t="shared" si="7"/>
        <v>81512229</v>
      </c>
      <c r="AB109" s="4">
        <f t="shared" si="8"/>
        <v>99522213.441405997</v>
      </c>
      <c r="AC109" s="4" t="s">
        <v>336</v>
      </c>
      <c r="AD109" s="4" t="s">
        <v>248</v>
      </c>
      <c r="AE109" s="4" t="s">
        <v>63</v>
      </c>
    </row>
    <row r="110" spans="1:31" x14ac:dyDescent="0.35">
      <c r="A110" s="4" t="str">
        <f t="shared" si="5"/>
        <v>Heliconius</v>
      </c>
      <c r="B110" s="5" t="s">
        <v>241</v>
      </c>
      <c r="C110" s="126" t="s">
        <v>334</v>
      </c>
      <c r="D110" s="126" t="s">
        <v>335</v>
      </c>
      <c r="E110" s="5"/>
      <c r="F110" s="126" t="s">
        <v>309</v>
      </c>
      <c r="G110" s="123" t="str">
        <f>IF(F110="FEMALE", "female","male")</f>
        <v>female</v>
      </c>
      <c r="H110" s="123">
        <v>34</v>
      </c>
      <c r="I110" s="5">
        <v>310098.0625</v>
      </c>
      <c r="J110" s="4">
        <v>1009324</v>
      </c>
      <c r="K110" s="4">
        <v>324118.46875</v>
      </c>
      <c r="L110" s="128"/>
      <c r="M110" s="5">
        <v>59448.039062000003</v>
      </c>
      <c r="N110" s="5">
        <v>1490951.25</v>
      </c>
      <c r="O110" s="5">
        <v>174603.0625</v>
      </c>
      <c r="P110" s="5">
        <v>229300640</v>
      </c>
      <c r="Q110" s="5">
        <v>18555648</v>
      </c>
      <c r="R110" s="5">
        <v>12833357</v>
      </c>
      <c r="S110" s="5">
        <v>985529.625</v>
      </c>
      <c r="T110" s="5">
        <v>62777064</v>
      </c>
      <c r="U110" s="5">
        <v>14745251</v>
      </c>
      <c r="V110" s="5">
        <v>47128652</v>
      </c>
      <c r="W110" s="5">
        <v>5511314</v>
      </c>
      <c r="X110" s="5">
        <v>27407934</v>
      </c>
      <c r="Y110" s="5">
        <v>204202928</v>
      </c>
      <c r="Z110" s="4">
        <f t="shared" si="6"/>
        <v>1643540.53125</v>
      </c>
      <c r="AA110" s="4">
        <f t="shared" si="7"/>
        <v>80047900</v>
      </c>
      <c r="AB110" s="4">
        <f t="shared" si="8"/>
        <v>106215837.17968801</v>
      </c>
      <c r="AC110" s="4" t="s">
        <v>336</v>
      </c>
      <c r="AD110" s="4" t="s">
        <v>248</v>
      </c>
      <c r="AE110" s="4" t="s">
        <v>63</v>
      </c>
    </row>
    <row r="111" spans="1:31" x14ac:dyDescent="0.35">
      <c r="A111" s="4" t="str">
        <f t="shared" si="5"/>
        <v>Heliconius</v>
      </c>
      <c r="B111" s="5" t="s">
        <v>241</v>
      </c>
      <c r="C111" s="126" t="s">
        <v>334</v>
      </c>
      <c r="D111" s="126" t="s">
        <v>335</v>
      </c>
      <c r="E111" s="5"/>
      <c r="F111" s="126" t="s">
        <v>309</v>
      </c>
      <c r="G111" s="123" t="str">
        <f t="shared" si="10"/>
        <v>female</v>
      </c>
      <c r="H111" s="123">
        <v>36</v>
      </c>
      <c r="I111" s="5">
        <v>215081.76562399999</v>
      </c>
      <c r="J111" s="4">
        <v>908063.6875</v>
      </c>
      <c r="K111" s="4">
        <v>288933.625</v>
      </c>
      <c r="L111" s="5"/>
      <c r="M111" s="5">
        <v>53016.210937999997</v>
      </c>
      <c r="N111" s="5">
        <v>1586998</v>
      </c>
      <c r="O111" s="5">
        <v>105246.76562400001</v>
      </c>
      <c r="P111" s="5">
        <v>218597888</v>
      </c>
      <c r="Q111" s="5">
        <v>23549946</v>
      </c>
      <c r="R111" s="5">
        <v>10838751</v>
      </c>
      <c r="S111" s="5">
        <v>827863.6875</v>
      </c>
      <c r="T111" s="5">
        <v>48058800</v>
      </c>
      <c r="U111" s="5">
        <v>13480762</v>
      </c>
      <c r="V111" s="5">
        <v>44757216</v>
      </c>
      <c r="W111" s="5">
        <v>4804331</v>
      </c>
      <c r="X111" s="5">
        <v>19191240</v>
      </c>
      <c r="Y111" s="5">
        <v>196658448</v>
      </c>
      <c r="Z111" s="4">
        <f t="shared" si="6"/>
        <v>1412079.078124</v>
      </c>
      <c r="AA111" s="4">
        <f t="shared" si="7"/>
        <v>68752787</v>
      </c>
      <c r="AB111" s="4">
        <f t="shared" si="8"/>
        <v>111372805.71093799</v>
      </c>
      <c r="AC111" s="4" t="s">
        <v>336</v>
      </c>
      <c r="AD111" s="4" t="s">
        <v>248</v>
      </c>
      <c r="AE111" s="4" t="s">
        <v>63</v>
      </c>
    </row>
    <row r="112" spans="1:31" x14ac:dyDescent="0.35">
      <c r="A112" s="4" t="str">
        <f t="shared" si="5"/>
        <v>Heliconius</v>
      </c>
      <c r="B112" s="5" t="s">
        <v>241</v>
      </c>
      <c r="C112" s="126" t="s">
        <v>334</v>
      </c>
      <c r="D112" s="5" t="s">
        <v>334</v>
      </c>
      <c r="E112" s="5" t="s">
        <v>337</v>
      </c>
      <c r="F112" s="126" t="s">
        <v>316</v>
      </c>
      <c r="G112" s="123" t="str">
        <f t="shared" si="10"/>
        <v>male</v>
      </c>
      <c r="H112" s="123">
        <v>1</v>
      </c>
      <c r="I112" s="5">
        <v>281949.6875</v>
      </c>
      <c r="J112" s="4">
        <v>855878.375</v>
      </c>
      <c r="K112" s="4">
        <v>188170.5</v>
      </c>
      <c r="L112" s="5"/>
      <c r="M112" s="5">
        <v>44040.90625</v>
      </c>
      <c r="N112" s="5">
        <v>1593948.125</v>
      </c>
      <c r="O112" s="5">
        <v>71193.710938000004</v>
      </c>
      <c r="P112" s="5">
        <v>317523584</v>
      </c>
      <c r="Q112" s="5">
        <v>32321160</v>
      </c>
      <c r="R112" s="5">
        <v>16246763</v>
      </c>
      <c r="S112" s="5">
        <v>805732</v>
      </c>
      <c r="T112" s="5">
        <v>83027064</v>
      </c>
      <c r="U112" s="5">
        <v>10697828</v>
      </c>
      <c r="V112" s="5">
        <v>50635116</v>
      </c>
      <c r="W112" s="5">
        <v>5670479</v>
      </c>
      <c r="X112" s="5">
        <v>21242722</v>
      </c>
      <c r="Y112" s="5">
        <v>223082400</v>
      </c>
      <c r="Z112" s="4">
        <f t="shared" si="6"/>
        <v>1325998.5625</v>
      </c>
      <c r="AA112" s="4">
        <f t="shared" si="7"/>
        <v>77548317</v>
      </c>
      <c r="AB112" s="4">
        <f t="shared" si="8"/>
        <v>131872267.40625</v>
      </c>
      <c r="AC112" s="4" t="s">
        <v>338</v>
      </c>
      <c r="AD112" s="4" t="s">
        <v>248</v>
      </c>
      <c r="AE112" s="4" t="s">
        <v>63</v>
      </c>
    </row>
    <row r="113" spans="1:31" x14ac:dyDescent="0.35">
      <c r="A113" s="4" t="str">
        <f t="shared" si="5"/>
        <v>Heliconius</v>
      </c>
      <c r="B113" s="5" t="s">
        <v>241</v>
      </c>
      <c r="C113" s="126" t="s">
        <v>334</v>
      </c>
      <c r="D113" s="5" t="s">
        <v>334</v>
      </c>
      <c r="E113" s="5" t="s">
        <v>337</v>
      </c>
      <c r="F113" s="126" t="s">
        <v>316</v>
      </c>
      <c r="G113" s="123" t="str">
        <f t="shared" si="10"/>
        <v>male</v>
      </c>
      <c r="H113" s="123">
        <v>3</v>
      </c>
      <c r="I113" s="5">
        <v>176746.0625</v>
      </c>
      <c r="J113" s="4">
        <v>921631.375</v>
      </c>
      <c r="K113" s="4">
        <v>262168.625</v>
      </c>
      <c r="L113" s="5">
        <v>18220.757812</v>
      </c>
      <c r="M113" s="5">
        <v>44351.304687999997</v>
      </c>
      <c r="N113" s="5">
        <v>1607005</v>
      </c>
      <c r="O113" s="5">
        <v>110328.96875</v>
      </c>
      <c r="P113" s="5">
        <v>303572704</v>
      </c>
      <c r="Q113" s="5">
        <v>29606144</v>
      </c>
      <c r="R113" s="5">
        <v>13271241</v>
      </c>
      <c r="S113" s="5">
        <v>1013582.6875</v>
      </c>
      <c r="T113" s="5">
        <v>82598384</v>
      </c>
      <c r="U113" s="5">
        <v>12073097</v>
      </c>
      <c r="V113" s="5">
        <v>33314138</v>
      </c>
      <c r="W113" s="5">
        <v>4424960.5</v>
      </c>
      <c r="X113" s="5">
        <v>15976859</v>
      </c>
      <c r="Y113" s="5">
        <v>205790768</v>
      </c>
      <c r="Z113" s="4">
        <f t="shared" si="6"/>
        <v>1360546.0625</v>
      </c>
      <c r="AA113" s="4">
        <f t="shared" si="7"/>
        <v>53715957.5</v>
      </c>
      <c r="AB113" s="4">
        <f t="shared" si="8"/>
        <v>136989811.13281199</v>
      </c>
      <c r="AC113" s="4" t="s">
        <v>338</v>
      </c>
      <c r="AD113" s="4" t="s">
        <v>248</v>
      </c>
      <c r="AE113" s="4" t="s">
        <v>63</v>
      </c>
    </row>
    <row r="114" spans="1:31" x14ac:dyDescent="0.35">
      <c r="A114" s="4" t="str">
        <f t="shared" si="5"/>
        <v>Heliconius</v>
      </c>
      <c r="B114" s="5" t="s">
        <v>241</v>
      </c>
      <c r="C114" s="126" t="s">
        <v>334</v>
      </c>
      <c r="D114" s="5" t="s">
        <v>334</v>
      </c>
      <c r="E114" s="5" t="s">
        <v>337</v>
      </c>
      <c r="F114" s="126" t="s">
        <v>316</v>
      </c>
      <c r="G114" s="123" t="str">
        <f t="shared" si="10"/>
        <v>male</v>
      </c>
      <c r="H114" s="123">
        <v>7</v>
      </c>
      <c r="I114" s="5">
        <v>247305.59375</v>
      </c>
      <c r="J114" s="4">
        <v>811075.0625</v>
      </c>
      <c r="K114" s="4">
        <v>262597.34375</v>
      </c>
      <c r="L114" s="5">
        <v>54321.824219000002</v>
      </c>
      <c r="M114" s="5">
        <v>38182.277344000002</v>
      </c>
      <c r="N114" s="5">
        <v>1694809.5</v>
      </c>
      <c r="O114" s="5">
        <v>145821.125</v>
      </c>
      <c r="P114" s="5">
        <v>252586272</v>
      </c>
      <c r="Q114" s="5">
        <v>26601272</v>
      </c>
      <c r="R114" s="5">
        <v>12224012</v>
      </c>
      <c r="S114" s="5">
        <v>931164</v>
      </c>
      <c r="T114" s="5">
        <v>77610656</v>
      </c>
      <c r="U114" s="5">
        <v>10355561</v>
      </c>
      <c r="V114" s="5">
        <v>39530336</v>
      </c>
      <c r="W114" s="5">
        <v>4996069.5</v>
      </c>
      <c r="X114" s="5">
        <v>17290574</v>
      </c>
      <c r="Y114" s="5">
        <v>180841680</v>
      </c>
      <c r="Z114" s="4">
        <f t="shared" si="6"/>
        <v>1320978</v>
      </c>
      <c r="AA114" s="4">
        <f t="shared" si="7"/>
        <v>61816979.5</v>
      </c>
      <c r="AB114" s="4">
        <f t="shared" si="8"/>
        <v>105615169.722656</v>
      </c>
      <c r="AC114" s="4" t="s">
        <v>338</v>
      </c>
      <c r="AD114" s="4" t="s">
        <v>248</v>
      </c>
      <c r="AE114" s="4" t="s">
        <v>63</v>
      </c>
    </row>
    <row r="115" spans="1:31" x14ac:dyDescent="0.35">
      <c r="A115" s="4" t="str">
        <f t="shared" si="5"/>
        <v>Heliconius</v>
      </c>
      <c r="B115" s="5" t="s">
        <v>241</v>
      </c>
      <c r="C115" s="126" t="s">
        <v>334</v>
      </c>
      <c r="D115" s="5" t="s">
        <v>334</v>
      </c>
      <c r="E115" s="5" t="s">
        <v>337</v>
      </c>
      <c r="F115" s="126" t="s">
        <v>316</v>
      </c>
      <c r="G115" s="123" t="str">
        <f t="shared" si="10"/>
        <v>male</v>
      </c>
      <c r="H115" s="123">
        <v>9</v>
      </c>
      <c r="I115" s="5">
        <v>245665.29687600001</v>
      </c>
      <c r="J115" s="4">
        <v>1027311.875</v>
      </c>
      <c r="K115" s="4">
        <v>263773.71875</v>
      </c>
      <c r="L115" s="5"/>
      <c r="M115" s="5">
        <v>35682.875</v>
      </c>
      <c r="N115" s="5">
        <v>1339678.375</v>
      </c>
      <c r="O115" s="5">
        <v>128062.570312</v>
      </c>
      <c r="P115" s="5">
        <v>276727808</v>
      </c>
      <c r="Q115" s="5">
        <v>29295232</v>
      </c>
      <c r="R115" s="5">
        <v>13426467</v>
      </c>
      <c r="S115" s="5">
        <v>1013067</v>
      </c>
      <c r="T115" s="5">
        <v>76758920</v>
      </c>
      <c r="U115" s="5">
        <v>13728767</v>
      </c>
      <c r="V115" s="5">
        <v>44049536</v>
      </c>
      <c r="W115" s="5">
        <v>4790269</v>
      </c>
      <c r="X115" s="5">
        <v>22084654</v>
      </c>
      <c r="Y115" s="5">
        <v>206750016</v>
      </c>
      <c r="Z115" s="4">
        <f t="shared" si="6"/>
        <v>1536750.890626</v>
      </c>
      <c r="AA115" s="4">
        <f t="shared" si="7"/>
        <v>70924459</v>
      </c>
      <c r="AB115" s="4">
        <f t="shared" si="8"/>
        <v>119184677.85937399</v>
      </c>
      <c r="AC115" s="4" t="s">
        <v>338</v>
      </c>
      <c r="AD115" s="4" t="s">
        <v>248</v>
      </c>
      <c r="AE115" s="4" t="s">
        <v>63</v>
      </c>
    </row>
    <row r="116" spans="1:31" x14ac:dyDescent="0.35">
      <c r="A116" s="4" t="str">
        <f t="shared" si="5"/>
        <v>Heliconius</v>
      </c>
      <c r="B116" s="5" t="s">
        <v>241</v>
      </c>
      <c r="C116" s="126" t="s">
        <v>334</v>
      </c>
      <c r="D116" s="5" t="s">
        <v>334</v>
      </c>
      <c r="E116" s="5" t="s">
        <v>337</v>
      </c>
      <c r="F116" s="126" t="s">
        <v>316</v>
      </c>
      <c r="G116" s="123" t="str">
        <f t="shared" si="10"/>
        <v>male</v>
      </c>
      <c r="H116" s="123">
        <v>10</v>
      </c>
      <c r="I116" s="5">
        <v>180857.10937600001</v>
      </c>
      <c r="J116" s="4">
        <v>911613.375</v>
      </c>
      <c r="K116" s="4">
        <v>197944.859375</v>
      </c>
      <c r="L116" s="5"/>
      <c r="M116" s="5">
        <v>45159.359376</v>
      </c>
      <c r="N116" s="5">
        <v>2099894.5</v>
      </c>
      <c r="O116" s="5">
        <v>98164.335938000004</v>
      </c>
      <c r="P116" s="5">
        <v>271082112</v>
      </c>
      <c r="Q116" s="5">
        <v>26738170</v>
      </c>
      <c r="R116" s="5">
        <v>12574481</v>
      </c>
      <c r="S116" s="5">
        <v>1038477</v>
      </c>
      <c r="T116" s="5">
        <v>75042368</v>
      </c>
      <c r="U116" s="5">
        <v>12183267</v>
      </c>
      <c r="V116" s="5">
        <v>38866016</v>
      </c>
      <c r="W116" s="5">
        <v>4038169.5</v>
      </c>
      <c r="X116" s="5">
        <v>18503568</v>
      </c>
      <c r="Y116" s="5">
        <v>187328848</v>
      </c>
      <c r="Z116" s="4">
        <f t="shared" si="6"/>
        <v>1290415.343751</v>
      </c>
      <c r="AA116" s="4">
        <f t="shared" si="7"/>
        <v>61407753.5</v>
      </c>
      <c r="AB116" s="4">
        <f t="shared" si="8"/>
        <v>110302358.296873</v>
      </c>
      <c r="AC116" s="4" t="s">
        <v>338</v>
      </c>
      <c r="AD116" s="4" t="s">
        <v>248</v>
      </c>
      <c r="AE116" s="4" t="s">
        <v>63</v>
      </c>
    </row>
    <row r="117" spans="1:31" x14ac:dyDescent="0.35">
      <c r="A117" s="4" t="str">
        <f t="shared" si="5"/>
        <v>Heliconius</v>
      </c>
      <c r="B117" s="5" t="s">
        <v>241</v>
      </c>
      <c r="C117" s="126" t="s">
        <v>334</v>
      </c>
      <c r="D117" s="5" t="s">
        <v>334</v>
      </c>
      <c r="E117" s="5" t="s">
        <v>337</v>
      </c>
      <c r="F117" s="126" t="s">
        <v>316</v>
      </c>
      <c r="G117" s="123" t="str">
        <f t="shared" si="10"/>
        <v>male</v>
      </c>
      <c r="H117" s="123">
        <v>12</v>
      </c>
      <c r="I117" s="5">
        <v>254704.3125</v>
      </c>
      <c r="J117" s="4">
        <v>1019649.375</v>
      </c>
      <c r="K117" s="4">
        <v>287186.03125</v>
      </c>
      <c r="L117" s="5"/>
      <c r="M117" s="5">
        <v>30864.6875</v>
      </c>
      <c r="N117" s="5">
        <v>2271427.5</v>
      </c>
      <c r="O117" s="5">
        <v>132564.3125</v>
      </c>
      <c r="P117" s="5">
        <v>273108544</v>
      </c>
      <c r="Q117" s="5">
        <v>29600838</v>
      </c>
      <c r="R117" s="5">
        <v>12806114</v>
      </c>
      <c r="S117" s="5">
        <v>1221839.75</v>
      </c>
      <c r="T117" s="5">
        <v>76221592</v>
      </c>
      <c r="U117" s="5">
        <v>10519552</v>
      </c>
      <c r="V117" s="5">
        <v>36529348</v>
      </c>
      <c r="W117" s="5">
        <v>4481094.5</v>
      </c>
      <c r="X117" s="5">
        <v>16951872</v>
      </c>
      <c r="Y117" s="5">
        <v>197608000</v>
      </c>
      <c r="Z117" s="4">
        <f t="shared" si="6"/>
        <v>1561539.71875</v>
      </c>
      <c r="AA117" s="4">
        <f t="shared" si="7"/>
        <v>57962314.5</v>
      </c>
      <c r="AB117" s="4">
        <f t="shared" si="8"/>
        <v>125262301.59375</v>
      </c>
      <c r="AC117" s="4" t="s">
        <v>338</v>
      </c>
      <c r="AD117" s="4" t="s">
        <v>248</v>
      </c>
      <c r="AE117" s="4" t="s">
        <v>63</v>
      </c>
    </row>
    <row r="118" spans="1:31" x14ac:dyDescent="0.35">
      <c r="A118" s="4" t="str">
        <f t="shared" si="5"/>
        <v>Heliconius</v>
      </c>
      <c r="B118" s="5" t="s">
        <v>241</v>
      </c>
      <c r="C118" s="126" t="s">
        <v>334</v>
      </c>
      <c r="D118" s="5" t="s">
        <v>334</v>
      </c>
      <c r="E118" s="5" t="s">
        <v>337</v>
      </c>
      <c r="F118" s="126" t="s">
        <v>316</v>
      </c>
      <c r="G118" s="123" t="str">
        <f t="shared" si="10"/>
        <v>male</v>
      </c>
      <c r="H118" s="123">
        <v>17</v>
      </c>
      <c r="I118" s="5">
        <v>273923.0625</v>
      </c>
      <c r="J118" s="4">
        <v>1040314.1875</v>
      </c>
      <c r="K118" s="4">
        <v>307862.34375</v>
      </c>
      <c r="L118" s="5">
        <v>27177.246093999998</v>
      </c>
      <c r="M118" s="5">
        <v>42661.179687999997</v>
      </c>
      <c r="N118" s="5">
        <v>2128067.75</v>
      </c>
      <c r="O118" s="5">
        <v>106197.76562400001</v>
      </c>
      <c r="P118" s="5">
        <v>279739104</v>
      </c>
      <c r="Q118" s="5">
        <v>27632138</v>
      </c>
      <c r="R118" s="5">
        <v>13583332</v>
      </c>
      <c r="S118" s="5">
        <v>849299.625</v>
      </c>
      <c r="T118" s="5">
        <v>64621108</v>
      </c>
      <c r="U118" s="5">
        <v>11741556</v>
      </c>
      <c r="V118" s="5">
        <v>40299432</v>
      </c>
      <c r="W118" s="5">
        <v>5383407.5</v>
      </c>
      <c r="X118" s="5">
        <v>16376556</v>
      </c>
      <c r="Y118" s="5">
        <v>186255136</v>
      </c>
      <c r="Z118" s="4">
        <f t="shared" si="6"/>
        <v>1622099.59375</v>
      </c>
      <c r="AA118" s="4">
        <f t="shared" si="7"/>
        <v>62059395.5</v>
      </c>
      <c r="AB118" s="4">
        <f t="shared" si="8"/>
        <v>108661355.97656199</v>
      </c>
      <c r="AC118" s="4" t="s">
        <v>338</v>
      </c>
      <c r="AD118" s="4" t="s">
        <v>248</v>
      </c>
      <c r="AE118" s="4" t="s">
        <v>63</v>
      </c>
    </row>
    <row r="119" spans="1:31" x14ac:dyDescent="0.35">
      <c r="A119" s="4" t="str">
        <f t="shared" si="5"/>
        <v>Heliconius</v>
      </c>
      <c r="B119" s="5" t="s">
        <v>241</v>
      </c>
      <c r="C119" s="126" t="s">
        <v>334</v>
      </c>
      <c r="D119" s="5" t="s">
        <v>334</v>
      </c>
      <c r="E119" s="5" t="s">
        <v>337</v>
      </c>
      <c r="F119" s="126" t="s">
        <v>316</v>
      </c>
      <c r="G119" s="123" t="str">
        <f t="shared" si="10"/>
        <v>male</v>
      </c>
      <c r="H119" s="123">
        <v>18</v>
      </c>
      <c r="I119" s="5">
        <v>248960.04687600001</v>
      </c>
      <c r="J119" s="4">
        <v>732062.5</v>
      </c>
      <c r="K119" s="4">
        <v>226443</v>
      </c>
      <c r="L119" s="5"/>
      <c r="M119" s="5">
        <v>23726.939453999999</v>
      </c>
      <c r="N119" s="5">
        <v>1862297.625</v>
      </c>
      <c r="O119" s="5">
        <v>100218.820312</v>
      </c>
      <c r="P119" s="5">
        <v>280605600</v>
      </c>
      <c r="Q119" s="5">
        <v>30770228</v>
      </c>
      <c r="R119" s="5">
        <v>12668615</v>
      </c>
      <c r="S119" s="5">
        <v>844176.25</v>
      </c>
      <c r="T119" s="5">
        <v>80136408</v>
      </c>
      <c r="U119" s="5">
        <v>9840835</v>
      </c>
      <c r="V119" s="5">
        <v>36855196</v>
      </c>
      <c r="W119" s="5">
        <v>5722089.5</v>
      </c>
      <c r="X119" s="5">
        <v>16819886</v>
      </c>
      <c r="Y119" s="5">
        <v>183653232</v>
      </c>
      <c r="Z119" s="4">
        <f t="shared" si="6"/>
        <v>1207465.546876</v>
      </c>
      <c r="AA119" s="4">
        <f t="shared" si="7"/>
        <v>59397171.5</v>
      </c>
      <c r="AB119" s="4">
        <f t="shared" si="8"/>
        <v>111321735.38867</v>
      </c>
      <c r="AC119" s="4" t="s">
        <v>338</v>
      </c>
      <c r="AD119" s="4" t="s">
        <v>248</v>
      </c>
      <c r="AE119" s="4" t="s">
        <v>63</v>
      </c>
    </row>
    <row r="120" spans="1:31" x14ac:dyDescent="0.35">
      <c r="A120" s="4" t="str">
        <f t="shared" si="5"/>
        <v>Heliconius</v>
      </c>
      <c r="B120" s="5" t="s">
        <v>241</v>
      </c>
      <c r="C120" s="126" t="s">
        <v>334</v>
      </c>
      <c r="D120" s="5" t="s">
        <v>334</v>
      </c>
      <c r="E120" s="5" t="s">
        <v>337</v>
      </c>
      <c r="F120" s="126" t="s">
        <v>309</v>
      </c>
      <c r="G120" s="123" t="str">
        <f t="shared" si="10"/>
        <v>female</v>
      </c>
      <c r="H120" s="123">
        <v>2</v>
      </c>
      <c r="I120" s="5">
        <v>188138.51562399999</v>
      </c>
      <c r="J120" s="4">
        <v>795924.8125</v>
      </c>
      <c r="K120" s="4">
        <v>258733.609375</v>
      </c>
      <c r="L120" s="5"/>
      <c r="M120" s="5">
        <v>31978.841796000001</v>
      </c>
      <c r="N120" s="5">
        <v>1659855.625</v>
      </c>
      <c r="O120" s="5">
        <v>90319.039061999996</v>
      </c>
      <c r="P120" s="5">
        <v>280838304</v>
      </c>
      <c r="Q120" s="5">
        <v>26647476</v>
      </c>
      <c r="R120" s="5">
        <v>14773628</v>
      </c>
      <c r="S120" s="5">
        <v>926162.5</v>
      </c>
      <c r="T120" s="5">
        <v>61147812</v>
      </c>
      <c r="U120" s="5">
        <v>11323868</v>
      </c>
      <c r="V120" s="5">
        <v>46858324</v>
      </c>
      <c r="W120" s="5">
        <v>6429316</v>
      </c>
      <c r="X120" s="5">
        <v>23152776</v>
      </c>
      <c r="Y120" s="5">
        <v>193929200</v>
      </c>
      <c r="Z120" s="4">
        <f t="shared" si="6"/>
        <v>1242796.937499</v>
      </c>
      <c r="AA120" s="4">
        <f t="shared" si="7"/>
        <v>76440416</v>
      </c>
      <c r="AB120" s="4">
        <f t="shared" si="8"/>
        <v>103230284.595705</v>
      </c>
      <c r="AC120" s="4" t="s">
        <v>338</v>
      </c>
      <c r="AD120" s="4" t="s">
        <v>248</v>
      </c>
      <c r="AE120" s="4" t="s">
        <v>63</v>
      </c>
    </row>
    <row r="121" spans="1:31" x14ac:dyDescent="0.35">
      <c r="A121" s="4" t="str">
        <f t="shared" si="5"/>
        <v>Heliconius</v>
      </c>
      <c r="B121" s="5" t="s">
        <v>241</v>
      </c>
      <c r="C121" s="126" t="s">
        <v>334</v>
      </c>
      <c r="D121" s="5" t="s">
        <v>334</v>
      </c>
      <c r="E121" s="5" t="s">
        <v>337</v>
      </c>
      <c r="F121" s="126" t="s">
        <v>309</v>
      </c>
      <c r="G121" s="123" t="str">
        <f t="shared" si="10"/>
        <v>female</v>
      </c>
      <c r="H121" s="123">
        <v>5</v>
      </c>
      <c r="I121" s="5">
        <v>275059.09375</v>
      </c>
      <c r="J121" s="4">
        <v>994809.625</v>
      </c>
      <c r="K121" s="4">
        <v>273231.75</v>
      </c>
      <c r="L121" s="5"/>
      <c r="M121" s="5">
        <v>37289.765624</v>
      </c>
      <c r="N121" s="5">
        <v>1770447.75</v>
      </c>
      <c r="O121" s="5">
        <v>86067.789061999996</v>
      </c>
      <c r="P121" s="5">
        <v>250766864</v>
      </c>
      <c r="Q121" s="5">
        <v>22800808</v>
      </c>
      <c r="R121" s="5">
        <v>12470915</v>
      </c>
      <c r="S121" s="5">
        <v>910805.625</v>
      </c>
      <c r="T121" s="5">
        <v>62956988</v>
      </c>
      <c r="U121" s="5">
        <v>9773340</v>
      </c>
      <c r="V121" s="5">
        <v>37234676</v>
      </c>
      <c r="W121" s="5">
        <v>6629417</v>
      </c>
      <c r="X121" s="5">
        <v>16046181</v>
      </c>
      <c r="Y121" s="5">
        <v>165376048</v>
      </c>
      <c r="Z121" s="4">
        <f t="shared" si="6"/>
        <v>1543100.46875</v>
      </c>
      <c r="AA121" s="4">
        <f t="shared" si="7"/>
        <v>59910274</v>
      </c>
      <c r="AB121" s="4">
        <f t="shared" si="8"/>
        <v>92341596.015625998</v>
      </c>
      <c r="AC121" s="4" t="s">
        <v>338</v>
      </c>
      <c r="AD121" s="4" t="s">
        <v>248</v>
      </c>
      <c r="AE121" s="4" t="s">
        <v>63</v>
      </c>
    </row>
    <row r="122" spans="1:31" x14ac:dyDescent="0.35">
      <c r="A122" s="4" t="str">
        <f t="shared" si="5"/>
        <v>Heliconius</v>
      </c>
      <c r="B122" s="5" t="s">
        <v>241</v>
      </c>
      <c r="C122" s="126" t="s">
        <v>334</v>
      </c>
      <c r="D122" s="5" t="s">
        <v>334</v>
      </c>
      <c r="E122" s="5" t="s">
        <v>337</v>
      </c>
      <c r="F122" s="126" t="s">
        <v>309</v>
      </c>
      <c r="G122" s="123" t="str">
        <f t="shared" si="10"/>
        <v>female</v>
      </c>
      <c r="H122" s="123">
        <v>8</v>
      </c>
      <c r="I122" s="5">
        <v>218013.92187600001</v>
      </c>
      <c r="J122" s="4">
        <v>1145351.5</v>
      </c>
      <c r="K122" s="4">
        <v>368430.5625</v>
      </c>
      <c r="L122" s="5">
        <v>45771.378905999998</v>
      </c>
      <c r="M122" s="5">
        <v>57398.511718000002</v>
      </c>
      <c r="N122" s="5">
        <v>1809575.125</v>
      </c>
      <c r="O122" s="5">
        <v>142005.60937600001</v>
      </c>
      <c r="P122" s="5">
        <v>268229248</v>
      </c>
      <c r="Q122" s="5">
        <v>25952286</v>
      </c>
      <c r="R122" s="5">
        <v>12737072</v>
      </c>
      <c r="S122" s="5">
        <v>1400693.125</v>
      </c>
      <c r="T122" s="5">
        <v>67414376</v>
      </c>
      <c r="U122" s="5">
        <v>14046568</v>
      </c>
      <c r="V122" s="5">
        <v>46888400</v>
      </c>
      <c r="W122" s="5">
        <v>7212786.5</v>
      </c>
      <c r="X122" s="5">
        <v>21590220</v>
      </c>
      <c r="Y122" s="5">
        <v>227437488</v>
      </c>
      <c r="Z122" s="4">
        <f t="shared" si="6"/>
        <v>1731795.984376</v>
      </c>
      <c r="AA122" s="4">
        <f t="shared" si="7"/>
        <v>75691406.5</v>
      </c>
      <c r="AB122" s="4">
        <f t="shared" si="8"/>
        <v>134100743.87890598</v>
      </c>
      <c r="AC122" s="4" t="s">
        <v>338</v>
      </c>
      <c r="AD122" s="4" t="s">
        <v>248</v>
      </c>
      <c r="AE122" s="4" t="s">
        <v>63</v>
      </c>
    </row>
    <row r="123" spans="1:31" x14ac:dyDescent="0.35">
      <c r="A123" s="4" t="str">
        <f t="shared" si="5"/>
        <v>Heliconius</v>
      </c>
      <c r="B123" s="5" t="s">
        <v>241</v>
      </c>
      <c r="C123" s="126" t="s">
        <v>334</v>
      </c>
      <c r="D123" s="5" t="s">
        <v>334</v>
      </c>
      <c r="E123" s="5" t="s">
        <v>337</v>
      </c>
      <c r="F123" s="126" t="s">
        <v>309</v>
      </c>
      <c r="G123" s="123" t="str">
        <f t="shared" si="10"/>
        <v>female</v>
      </c>
      <c r="H123" s="123">
        <v>11</v>
      </c>
      <c r="I123" s="5">
        <v>320433.375</v>
      </c>
      <c r="J123" s="4">
        <v>1513802.875</v>
      </c>
      <c r="K123" s="4">
        <v>522462.09375</v>
      </c>
      <c r="L123" s="5">
        <v>49282.953125</v>
      </c>
      <c r="M123" s="5">
        <v>41152.835937999997</v>
      </c>
      <c r="N123" s="5">
        <v>2074561.25</v>
      </c>
      <c r="O123" s="5">
        <v>202593.76562399999</v>
      </c>
      <c r="P123" s="5">
        <v>314037600</v>
      </c>
      <c r="Q123" s="5">
        <v>28135922</v>
      </c>
      <c r="R123" s="5">
        <v>15196635</v>
      </c>
      <c r="S123" s="5">
        <v>1878779.25</v>
      </c>
      <c r="T123" s="5">
        <v>75993344</v>
      </c>
      <c r="U123" s="5">
        <v>17567176</v>
      </c>
      <c r="V123" s="5">
        <v>55400632</v>
      </c>
      <c r="W123" s="5">
        <v>6256644</v>
      </c>
      <c r="X123" s="5">
        <v>39324564</v>
      </c>
      <c r="Y123" s="5">
        <v>270563392</v>
      </c>
      <c r="Z123" s="4">
        <f t="shared" si="6"/>
        <v>2356698.34375</v>
      </c>
      <c r="AA123" s="4">
        <f t="shared" si="7"/>
        <v>100981840</v>
      </c>
      <c r="AB123" s="4">
        <f t="shared" si="8"/>
        <v>147541963.57031199</v>
      </c>
      <c r="AC123" s="4" t="s">
        <v>338</v>
      </c>
      <c r="AD123" s="4" t="s">
        <v>248</v>
      </c>
      <c r="AE123" s="4" t="s">
        <v>63</v>
      </c>
    </row>
    <row r="124" spans="1:31" x14ac:dyDescent="0.35">
      <c r="A124" s="4" t="str">
        <f t="shared" si="5"/>
        <v>Heliconius</v>
      </c>
      <c r="B124" s="5" t="s">
        <v>241</v>
      </c>
      <c r="C124" s="126" t="s">
        <v>334</v>
      </c>
      <c r="D124" s="5" t="s">
        <v>334</v>
      </c>
      <c r="E124" s="5" t="s">
        <v>337</v>
      </c>
      <c r="F124" s="126" t="s">
        <v>309</v>
      </c>
      <c r="G124" s="123" t="str">
        <f t="shared" si="10"/>
        <v>female</v>
      </c>
      <c r="H124" s="123">
        <v>13</v>
      </c>
      <c r="I124" s="5">
        <v>184391</v>
      </c>
      <c r="J124" s="4">
        <v>794212.75</v>
      </c>
      <c r="K124" s="4">
        <v>243418.40625</v>
      </c>
      <c r="L124" s="5"/>
      <c r="M124" s="5">
        <v>21378.667968000002</v>
      </c>
      <c r="N124" s="5">
        <v>1204687.875</v>
      </c>
      <c r="O124" s="5">
        <v>82402.1875</v>
      </c>
      <c r="P124" s="5">
        <v>150447344</v>
      </c>
      <c r="Q124" s="5">
        <v>18874098</v>
      </c>
      <c r="R124" s="5">
        <v>8386819.5</v>
      </c>
      <c r="S124" s="5">
        <v>803078.3125</v>
      </c>
      <c r="T124" s="5"/>
      <c r="U124" s="5">
        <v>6976205</v>
      </c>
      <c r="V124" s="5">
        <v>24629168</v>
      </c>
      <c r="W124" s="5">
        <v>3959172</v>
      </c>
      <c r="X124" s="5">
        <v>11122032</v>
      </c>
      <c r="Y124" s="5">
        <v>110817536</v>
      </c>
      <c r="Z124" s="4">
        <f t="shared" si="6"/>
        <v>1222022.15625</v>
      </c>
      <c r="AA124" s="4">
        <f t="shared" si="7"/>
        <v>39710372</v>
      </c>
      <c r="AB124" s="4">
        <f t="shared" si="8"/>
        <v>61682870.300782003</v>
      </c>
      <c r="AC124" s="4" t="s">
        <v>338</v>
      </c>
      <c r="AD124" s="4" t="s">
        <v>248</v>
      </c>
      <c r="AE124" s="4" t="s">
        <v>63</v>
      </c>
    </row>
    <row r="125" spans="1:31" x14ac:dyDescent="0.35">
      <c r="A125" s="4" t="str">
        <f t="shared" si="5"/>
        <v>Heliconius</v>
      </c>
      <c r="B125" s="5" t="s">
        <v>241</v>
      </c>
      <c r="C125" s="126" t="s">
        <v>334</v>
      </c>
      <c r="D125" s="5" t="s">
        <v>334</v>
      </c>
      <c r="E125" s="5" t="s">
        <v>337</v>
      </c>
      <c r="F125" s="126" t="s">
        <v>309</v>
      </c>
      <c r="G125" s="123" t="str">
        <f t="shared" si="10"/>
        <v>female</v>
      </c>
      <c r="H125" s="123">
        <v>14</v>
      </c>
      <c r="I125" s="5">
        <v>229287.8125</v>
      </c>
      <c r="J125" s="4">
        <v>1068558.375</v>
      </c>
      <c r="K125" s="4">
        <v>239950.59375</v>
      </c>
      <c r="L125" s="5"/>
      <c r="M125" s="5">
        <v>36499.007812000003</v>
      </c>
      <c r="N125" s="5">
        <v>2308319</v>
      </c>
      <c r="O125" s="5">
        <v>102435.73437599999</v>
      </c>
      <c r="P125" s="5">
        <v>203330112</v>
      </c>
      <c r="Q125" s="5">
        <v>28968526</v>
      </c>
      <c r="R125" s="5">
        <v>11890862</v>
      </c>
      <c r="S125" s="5">
        <v>1372419.5</v>
      </c>
      <c r="T125" s="5">
        <v>56096432</v>
      </c>
      <c r="U125" s="5">
        <v>9714008</v>
      </c>
      <c r="V125" s="5">
        <v>33021872</v>
      </c>
      <c r="W125" s="5">
        <v>4527509</v>
      </c>
      <c r="X125" s="5">
        <v>16523192</v>
      </c>
      <c r="Y125" s="5">
        <v>145797552</v>
      </c>
      <c r="Z125" s="4">
        <f t="shared" si="6"/>
        <v>1537796.78125</v>
      </c>
      <c r="AA125" s="4">
        <f t="shared" si="7"/>
        <v>54072573</v>
      </c>
      <c r="AB125" s="4">
        <f t="shared" si="8"/>
        <v>78128356.210938007</v>
      </c>
      <c r="AC125" s="4" t="s">
        <v>338</v>
      </c>
      <c r="AD125" s="4" t="s">
        <v>248</v>
      </c>
      <c r="AE125" s="4" t="s">
        <v>63</v>
      </c>
    </row>
    <row r="126" spans="1:31" x14ac:dyDescent="0.35">
      <c r="A126" s="4" t="str">
        <f t="shared" si="5"/>
        <v>Heliconius</v>
      </c>
      <c r="B126" s="5" t="s">
        <v>241</v>
      </c>
      <c r="C126" s="126" t="s">
        <v>334</v>
      </c>
      <c r="D126" s="5" t="s">
        <v>334</v>
      </c>
      <c r="E126" s="5" t="s">
        <v>337</v>
      </c>
      <c r="F126" s="126" t="s">
        <v>309</v>
      </c>
      <c r="G126" s="123" t="str">
        <f t="shared" si="10"/>
        <v>female</v>
      </c>
      <c r="H126" s="123">
        <v>15</v>
      </c>
      <c r="I126" s="5">
        <v>290131.21875</v>
      </c>
      <c r="J126" s="4">
        <v>1069829.5</v>
      </c>
      <c r="K126" s="4">
        <v>441206.59375</v>
      </c>
      <c r="L126" s="5"/>
      <c r="M126" s="5">
        <v>45881.21875</v>
      </c>
      <c r="N126" s="5">
        <v>1714112.25</v>
      </c>
      <c r="O126" s="5">
        <v>118688.617188</v>
      </c>
      <c r="P126" s="5">
        <v>297342848</v>
      </c>
      <c r="Q126" s="5">
        <v>29718884</v>
      </c>
      <c r="R126" s="5">
        <v>12665350</v>
      </c>
      <c r="S126" s="5">
        <v>1518065.75</v>
      </c>
      <c r="T126" s="5">
        <v>57734104</v>
      </c>
      <c r="U126" s="5">
        <v>14719021</v>
      </c>
      <c r="V126" s="5">
        <v>58505028</v>
      </c>
      <c r="W126" s="5">
        <v>8639684</v>
      </c>
      <c r="X126" s="5">
        <v>33679712</v>
      </c>
      <c r="Y126" s="5">
        <v>277956032</v>
      </c>
      <c r="Z126" s="4">
        <f t="shared" si="6"/>
        <v>1801167.3125</v>
      </c>
      <c r="AA126" s="4">
        <f t="shared" si="7"/>
        <v>100824424</v>
      </c>
      <c r="AB126" s="4">
        <f t="shared" si="8"/>
        <v>158851426.21875</v>
      </c>
      <c r="AC126" s="4" t="s">
        <v>338</v>
      </c>
      <c r="AD126" s="4" t="s">
        <v>248</v>
      </c>
      <c r="AE126" s="4" t="s">
        <v>63</v>
      </c>
    </row>
    <row r="127" spans="1:31" x14ac:dyDescent="0.35">
      <c r="A127" s="4" t="str">
        <f t="shared" si="5"/>
        <v>Heliconius</v>
      </c>
      <c r="B127" s="5" t="s">
        <v>241</v>
      </c>
      <c r="C127" s="126" t="s">
        <v>334</v>
      </c>
      <c r="D127" s="5" t="s">
        <v>334</v>
      </c>
      <c r="E127" s="5" t="s">
        <v>337</v>
      </c>
      <c r="F127" s="126" t="s">
        <v>309</v>
      </c>
      <c r="G127" s="123" t="str">
        <f t="shared" si="10"/>
        <v>female</v>
      </c>
      <c r="H127" s="123">
        <v>16</v>
      </c>
      <c r="I127" s="5">
        <v>165245.32812399999</v>
      </c>
      <c r="J127" s="4">
        <v>902980.1875</v>
      </c>
      <c r="K127" s="4">
        <v>262619.25</v>
      </c>
      <c r="L127" s="5"/>
      <c r="M127" s="5">
        <v>31103.15625</v>
      </c>
      <c r="N127" s="5">
        <v>1664379.875</v>
      </c>
      <c r="O127" s="5">
        <v>119171.226562</v>
      </c>
      <c r="P127" s="5">
        <v>211888800</v>
      </c>
      <c r="Q127" s="5">
        <v>20984400</v>
      </c>
      <c r="R127" s="5">
        <v>10428879</v>
      </c>
      <c r="S127" s="5">
        <v>1147458.5</v>
      </c>
      <c r="T127" s="5">
        <v>60258396</v>
      </c>
      <c r="U127" s="5">
        <v>8777619</v>
      </c>
      <c r="V127" s="5">
        <v>29747832</v>
      </c>
      <c r="W127" s="5">
        <v>4529291.5</v>
      </c>
      <c r="X127" s="5">
        <v>16488534</v>
      </c>
      <c r="Y127" s="5">
        <v>154884480</v>
      </c>
      <c r="Z127" s="4">
        <f t="shared" si="6"/>
        <v>1330844.765624</v>
      </c>
      <c r="AA127" s="4">
        <f t="shared" si="7"/>
        <v>50765657.5</v>
      </c>
      <c r="AB127" s="4">
        <f t="shared" si="8"/>
        <v>92314875.703125998</v>
      </c>
      <c r="AC127" s="4" t="s">
        <v>338</v>
      </c>
      <c r="AD127" s="4" t="s">
        <v>248</v>
      </c>
      <c r="AE127" s="4" t="s">
        <v>63</v>
      </c>
    </row>
    <row r="128" spans="1:31" x14ac:dyDescent="0.35">
      <c r="A128" s="4" t="str">
        <f t="shared" si="5"/>
        <v>Heliconius</v>
      </c>
      <c r="B128" s="5" t="s">
        <v>241</v>
      </c>
      <c r="C128" s="126" t="s">
        <v>306</v>
      </c>
      <c r="D128" s="5" t="s">
        <v>339</v>
      </c>
      <c r="E128" s="5" t="s">
        <v>340</v>
      </c>
      <c r="F128" s="126" t="s">
        <v>316</v>
      </c>
      <c r="G128" s="123" t="str">
        <f t="shared" si="10"/>
        <v>male</v>
      </c>
      <c r="H128" s="123" t="s">
        <v>341</v>
      </c>
      <c r="I128" s="5">
        <v>143619.28899999999</v>
      </c>
      <c r="J128" s="4">
        <v>840866.25</v>
      </c>
      <c r="K128" s="4">
        <v>188700.04699999999</v>
      </c>
      <c r="L128" s="5">
        <v>23392.361000000001</v>
      </c>
      <c r="M128" s="5">
        <v>14535.674000000001</v>
      </c>
      <c r="N128" s="5">
        <v>2262011.5</v>
      </c>
      <c r="O128" s="5">
        <v>157968.81299999999</v>
      </c>
      <c r="P128" s="5">
        <v>306780544</v>
      </c>
      <c r="Q128" s="5">
        <v>29901527</v>
      </c>
      <c r="R128" s="5">
        <v>15147863.5</v>
      </c>
      <c r="S128" s="5">
        <v>931524.18799999997</v>
      </c>
      <c r="T128" s="5">
        <v>100126704</v>
      </c>
      <c r="U128" s="5">
        <v>11746004</v>
      </c>
      <c r="V128" s="5">
        <v>36851642</v>
      </c>
      <c r="W128" s="5">
        <v>5689917.75</v>
      </c>
      <c r="X128" s="5">
        <v>16893897.5</v>
      </c>
      <c r="Y128" s="5">
        <v>232126768</v>
      </c>
      <c r="Z128" s="4">
        <f t="shared" ref="Z128:Z147" si="11">SUM(I128:J128)</f>
        <v>984485.53899999999</v>
      </c>
      <c r="AA128" s="4">
        <f t="shared" si="7"/>
        <v>59435457.25</v>
      </c>
      <c r="AB128" s="4">
        <f t="shared" si="8"/>
        <v>157684274.037</v>
      </c>
      <c r="AC128" s="4" t="s">
        <v>342</v>
      </c>
      <c r="AD128" s="4" t="s">
        <v>248</v>
      </c>
      <c r="AE128" s="4" t="s">
        <v>63</v>
      </c>
    </row>
    <row r="129" spans="1:31" x14ac:dyDescent="0.35">
      <c r="A129" s="4" t="str">
        <f t="shared" si="5"/>
        <v>Heliconius</v>
      </c>
      <c r="B129" s="5" t="s">
        <v>241</v>
      </c>
      <c r="C129" s="126" t="s">
        <v>306</v>
      </c>
      <c r="D129" s="5" t="s">
        <v>339</v>
      </c>
      <c r="E129" s="5" t="s">
        <v>340</v>
      </c>
      <c r="F129" s="126" t="s">
        <v>316</v>
      </c>
      <c r="G129" s="123" t="str">
        <f t="shared" si="10"/>
        <v>male</v>
      </c>
      <c r="H129" s="123" t="s">
        <v>343</v>
      </c>
      <c r="I129" s="5">
        <v>255604.29699999999</v>
      </c>
      <c r="J129" s="4">
        <v>1448320.625</v>
      </c>
      <c r="K129" s="4">
        <v>370666.21899999998</v>
      </c>
      <c r="L129" s="5">
        <v>48165.300999999999</v>
      </c>
      <c r="M129" s="5">
        <v>49078.881000000001</v>
      </c>
      <c r="N129" s="5">
        <v>3146442.75</v>
      </c>
      <c r="O129" s="5">
        <v>194143.20300000001</v>
      </c>
      <c r="P129" s="5">
        <v>347609088</v>
      </c>
      <c r="Q129" s="5">
        <v>38378134</v>
      </c>
      <c r="R129" s="5">
        <v>17522979</v>
      </c>
      <c r="S129" s="5">
        <v>1407755.5</v>
      </c>
      <c r="T129" s="5">
        <v>106782536</v>
      </c>
      <c r="U129" s="5">
        <v>12770796.5</v>
      </c>
      <c r="V129" s="5">
        <v>64669286</v>
      </c>
      <c r="W129" s="5">
        <v>6338577</v>
      </c>
      <c r="X129" s="5">
        <v>25141483</v>
      </c>
      <c r="Y129" s="5">
        <v>296410944</v>
      </c>
      <c r="Z129" s="4">
        <f t="shared" si="11"/>
        <v>1703924.922</v>
      </c>
      <c r="AA129" s="4">
        <f t="shared" si="7"/>
        <v>96149346</v>
      </c>
      <c r="AB129" s="4">
        <f t="shared" si="8"/>
        <v>182591354.947</v>
      </c>
      <c r="AC129" s="4" t="s">
        <v>342</v>
      </c>
      <c r="AD129" s="4" t="s">
        <v>248</v>
      </c>
      <c r="AE129" s="4" t="s">
        <v>63</v>
      </c>
    </row>
    <row r="130" spans="1:31" x14ac:dyDescent="0.35">
      <c r="A130" s="4" t="str">
        <f t="shared" si="5"/>
        <v>Heliconius</v>
      </c>
      <c r="B130" s="5" t="s">
        <v>241</v>
      </c>
      <c r="C130" s="126" t="s">
        <v>306</v>
      </c>
      <c r="D130" s="5" t="s">
        <v>339</v>
      </c>
      <c r="E130" s="5" t="s">
        <v>340</v>
      </c>
      <c r="F130" s="126" t="s">
        <v>316</v>
      </c>
      <c r="G130" s="123" t="str">
        <f t="shared" si="10"/>
        <v>male</v>
      </c>
      <c r="H130" s="123" t="s">
        <v>344</v>
      </c>
      <c r="I130" s="5">
        <v>327741.016</v>
      </c>
      <c r="J130" s="4">
        <v>1151795.5</v>
      </c>
      <c r="K130" s="4">
        <v>418412.93800000002</v>
      </c>
      <c r="L130" s="5">
        <v>78335.070000000007</v>
      </c>
      <c r="M130" s="5">
        <v>62832.546999999999</v>
      </c>
      <c r="N130" s="5">
        <v>3591681.625</v>
      </c>
      <c r="O130" s="5">
        <v>173352.03099999999</v>
      </c>
      <c r="P130" s="5">
        <v>379837792</v>
      </c>
      <c r="Q130" s="5">
        <v>37653888</v>
      </c>
      <c r="R130" s="5">
        <v>22469999</v>
      </c>
      <c r="S130" s="5">
        <v>1758302.625</v>
      </c>
      <c r="T130" s="5">
        <v>113341628</v>
      </c>
      <c r="U130" s="5">
        <v>16296628</v>
      </c>
      <c r="V130" s="5">
        <v>71220188</v>
      </c>
      <c r="W130" s="5">
        <v>9644943.5</v>
      </c>
      <c r="X130" s="5">
        <v>34463831</v>
      </c>
      <c r="Y130" s="5">
        <v>378064224</v>
      </c>
      <c r="Z130" s="4">
        <f t="shared" si="11"/>
        <v>1479536.5160000001</v>
      </c>
      <c r="AA130" s="4">
        <f t="shared" ref="AA130:AA192" si="12">SUM(V130:X130)</f>
        <v>115328962.5</v>
      </c>
      <c r="AB130" s="4">
        <f t="shared" si="8"/>
        <v>241304582.81200001</v>
      </c>
      <c r="AC130" s="4" t="s">
        <v>342</v>
      </c>
      <c r="AD130" s="4" t="s">
        <v>248</v>
      </c>
      <c r="AE130" s="4" t="s">
        <v>63</v>
      </c>
    </row>
    <row r="131" spans="1:31" x14ac:dyDescent="0.35">
      <c r="A131" s="4" t="str">
        <f t="shared" ref="A131:A194" si="13">IF(B131="HELICONIUS", "Heliconius", "Non-Heliconius")</f>
        <v>Heliconius</v>
      </c>
      <c r="B131" s="5" t="s">
        <v>241</v>
      </c>
      <c r="C131" s="126" t="s">
        <v>306</v>
      </c>
      <c r="D131" s="5" t="s">
        <v>339</v>
      </c>
      <c r="E131" s="5" t="s">
        <v>340</v>
      </c>
      <c r="F131" s="126" t="s">
        <v>316</v>
      </c>
      <c r="G131" s="123" t="str">
        <f t="shared" si="10"/>
        <v>male</v>
      </c>
      <c r="H131" s="123" t="s">
        <v>345</v>
      </c>
      <c r="I131" s="5">
        <v>290046.46899999998</v>
      </c>
      <c r="J131" s="4">
        <v>884317.5</v>
      </c>
      <c r="K131" s="4">
        <v>301742.625</v>
      </c>
      <c r="L131" s="5">
        <v>44085.574000000001</v>
      </c>
      <c r="M131" s="5">
        <v>35057.493999999999</v>
      </c>
      <c r="N131" s="5">
        <v>3111926.375</v>
      </c>
      <c r="O131" s="5">
        <v>179491.258</v>
      </c>
      <c r="P131" s="5">
        <v>330474160</v>
      </c>
      <c r="Q131" s="5">
        <v>34432274</v>
      </c>
      <c r="R131" s="5">
        <v>17031706</v>
      </c>
      <c r="S131" s="5">
        <v>1065794.3130000001</v>
      </c>
      <c r="T131" s="5">
        <v>101354780</v>
      </c>
      <c r="U131" s="5">
        <v>9040443.5</v>
      </c>
      <c r="V131" s="5">
        <v>59627568</v>
      </c>
      <c r="W131" s="5">
        <v>6072562.75</v>
      </c>
      <c r="X131" s="5">
        <v>27721713</v>
      </c>
      <c r="Y131" s="5">
        <v>279160416</v>
      </c>
      <c r="Z131" s="4">
        <f t="shared" si="11"/>
        <v>1174363.969</v>
      </c>
      <c r="AA131" s="4">
        <f t="shared" si="12"/>
        <v>93421843.75</v>
      </c>
      <c r="AB131" s="4">
        <f t="shared" ref="AB131:AB194" si="14">Y131-AA131-Z131-U131-M131-N131</f>
        <v>172376780.912</v>
      </c>
      <c r="AC131" s="4" t="s">
        <v>342</v>
      </c>
      <c r="AD131" s="4" t="s">
        <v>248</v>
      </c>
      <c r="AE131" s="4" t="s">
        <v>63</v>
      </c>
    </row>
    <row r="132" spans="1:31" x14ac:dyDescent="0.35">
      <c r="A132" s="4" t="str">
        <f t="shared" si="13"/>
        <v>Heliconius</v>
      </c>
      <c r="B132" s="5" t="s">
        <v>241</v>
      </c>
      <c r="C132" s="126" t="s">
        <v>306</v>
      </c>
      <c r="D132" s="5" t="s">
        <v>339</v>
      </c>
      <c r="E132" s="5" t="s">
        <v>340</v>
      </c>
      <c r="F132" s="126" t="s">
        <v>316</v>
      </c>
      <c r="G132" s="123" t="str">
        <f t="shared" si="10"/>
        <v>male</v>
      </c>
      <c r="H132" s="123" t="s">
        <v>346</v>
      </c>
      <c r="I132" s="5">
        <v>268491.19500000001</v>
      </c>
      <c r="J132" s="4">
        <v>879658.43799999997</v>
      </c>
      <c r="K132" s="4">
        <v>300513.21899999998</v>
      </c>
      <c r="L132" s="5">
        <v>37519.504000000001</v>
      </c>
      <c r="M132" s="5">
        <v>41619.317999999999</v>
      </c>
      <c r="N132" s="5">
        <v>3143640.625</v>
      </c>
      <c r="O132" s="5">
        <v>158976.47700000001</v>
      </c>
      <c r="P132" s="5">
        <v>320859824</v>
      </c>
      <c r="Q132" s="5">
        <v>31234429</v>
      </c>
      <c r="R132" s="5">
        <v>18083889</v>
      </c>
      <c r="S132" s="5">
        <v>1250598.375</v>
      </c>
      <c r="T132" s="5">
        <v>119176948</v>
      </c>
      <c r="U132" s="5">
        <v>14626053</v>
      </c>
      <c r="V132" s="5">
        <v>46566986</v>
      </c>
      <c r="W132" s="5">
        <v>5166929.5</v>
      </c>
      <c r="X132" s="5">
        <v>23213283</v>
      </c>
      <c r="Y132" s="5">
        <v>271012224</v>
      </c>
      <c r="Z132" s="4">
        <f t="shared" si="11"/>
        <v>1148149.6329999999</v>
      </c>
      <c r="AA132" s="4">
        <f t="shared" si="12"/>
        <v>74947198.5</v>
      </c>
      <c r="AB132" s="4">
        <f t="shared" si="14"/>
        <v>177105562.92400002</v>
      </c>
      <c r="AC132" s="4" t="s">
        <v>342</v>
      </c>
      <c r="AD132" s="4" t="s">
        <v>248</v>
      </c>
      <c r="AE132" s="4" t="s">
        <v>63</v>
      </c>
    </row>
    <row r="133" spans="1:31" x14ac:dyDescent="0.35">
      <c r="A133" s="4" t="str">
        <f t="shared" si="13"/>
        <v>Heliconius</v>
      </c>
      <c r="B133" s="5" t="s">
        <v>241</v>
      </c>
      <c r="C133" s="126" t="s">
        <v>306</v>
      </c>
      <c r="D133" s="5" t="s">
        <v>339</v>
      </c>
      <c r="E133" s="5" t="s">
        <v>340</v>
      </c>
      <c r="F133" s="126" t="s">
        <v>309</v>
      </c>
      <c r="G133" s="123" t="str">
        <f t="shared" si="10"/>
        <v>female</v>
      </c>
      <c r="H133" s="123" t="s">
        <v>347</v>
      </c>
      <c r="I133" s="5">
        <v>221170.71100000001</v>
      </c>
      <c r="J133" s="4">
        <v>1089978.375</v>
      </c>
      <c r="K133" s="4">
        <v>295243.18800000002</v>
      </c>
      <c r="L133" s="5">
        <v>24757.43</v>
      </c>
      <c r="M133" s="5">
        <v>52562.175999999999</v>
      </c>
      <c r="N133" s="5">
        <v>2181826.625</v>
      </c>
      <c r="O133" s="5">
        <v>197806.29699999999</v>
      </c>
      <c r="P133" s="5">
        <v>249967272</v>
      </c>
      <c r="Q133" s="5">
        <v>26314815</v>
      </c>
      <c r="R133" s="5">
        <v>14381495</v>
      </c>
      <c r="S133" s="5">
        <v>1172145.8130000001</v>
      </c>
      <c r="T133" s="5">
        <v>80573688</v>
      </c>
      <c r="U133" s="5">
        <v>12395970</v>
      </c>
      <c r="V133" s="5">
        <v>41773340</v>
      </c>
      <c r="W133" s="5">
        <v>5874614.25</v>
      </c>
      <c r="X133" s="5">
        <v>22944817</v>
      </c>
      <c r="Y133" s="5">
        <v>233671728</v>
      </c>
      <c r="Z133" s="4">
        <f t="shared" si="11"/>
        <v>1311149.0860000001</v>
      </c>
      <c r="AA133" s="4">
        <f t="shared" si="12"/>
        <v>70592771.25</v>
      </c>
      <c r="AB133" s="4">
        <f t="shared" si="14"/>
        <v>147137448.86300001</v>
      </c>
      <c r="AC133" s="4" t="s">
        <v>342</v>
      </c>
      <c r="AD133" s="4" t="s">
        <v>248</v>
      </c>
      <c r="AE133" s="4" t="s">
        <v>63</v>
      </c>
    </row>
    <row r="134" spans="1:31" x14ac:dyDescent="0.35">
      <c r="A134" s="4" t="str">
        <f t="shared" si="13"/>
        <v>Heliconius</v>
      </c>
      <c r="B134" s="5" t="s">
        <v>241</v>
      </c>
      <c r="C134" s="126" t="s">
        <v>306</v>
      </c>
      <c r="D134" s="5" t="s">
        <v>339</v>
      </c>
      <c r="E134" s="5" t="s">
        <v>340</v>
      </c>
      <c r="F134" s="126" t="s">
        <v>309</v>
      </c>
      <c r="G134" s="123" t="str">
        <f t="shared" si="10"/>
        <v>female</v>
      </c>
      <c r="H134" s="123" t="s">
        <v>348</v>
      </c>
      <c r="I134" s="5">
        <v>194293.617</v>
      </c>
      <c r="J134" s="4">
        <v>1084859.125</v>
      </c>
      <c r="K134" s="4">
        <v>299698.5</v>
      </c>
      <c r="L134" s="5">
        <v>36823.339999999997</v>
      </c>
      <c r="M134" s="5">
        <v>42339.072</v>
      </c>
      <c r="N134" s="5">
        <v>1843186.875</v>
      </c>
      <c r="O134" s="5">
        <v>101567.16</v>
      </c>
      <c r="P134" s="5">
        <v>263917296</v>
      </c>
      <c r="Q134" s="5">
        <v>27503415</v>
      </c>
      <c r="R134" s="5">
        <v>14472645</v>
      </c>
      <c r="S134" s="5">
        <v>1034813.563</v>
      </c>
      <c r="T134" s="5">
        <v>111489576</v>
      </c>
      <c r="U134" s="5">
        <v>11433119</v>
      </c>
      <c r="V134" s="5">
        <v>32743516</v>
      </c>
      <c r="W134" s="5">
        <v>5997310.25</v>
      </c>
      <c r="X134" s="5">
        <v>14795633.5</v>
      </c>
      <c r="Y134" s="5">
        <v>180268208</v>
      </c>
      <c r="Z134" s="4">
        <f t="shared" si="11"/>
        <v>1279152.7420000001</v>
      </c>
      <c r="AA134" s="4">
        <f t="shared" si="12"/>
        <v>53536459.75</v>
      </c>
      <c r="AB134" s="4">
        <f t="shared" si="14"/>
        <v>112133950.561</v>
      </c>
      <c r="AC134" s="4" t="s">
        <v>342</v>
      </c>
      <c r="AD134" s="4" t="s">
        <v>248</v>
      </c>
      <c r="AE134" s="4" t="s">
        <v>63</v>
      </c>
    </row>
    <row r="135" spans="1:31" x14ac:dyDescent="0.35">
      <c r="A135" s="4" t="str">
        <f t="shared" si="13"/>
        <v>Heliconius</v>
      </c>
      <c r="B135" s="5" t="s">
        <v>241</v>
      </c>
      <c r="C135" s="126" t="s">
        <v>306</v>
      </c>
      <c r="D135" s="5" t="s">
        <v>339</v>
      </c>
      <c r="E135" s="5" t="s">
        <v>340</v>
      </c>
      <c r="F135" s="126" t="s">
        <v>309</v>
      </c>
      <c r="G135" s="123" t="str">
        <f t="shared" si="10"/>
        <v>female</v>
      </c>
      <c r="H135" s="123" t="s">
        <v>349</v>
      </c>
      <c r="I135" s="5">
        <v>302859.625</v>
      </c>
      <c r="J135" s="4">
        <v>1386518.5</v>
      </c>
      <c r="K135" s="4">
        <v>359151.78100000002</v>
      </c>
      <c r="L135" s="5"/>
      <c r="M135" s="5">
        <v>41619.152999999998</v>
      </c>
      <c r="N135" s="5">
        <v>2288045.25</v>
      </c>
      <c r="O135" s="5">
        <v>193747.016</v>
      </c>
      <c r="P135" s="5">
        <v>317708128</v>
      </c>
      <c r="Q135" s="5">
        <v>33263477</v>
      </c>
      <c r="R135" s="5">
        <v>18822887</v>
      </c>
      <c r="S135" s="5">
        <v>1094880.0630000001</v>
      </c>
      <c r="T135" s="5">
        <v>99517216</v>
      </c>
      <c r="U135" s="5">
        <v>11719693.5</v>
      </c>
      <c r="V135" s="5">
        <v>82249562</v>
      </c>
      <c r="W135" s="5">
        <v>9164420</v>
      </c>
      <c r="X135" s="5">
        <v>33184302</v>
      </c>
      <c r="Y135" s="5">
        <v>301559680</v>
      </c>
      <c r="Z135" s="4">
        <f t="shared" si="11"/>
        <v>1689378.125</v>
      </c>
      <c r="AA135" s="4">
        <f t="shared" si="12"/>
        <v>124598284</v>
      </c>
      <c r="AB135" s="4">
        <f t="shared" si="14"/>
        <v>161222659.972</v>
      </c>
      <c r="AC135" s="4" t="s">
        <v>342</v>
      </c>
      <c r="AD135" s="4" t="s">
        <v>248</v>
      </c>
      <c r="AE135" s="4" t="s">
        <v>63</v>
      </c>
    </row>
    <row r="136" spans="1:31" x14ac:dyDescent="0.35">
      <c r="A136" s="4" t="str">
        <f t="shared" si="13"/>
        <v>Heliconius</v>
      </c>
      <c r="B136" s="5" t="s">
        <v>241</v>
      </c>
      <c r="C136" s="126" t="s">
        <v>306</v>
      </c>
      <c r="D136" s="5" t="s">
        <v>339</v>
      </c>
      <c r="E136" s="5" t="s">
        <v>340</v>
      </c>
      <c r="F136" s="126" t="s">
        <v>309</v>
      </c>
      <c r="G136" s="123" t="str">
        <f t="shared" si="10"/>
        <v>female</v>
      </c>
      <c r="H136" s="123" t="s">
        <v>350</v>
      </c>
      <c r="I136" s="5">
        <v>202144.07</v>
      </c>
      <c r="J136" s="4">
        <v>1097494.875</v>
      </c>
      <c r="K136" s="4">
        <v>321529.93800000002</v>
      </c>
      <c r="L136" s="5">
        <v>43473.902000000002</v>
      </c>
      <c r="M136" s="5">
        <v>37041.618999999999</v>
      </c>
      <c r="N136" s="5">
        <v>2236978.25</v>
      </c>
      <c r="O136" s="5">
        <v>164139.125</v>
      </c>
      <c r="P136" s="5">
        <v>273018464</v>
      </c>
      <c r="Q136" s="5">
        <v>26856510</v>
      </c>
      <c r="R136" s="5">
        <v>15075535</v>
      </c>
      <c r="S136" s="5">
        <v>740381.78099999996</v>
      </c>
      <c r="T136" s="5">
        <v>83995988</v>
      </c>
      <c r="U136" s="5">
        <v>10960015.5</v>
      </c>
      <c r="V136" s="5">
        <v>49122190</v>
      </c>
      <c r="W136" s="5">
        <v>7125306.5</v>
      </c>
      <c r="X136" s="5">
        <v>22344595</v>
      </c>
      <c r="Y136" s="5">
        <v>197110768</v>
      </c>
      <c r="Z136" s="4">
        <f t="shared" si="11"/>
        <v>1299638.9450000001</v>
      </c>
      <c r="AA136" s="4">
        <f t="shared" si="12"/>
        <v>78592091.5</v>
      </c>
      <c r="AB136" s="4">
        <f t="shared" si="14"/>
        <v>103985002.186</v>
      </c>
      <c r="AC136" s="4" t="s">
        <v>342</v>
      </c>
      <c r="AD136" s="4" t="s">
        <v>248</v>
      </c>
      <c r="AE136" s="4" t="s">
        <v>63</v>
      </c>
    </row>
    <row r="137" spans="1:31" x14ac:dyDescent="0.35">
      <c r="A137" s="4" t="str">
        <f t="shared" si="13"/>
        <v>Heliconius</v>
      </c>
      <c r="B137" s="5" t="s">
        <v>241</v>
      </c>
      <c r="C137" s="126" t="s">
        <v>306</v>
      </c>
      <c r="D137" s="5" t="s">
        <v>339</v>
      </c>
      <c r="E137" s="5" t="s">
        <v>340</v>
      </c>
      <c r="F137" s="126" t="s">
        <v>309</v>
      </c>
      <c r="G137" s="123" t="str">
        <f t="shared" si="10"/>
        <v>female</v>
      </c>
      <c r="H137" s="123" t="s">
        <v>351</v>
      </c>
      <c r="I137" s="5">
        <v>218117.60200000001</v>
      </c>
      <c r="J137" s="4">
        <v>1063713.875</v>
      </c>
      <c r="K137" s="4">
        <v>252909.92199999999</v>
      </c>
      <c r="L137" s="5"/>
      <c r="M137" s="5">
        <v>41651.921999999999</v>
      </c>
      <c r="N137" s="5">
        <v>1911022.25</v>
      </c>
      <c r="O137" s="5">
        <v>138430.93799999999</v>
      </c>
      <c r="P137" s="5">
        <v>196069608</v>
      </c>
      <c r="Q137" s="5">
        <v>20091798</v>
      </c>
      <c r="R137" s="5">
        <v>11793844</v>
      </c>
      <c r="S137" s="5">
        <v>535482.57799999998</v>
      </c>
      <c r="T137" s="5">
        <v>58746784</v>
      </c>
      <c r="U137" s="5">
        <v>10626146.5</v>
      </c>
      <c r="V137" s="5">
        <v>42231124</v>
      </c>
      <c r="W137" s="5">
        <v>5727007.5</v>
      </c>
      <c r="X137" s="5">
        <v>21436660</v>
      </c>
      <c r="Y137" s="5">
        <v>181460592</v>
      </c>
      <c r="Z137" s="4">
        <f t="shared" si="11"/>
        <v>1281831.477</v>
      </c>
      <c r="AA137" s="4">
        <f t="shared" si="12"/>
        <v>69394791.5</v>
      </c>
      <c r="AB137" s="4">
        <f t="shared" si="14"/>
        <v>98205148.350999996</v>
      </c>
      <c r="AC137" s="4" t="s">
        <v>342</v>
      </c>
      <c r="AD137" s="4" t="s">
        <v>248</v>
      </c>
      <c r="AE137" s="4" t="s">
        <v>63</v>
      </c>
    </row>
    <row r="138" spans="1:31" x14ac:dyDescent="0.35">
      <c r="A138" s="4" t="str">
        <f t="shared" si="13"/>
        <v>Heliconius</v>
      </c>
      <c r="B138" s="126" t="s">
        <v>241</v>
      </c>
      <c r="C138" s="126" t="s">
        <v>334</v>
      </c>
      <c r="D138" s="126" t="s">
        <v>334</v>
      </c>
      <c r="E138" s="127" t="s">
        <v>352</v>
      </c>
      <c r="F138" s="126" t="s">
        <v>316</v>
      </c>
      <c r="G138" s="123" t="str">
        <f t="shared" si="10"/>
        <v>male</v>
      </c>
      <c r="H138" s="123" t="s">
        <v>353</v>
      </c>
      <c r="I138" s="5">
        <v>189973.359</v>
      </c>
      <c r="J138" s="4">
        <v>1167927.125</v>
      </c>
      <c r="K138" s="4">
        <v>240407.67199999999</v>
      </c>
      <c r="L138" s="5">
        <v>17730.491999999998</v>
      </c>
      <c r="M138" s="5">
        <v>31845.873</v>
      </c>
      <c r="N138" s="5">
        <v>2443286.125</v>
      </c>
      <c r="O138" s="5">
        <v>129369.977</v>
      </c>
      <c r="P138" s="5">
        <v>251719072</v>
      </c>
      <c r="Q138" s="5">
        <v>27230720</v>
      </c>
      <c r="R138" s="5">
        <v>16272899.5</v>
      </c>
      <c r="S138" s="5">
        <v>1054669.469</v>
      </c>
      <c r="T138" s="5">
        <v>68446696</v>
      </c>
      <c r="U138" s="5">
        <v>10607127.5</v>
      </c>
      <c r="V138" s="5">
        <v>42414464</v>
      </c>
      <c r="W138" s="5">
        <v>5358673.5</v>
      </c>
      <c r="X138" s="5">
        <v>21423302</v>
      </c>
      <c r="Y138" s="5">
        <v>194295712</v>
      </c>
      <c r="Z138" s="4">
        <f t="shared" si="11"/>
        <v>1357900.4839999999</v>
      </c>
      <c r="AA138" s="4">
        <f t="shared" si="12"/>
        <v>69196439.5</v>
      </c>
      <c r="AB138" s="4">
        <f t="shared" si="14"/>
        <v>110659112.51800001</v>
      </c>
      <c r="AC138" s="4" t="s">
        <v>354</v>
      </c>
      <c r="AD138" s="4" t="s">
        <v>248</v>
      </c>
      <c r="AE138" s="4" t="s">
        <v>63</v>
      </c>
    </row>
    <row r="139" spans="1:31" x14ac:dyDescent="0.35">
      <c r="A139" s="4" t="str">
        <f t="shared" si="13"/>
        <v>Heliconius</v>
      </c>
      <c r="B139" s="126" t="s">
        <v>241</v>
      </c>
      <c r="C139" s="126" t="s">
        <v>334</v>
      </c>
      <c r="D139" s="126" t="s">
        <v>334</v>
      </c>
      <c r="E139" s="127" t="s">
        <v>352</v>
      </c>
      <c r="F139" s="126" t="s">
        <v>316</v>
      </c>
      <c r="G139" s="123" t="str">
        <f t="shared" si="10"/>
        <v>male</v>
      </c>
      <c r="H139" s="123" t="s">
        <v>355</v>
      </c>
      <c r="I139" s="5">
        <v>194540.19500000001</v>
      </c>
      <c r="J139" s="4">
        <v>1076322.875</v>
      </c>
      <c r="K139" s="4">
        <v>254398.516</v>
      </c>
      <c r="L139" s="5">
        <v>36453.445</v>
      </c>
      <c r="M139" s="5">
        <v>29863.627</v>
      </c>
      <c r="N139" s="5">
        <v>2169600.625</v>
      </c>
      <c r="O139" s="5">
        <v>132067.04300000001</v>
      </c>
      <c r="P139" s="5">
        <v>250549840</v>
      </c>
      <c r="Q139" s="5">
        <v>31590536</v>
      </c>
      <c r="R139" s="5">
        <v>13782149.5</v>
      </c>
      <c r="S139" s="5">
        <v>1103340.8130000001</v>
      </c>
      <c r="T139" s="5">
        <v>68374208</v>
      </c>
      <c r="U139" s="5">
        <v>10093921.75</v>
      </c>
      <c r="V139" s="5">
        <v>40395420</v>
      </c>
      <c r="W139" s="5">
        <v>5182836.5</v>
      </c>
      <c r="X139" s="5">
        <v>17988344</v>
      </c>
      <c r="Y139" s="5">
        <v>185659216</v>
      </c>
      <c r="Z139" s="4">
        <f t="shared" si="11"/>
        <v>1270863.07</v>
      </c>
      <c r="AA139" s="4">
        <f t="shared" si="12"/>
        <v>63566600.5</v>
      </c>
      <c r="AB139" s="4">
        <f t="shared" si="14"/>
        <v>108528366.428</v>
      </c>
      <c r="AC139" s="4" t="s">
        <v>354</v>
      </c>
      <c r="AD139" s="4" t="s">
        <v>248</v>
      </c>
      <c r="AE139" s="4" t="s">
        <v>63</v>
      </c>
    </row>
    <row r="140" spans="1:31" x14ac:dyDescent="0.35">
      <c r="A140" s="4" t="str">
        <f t="shared" si="13"/>
        <v>Heliconius</v>
      </c>
      <c r="B140" s="126" t="s">
        <v>241</v>
      </c>
      <c r="C140" s="126" t="s">
        <v>334</v>
      </c>
      <c r="D140" s="126" t="s">
        <v>334</v>
      </c>
      <c r="E140" s="127" t="s">
        <v>352</v>
      </c>
      <c r="F140" s="126" t="s">
        <v>316</v>
      </c>
      <c r="G140" s="123" t="str">
        <f t="shared" si="10"/>
        <v>male</v>
      </c>
      <c r="H140" s="123" t="s">
        <v>356</v>
      </c>
      <c r="I140" s="5">
        <v>214007.641</v>
      </c>
      <c r="J140" s="4">
        <v>1234708.75</v>
      </c>
      <c r="K140" s="4">
        <v>249467.125</v>
      </c>
      <c r="L140" s="5">
        <v>32808.292999999998</v>
      </c>
      <c r="M140" s="5">
        <v>42165.245999999999</v>
      </c>
      <c r="N140" s="5">
        <v>2218231.125</v>
      </c>
      <c r="O140" s="5">
        <v>154166.19500000001</v>
      </c>
      <c r="P140" s="5">
        <v>279100752</v>
      </c>
      <c r="Q140" s="5">
        <v>30971637</v>
      </c>
      <c r="R140" s="5">
        <v>15787664</v>
      </c>
      <c r="S140" s="5">
        <v>909819.5</v>
      </c>
      <c r="T140" s="5">
        <v>82056344</v>
      </c>
      <c r="U140" s="5">
        <v>13766681</v>
      </c>
      <c r="V140" s="5">
        <v>40142740</v>
      </c>
      <c r="W140" s="5">
        <v>4927172.75</v>
      </c>
      <c r="X140" s="5">
        <v>18740737</v>
      </c>
      <c r="Y140" s="5">
        <v>190696128</v>
      </c>
      <c r="Z140" s="4">
        <f t="shared" si="11"/>
        <v>1448716.3910000001</v>
      </c>
      <c r="AA140" s="4">
        <f t="shared" si="12"/>
        <v>63810649.75</v>
      </c>
      <c r="AB140" s="4">
        <f t="shared" si="14"/>
        <v>109409684.48799999</v>
      </c>
      <c r="AC140" s="4" t="s">
        <v>354</v>
      </c>
      <c r="AD140" s="4" t="s">
        <v>248</v>
      </c>
      <c r="AE140" s="4" t="s">
        <v>63</v>
      </c>
    </row>
    <row r="141" spans="1:31" x14ac:dyDescent="0.35">
      <c r="A141" s="4" t="str">
        <f t="shared" si="13"/>
        <v>Heliconius</v>
      </c>
      <c r="B141" s="126" t="s">
        <v>241</v>
      </c>
      <c r="C141" s="126" t="s">
        <v>334</v>
      </c>
      <c r="D141" s="126" t="s">
        <v>334</v>
      </c>
      <c r="E141" s="127" t="s">
        <v>352</v>
      </c>
      <c r="F141" s="126" t="s">
        <v>316</v>
      </c>
      <c r="G141" s="123" t="str">
        <f t="shared" si="10"/>
        <v>male</v>
      </c>
      <c r="H141" s="123" t="s">
        <v>357</v>
      </c>
      <c r="I141" s="5">
        <v>335292.5</v>
      </c>
      <c r="J141" s="4">
        <v>1427787</v>
      </c>
      <c r="K141" s="4">
        <v>353615.5</v>
      </c>
      <c r="L141" s="5">
        <v>27037.719000000001</v>
      </c>
      <c r="M141" s="5">
        <v>38159.966</v>
      </c>
      <c r="N141" s="5">
        <v>2234590.625</v>
      </c>
      <c r="O141" s="5">
        <v>206318.32</v>
      </c>
      <c r="P141" s="5">
        <v>248516336</v>
      </c>
      <c r="Q141" s="5">
        <v>28540411</v>
      </c>
      <c r="R141" s="5">
        <v>15168284</v>
      </c>
      <c r="S141" s="5">
        <v>1555977.5</v>
      </c>
      <c r="T141" s="5">
        <v>75994324</v>
      </c>
      <c r="U141" s="5">
        <v>14969104</v>
      </c>
      <c r="V141" s="5">
        <v>66614500</v>
      </c>
      <c r="W141" s="5">
        <v>7926860.25</v>
      </c>
      <c r="X141" s="5">
        <v>30796955</v>
      </c>
      <c r="Y141" s="5">
        <v>240245296</v>
      </c>
      <c r="Z141" s="4">
        <f t="shared" si="11"/>
        <v>1763079.5</v>
      </c>
      <c r="AA141" s="4">
        <f t="shared" si="12"/>
        <v>105338315.25</v>
      </c>
      <c r="AB141" s="4">
        <f t="shared" si="14"/>
        <v>115902046.65899999</v>
      </c>
      <c r="AC141" s="4" t="s">
        <v>354</v>
      </c>
      <c r="AD141" s="4" t="s">
        <v>248</v>
      </c>
      <c r="AE141" s="4" t="s">
        <v>63</v>
      </c>
    </row>
    <row r="142" spans="1:31" x14ac:dyDescent="0.35">
      <c r="A142" s="4" t="str">
        <f t="shared" si="13"/>
        <v>Heliconius</v>
      </c>
      <c r="B142" s="126" t="s">
        <v>241</v>
      </c>
      <c r="C142" s="126" t="s">
        <v>334</v>
      </c>
      <c r="D142" s="126" t="s">
        <v>334</v>
      </c>
      <c r="E142" s="127" t="s">
        <v>352</v>
      </c>
      <c r="F142" s="126" t="s">
        <v>316</v>
      </c>
      <c r="G142" s="123" t="str">
        <f t="shared" si="10"/>
        <v>male</v>
      </c>
      <c r="H142" s="123" t="s">
        <v>358</v>
      </c>
      <c r="I142" s="5">
        <v>228374.82</v>
      </c>
      <c r="J142" s="4">
        <v>1483108.25</v>
      </c>
      <c r="K142" s="4">
        <v>334679.46899999998</v>
      </c>
      <c r="L142" s="5">
        <v>54798.773000000001</v>
      </c>
      <c r="M142" s="5">
        <v>54255.133000000002</v>
      </c>
      <c r="N142" s="5">
        <v>3296888.625</v>
      </c>
      <c r="O142" s="5">
        <v>219940.641</v>
      </c>
      <c r="P142" s="5">
        <v>286943360</v>
      </c>
      <c r="Q142" s="5">
        <v>31268074</v>
      </c>
      <c r="R142" s="5">
        <v>16730369.5</v>
      </c>
      <c r="S142" s="5">
        <v>1344791.0630000001</v>
      </c>
      <c r="T142" s="5">
        <v>91192892</v>
      </c>
      <c r="U142" s="5">
        <v>15235130</v>
      </c>
      <c r="V142" s="5">
        <v>57577542</v>
      </c>
      <c r="W142" s="5">
        <v>6958217</v>
      </c>
      <c r="X142" s="5">
        <v>32499896</v>
      </c>
      <c r="Y142" s="5">
        <v>258799376</v>
      </c>
      <c r="Z142" s="4">
        <f t="shared" si="11"/>
        <v>1711483.07</v>
      </c>
      <c r="AA142" s="4">
        <f t="shared" si="12"/>
        <v>97035655</v>
      </c>
      <c r="AB142" s="4">
        <f t="shared" si="14"/>
        <v>141465964.17200002</v>
      </c>
      <c r="AC142" s="4" t="s">
        <v>354</v>
      </c>
      <c r="AD142" s="4" t="s">
        <v>248</v>
      </c>
      <c r="AE142" s="4" t="s">
        <v>63</v>
      </c>
    </row>
    <row r="143" spans="1:31" x14ac:dyDescent="0.35">
      <c r="A143" s="4" t="str">
        <f t="shared" si="13"/>
        <v>Heliconius</v>
      </c>
      <c r="B143" s="126" t="s">
        <v>241</v>
      </c>
      <c r="C143" s="126" t="s">
        <v>334</v>
      </c>
      <c r="D143" s="126" t="s">
        <v>334</v>
      </c>
      <c r="E143" s="127" t="s">
        <v>352</v>
      </c>
      <c r="F143" s="126" t="s">
        <v>309</v>
      </c>
      <c r="G143" s="123" t="str">
        <f t="shared" ref="G143:G206" si="15">IF(F143="FEMALE", "female","male")</f>
        <v>female</v>
      </c>
      <c r="H143" s="123" t="s">
        <v>359</v>
      </c>
      <c r="I143" s="5">
        <v>214527.84400000001</v>
      </c>
      <c r="J143" s="4">
        <v>1303643.125</v>
      </c>
      <c r="K143" s="4">
        <v>331634.75</v>
      </c>
      <c r="L143" s="5">
        <v>38454.68</v>
      </c>
      <c r="M143" s="5">
        <v>45901.508000000002</v>
      </c>
      <c r="N143" s="5">
        <v>2105927.5630000001</v>
      </c>
      <c r="O143" s="5">
        <v>212509.859</v>
      </c>
      <c r="P143" s="5">
        <v>236862552</v>
      </c>
      <c r="Q143" s="5">
        <v>24993316</v>
      </c>
      <c r="R143" s="5">
        <v>14060810</v>
      </c>
      <c r="S143" s="5">
        <v>938737.84400000004</v>
      </c>
      <c r="T143" s="5">
        <v>73525488</v>
      </c>
      <c r="U143" s="5">
        <v>10983142.5</v>
      </c>
      <c r="V143" s="5">
        <v>52620964</v>
      </c>
      <c r="W143" s="5">
        <v>7355743.75</v>
      </c>
      <c r="X143" s="5">
        <v>27004212</v>
      </c>
      <c r="Y143" s="5">
        <v>207170768</v>
      </c>
      <c r="Z143" s="4">
        <f t="shared" si="11"/>
        <v>1518170.969</v>
      </c>
      <c r="AA143" s="4">
        <f t="shared" si="12"/>
        <v>86980919.75</v>
      </c>
      <c r="AB143" s="4">
        <f t="shared" si="14"/>
        <v>105536705.71000001</v>
      </c>
      <c r="AC143" s="4" t="s">
        <v>354</v>
      </c>
      <c r="AD143" s="4" t="s">
        <v>248</v>
      </c>
      <c r="AE143" s="4" t="s">
        <v>63</v>
      </c>
    </row>
    <row r="144" spans="1:31" x14ac:dyDescent="0.35">
      <c r="A144" s="4" t="str">
        <f t="shared" si="13"/>
        <v>Heliconius</v>
      </c>
      <c r="B144" s="126" t="s">
        <v>241</v>
      </c>
      <c r="C144" s="126" t="s">
        <v>334</v>
      </c>
      <c r="D144" s="126" t="s">
        <v>334</v>
      </c>
      <c r="E144" s="127" t="s">
        <v>352</v>
      </c>
      <c r="F144" s="126" t="s">
        <v>309</v>
      </c>
      <c r="G144" s="123" t="str">
        <f t="shared" si="15"/>
        <v>female</v>
      </c>
      <c r="H144" s="123" t="s">
        <v>360</v>
      </c>
      <c r="I144" s="5">
        <v>222154.59400000001</v>
      </c>
      <c r="J144" s="4">
        <v>1061398.125</v>
      </c>
      <c r="K144" s="4">
        <v>260230.54699999999</v>
      </c>
      <c r="L144" s="5">
        <v>24183.322</v>
      </c>
      <c r="M144" s="5">
        <v>55942.453000000001</v>
      </c>
      <c r="N144" s="5">
        <v>2211157.5</v>
      </c>
      <c r="O144" s="5">
        <v>165357.93799999999</v>
      </c>
      <c r="P144" s="5">
        <v>246266672</v>
      </c>
      <c r="Q144" s="5">
        <v>22648508</v>
      </c>
      <c r="R144" s="5">
        <v>13120415.5</v>
      </c>
      <c r="S144" s="5">
        <v>878864.93799999997</v>
      </c>
      <c r="T144" s="5">
        <v>77291364</v>
      </c>
      <c r="U144" s="5">
        <v>14073083.5</v>
      </c>
      <c r="V144" s="5">
        <v>45943166</v>
      </c>
      <c r="W144" s="5">
        <v>6249091.75</v>
      </c>
      <c r="X144" s="5">
        <v>25346125</v>
      </c>
      <c r="Y144" s="5">
        <v>197459184</v>
      </c>
      <c r="Z144" s="4">
        <f t="shared" si="11"/>
        <v>1283552.719</v>
      </c>
      <c r="AA144" s="4">
        <f t="shared" si="12"/>
        <v>77538382.75</v>
      </c>
      <c r="AB144" s="4">
        <f t="shared" si="14"/>
        <v>102297065.07800001</v>
      </c>
      <c r="AC144" s="4" t="s">
        <v>354</v>
      </c>
      <c r="AD144" s="4" t="s">
        <v>248</v>
      </c>
      <c r="AE144" s="4" t="s">
        <v>63</v>
      </c>
    </row>
    <row r="145" spans="1:31" x14ac:dyDescent="0.35">
      <c r="A145" s="4" t="str">
        <f t="shared" si="13"/>
        <v>Heliconius</v>
      </c>
      <c r="B145" s="126" t="s">
        <v>241</v>
      </c>
      <c r="C145" s="126" t="s">
        <v>334</v>
      </c>
      <c r="D145" s="126" t="s">
        <v>334</v>
      </c>
      <c r="E145" s="127" t="s">
        <v>352</v>
      </c>
      <c r="F145" s="126" t="s">
        <v>309</v>
      </c>
      <c r="G145" s="123" t="str">
        <f t="shared" si="15"/>
        <v>female</v>
      </c>
      <c r="H145" s="123" t="s">
        <v>361</v>
      </c>
      <c r="I145" s="5">
        <v>172799.92199999999</v>
      </c>
      <c r="J145" s="4">
        <v>994392.5</v>
      </c>
      <c r="K145" s="4">
        <v>269694.68800000002</v>
      </c>
      <c r="L145" s="5">
        <v>21717.044999999998</v>
      </c>
      <c r="M145" s="5">
        <v>28318.952000000001</v>
      </c>
      <c r="N145" s="5">
        <v>1833500.8130000001</v>
      </c>
      <c r="O145" s="5">
        <v>132175.80100000001</v>
      </c>
      <c r="P145" s="5">
        <v>238690136</v>
      </c>
      <c r="Q145" s="5">
        <v>22294199</v>
      </c>
      <c r="R145" s="5">
        <v>12413228.5</v>
      </c>
      <c r="S145" s="5">
        <v>1108008.0630000001</v>
      </c>
      <c r="T145" s="5">
        <v>84731312</v>
      </c>
      <c r="U145" s="5">
        <v>11096094.5</v>
      </c>
      <c r="V145" s="5">
        <v>38292312.375</v>
      </c>
      <c r="W145" s="5">
        <v>6505864</v>
      </c>
      <c r="X145" s="5">
        <v>17692130</v>
      </c>
      <c r="Y145" s="5">
        <v>157885712</v>
      </c>
      <c r="Z145" s="4">
        <f t="shared" si="11"/>
        <v>1167192.422</v>
      </c>
      <c r="AA145" s="4">
        <f t="shared" si="12"/>
        <v>62490306.375</v>
      </c>
      <c r="AB145" s="4">
        <f t="shared" si="14"/>
        <v>81270298.937999994</v>
      </c>
      <c r="AC145" s="4" t="s">
        <v>354</v>
      </c>
      <c r="AD145" s="4" t="s">
        <v>248</v>
      </c>
      <c r="AE145" s="4" t="s">
        <v>63</v>
      </c>
    </row>
    <row r="146" spans="1:31" x14ac:dyDescent="0.35">
      <c r="A146" s="4" t="str">
        <f t="shared" si="13"/>
        <v>Heliconius</v>
      </c>
      <c r="B146" s="126" t="s">
        <v>241</v>
      </c>
      <c r="C146" s="126" t="s">
        <v>334</v>
      </c>
      <c r="D146" s="126" t="s">
        <v>334</v>
      </c>
      <c r="E146" s="127" t="s">
        <v>352</v>
      </c>
      <c r="F146" s="126" t="s">
        <v>309</v>
      </c>
      <c r="G146" s="123" t="str">
        <f t="shared" si="15"/>
        <v>female</v>
      </c>
      <c r="H146" s="123" t="s">
        <v>362</v>
      </c>
      <c r="I146" s="5">
        <v>171517.69500000001</v>
      </c>
      <c r="J146" s="4">
        <v>1091591.75</v>
      </c>
      <c r="K146" s="4">
        <v>382840.5</v>
      </c>
      <c r="L146" s="5">
        <v>16846.223000000002</v>
      </c>
      <c r="M146" s="5">
        <v>50957.368999999999</v>
      </c>
      <c r="N146" s="5">
        <v>1842221.375</v>
      </c>
      <c r="O146" s="5">
        <v>145100.52299999999</v>
      </c>
      <c r="P146" s="5">
        <v>170254496</v>
      </c>
      <c r="Q146" s="5">
        <v>23412028</v>
      </c>
      <c r="R146" s="5">
        <v>10542631.5</v>
      </c>
      <c r="S146" s="5">
        <v>869594.875</v>
      </c>
      <c r="T146" s="5">
        <v>63561568</v>
      </c>
      <c r="U146" s="5">
        <v>8470324.5</v>
      </c>
      <c r="V146" s="5">
        <v>40600814</v>
      </c>
      <c r="W146" s="5">
        <v>5001237</v>
      </c>
      <c r="X146" s="5">
        <v>17793755</v>
      </c>
      <c r="Y146" s="5">
        <v>154074032</v>
      </c>
      <c r="Z146" s="4">
        <f t="shared" si="11"/>
        <v>1263109.4450000001</v>
      </c>
      <c r="AA146" s="4">
        <f t="shared" si="12"/>
        <v>63395806</v>
      </c>
      <c r="AB146" s="4">
        <f t="shared" si="14"/>
        <v>79051613.311000004</v>
      </c>
      <c r="AC146" s="4" t="s">
        <v>354</v>
      </c>
      <c r="AD146" s="4" t="s">
        <v>248</v>
      </c>
      <c r="AE146" s="4" t="s">
        <v>63</v>
      </c>
    </row>
    <row r="147" spans="1:31" x14ac:dyDescent="0.35">
      <c r="A147" s="4" t="str">
        <f t="shared" si="13"/>
        <v>Heliconius</v>
      </c>
      <c r="B147" s="126" t="s">
        <v>241</v>
      </c>
      <c r="C147" s="126" t="s">
        <v>334</v>
      </c>
      <c r="D147" s="126" t="s">
        <v>334</v>
      </c>
      <c r="E147" s="127" t="s">
        <v>352</v>
      </c>
      <c r="F147" s="126" t="s">
        <v>309</v>
      </c>
      <c r="G147" s="123" t="str">
        <f t="shared" si="15"/>
        <v>female</v>
      </c>
      <c r="H147" s="123" t="s">
        <v>363</v>
      </c>
      <c r="I147" s="5">
        <v>177033.516</v>
      </c>
      <c r="J147" s="4">
        <v>958776.43799999997</v>
      </c>
      <c r="K147" s="4">
        <v>340523.25</v>
      </c>
      <c r="L147" s="5">
        <v>26556.842000000001</v>
      </c>
      <c r="M147" s="5">
        <v>43854.902000000002</v>
      </c>
      <c r="N147" s="5">
        <v>1638985.25</v>
      </c>
      <c r="O147" s="5">
        <v>136359.87899999999</v>
      </c>
      <c r="P147" s="5">
        <v>187047800</v>
      </c>
      <c r="Q147" s="5">
        <v>20037888</v>
      </c>
      <c r="R147" s="5">
        <v>11427957</v>
      </c>
      <c r="S147" s="5">
        <v>775390.65599999996</v>
      </c>
      <c r="T147" s="5">
        <v>55748536</v>
      </c>
      <c r="U147" s="5">
        <v>9232807</v>
      </c>
      <c r="V147" s="5">
        <v>42557736</v>
      </c>
      <c r="W147" s="5">
        <v>4968468.75</v>
      </c>
      <c r="X147" s="5">
        <v>17385878</v>
      </c>
      <c r="Y147" s="5">
        <v>167435120</v>
      </c>
      <c r="Z147" s="4">
        <f t="shared" si="11"/>
        <v>1135809.9539999999</v>
      </c>
      <c r="AA147" s="4">
        <f t="shared" si="12"/>
        <v>64912082.75</v>
      </c>
      <c r="AB147" s="4">
        <f t="shared" si="14"/>
        <v>90471580.144000009</v>
      </c>
      <c r="AC147" s="4" t="s">
        <v>354</v>
      </c>
      <c r="AD147" s="4" t="s">
        <v>248</v>
      </c>
      <c r="AE147" s="4" t="s">
        <v>63</v>
      </c>
    </row>
    <row r="148" spans="1:31" x14ac:dyDescent="0.35">
      <c r="A148" s="4" t="str">
        <f t="shared" si="13"/>
        <v>Heliconius</v>
      </c>
      <c r="B148" s="126" t="s">
        <v>241</v>
      </c>
      <c r="C148" s="126" t="s">
        <v>320</v>
      </c>
      <c r="D148" s="126" t="s">
        <v>364</v>
      </c>
      <c r="E148" s="126" t="s">
        <v>364</v>
      </c>
      <c r="F148" s="126" t="s">
        <v>309</v>
      </c>
      <c r="G148" s="123" t="str">
        <f t="shared" si="15"/>
        <v>female</v>
      </c>
      <c r="H148" s="123" t="s">
        <v>347</v>
      </c>
      <c r="I148" s="5">
        <v>211954.90625</v>
      </c>
      <c r="J148" s="4">
        <v>1080752.125</v>
      </c>
      <c r="K148" s="4">
        <v>239133.625</v>
      </c>
      <c r="L148" s="5"/>
      <c r="M148" s="5">
        <v>33463.621094000002</v>
      </c>
      <c r="N148" s="5">
        <v>2294856</v>
      </c>
      <c r="O148" s="5">
        <v>116145.03125</v>
      </c>
      <c r="P148" s="5">
        <v>249942528</v>
      </c>
      <c r="Q148" s="5">
        <v>28631174</v>
      </c>
      <c r="R148" s="5">
        <v>12528747</v>
      </c>
      <c r="S148" s="5">
        <v>834467.6875</v>
      </c>
      <c r="T148" s="5">
        <v>72988296</v>
      </c>
      <c r="U148" s="5">
        <v>8246464.5</v>
      </c>
      <c r="V148" s="5">
        <v>40030036</v>
      </c>
      <c r="W148" s="5">
        <v>6426915</v>
      </c>
      <c r="X148" s="5">
        <v>20155828</v>
      </c>
      <c r="Y148" s="5">
        <v>170778608</v>
      </c>
      <c r="Z148" s="4">
        <f t="shared" ref="Z148:Z192" si="16">SUM(I148:K148)</f>
        <v>1531840.65625</v>
      </c>
      <c r="AA148" s="4">
        <f t="shared" si="12"/>
        <v>66612779</v>
      </c>
      <c r="AB148" s="4">
        <f t="shared" si="14"/>
        <v>92059204.222655997</v>
      </c>
      <c r="AC148" s="4" t="s">
        <v>365</v>
      </c>
      <c r="AD148" s="4" t="s">
        <v>248</v>
      </c>
      <c r="AE148" s="4" t="s">
        <v>63</v>
      </c>
    </row>
    <row r="149" spans="1:31" x14ac:dyDescent="0.35">
      <c r="A149" s="4" t="str">
        <f t="shared" si="13"/>
        <v>Heliconius</v>
      </c>
      <c r="B149" s="126" t="s">
        <v>241</v>
      </c>
      <c r="C149" s="126" t="s">
        <v>320</v>
      </c>
      <c r="D149" s="126" t="s">
        <v>364</v>
      </c>
      <c r="E149" s="126" t="s">
        <v>364</v>
      </c>
      <c r="F149" s="126" t="s">
        <v>309</v>
      </c>
      <c r="G149" s="123" t="str">
        <f t="shared" si="15"/>
        <v>female</v>
      </c>
      <c r="H149" s="123" t="s">
        <v>366</v>
      </c>
      <c r="I149" s="5">
        <v>229495.8125</v>
      </c>
      <c r="J149" s="4">
        <v>1313423.625</v>
      </c>
      <c r="K149" s="4">
        <v>338082.21875</v>
      </c>
      <c r="L149" s="5"/>
      <c r="M149" s="5">
        <v>40167.351562000003</v>
      </c>
      <c r="N149" s="5">
        <v>2582160.5</v>
      </c>
      <c r="O149" s="5">
        <v>188490.46875</v>
      </c>
      <c r="P149" s="5">
        <v>237382576</v>
      </c>
      <c r="Q149" s="5">
        <v>25997328</v>
      </c>
      <c r="R149" s="5">
        <v>12367858</v>
      </c>
      <c r="S149" s="5">
        <v>713906.25</v>
      </c>
      <c r="T149" s="5">
        <v>72097496</v>
      </c>
      <c r="U149" s="5">
        <v>12436628</v>
      </c>
      <c r="V149" s="5">
        <v>34798000</v>
      </c>
      <c r="W149" s="5">
        <v>5539351.5</v>
      </c>
      <c r="X149" s="5">
        <v>19143292</v>
      </c>
      <c r="Y149" s="5">
        <v>172017616</v>
      </c>
      <c r="Z149" s="4">
        <f t="shared" si="16"/>
        <v>1881001.65625</v>
      </c>
      <c r="AA149" s="4">
        <f t="shared" si="12"/>
        <v>59480643.5</v>
      </c>
      <c r="AB149" s="4">
        <f t="shared" si="14"/>
        <v>95597014.992188007</v>
      </c>
      <c r="AC149" s="4" t="s">
        <v>365</v>
      </c>
      <c r="AD149" s="4" t="s">
        <v>248</v>
      </c>
      <c r="AE149" s="4" t="s">
        <v>63</v>
      </c>
    </row>
    <row r="150" spans="1:31" x14ac:dyDescent="0.35">
      <c r="A150" s="4" t="str">
        <f t="shared" si="13"/>
        <v>Heliconius</v>
      </c>
      <c r="B150" s="126" t="s">
        <v>241</v>
      </c>
      <c r="C150" s="126" t="s">
        <v>320</v>
      </c>
      <c r="D150" s="126" t="s">
        <v>364</v>
      </c>
      <c r="E150" s="126" t="s">
        <v>364</v>
      </c>
      <c r="F150" s="126" t="s">
        <v>309</v>
      </c>
      <c r="G150" s="123" t="str">
        <f t="shared" si="15"/>
        <v>female</v>
      </c>
      <c r="H150" s="123" t="s">
        <v>367</v>
      </c>
      <c r="I150" s="5">
        <v>141624.42187600001</v>
      </c>
      <c r="J150" s="4">
        <v>1016701.125</v>
      </c>
      <c r="K150" s="4">
        <v>199162.046875</v>
      </c>
      <c r="L150" s="5"/>
      <c r="M150" s="5">
        <v>9780.6914059999999</v>
      </c>
      <c r="N150" s="5">
        <v>1407288.875</v>
      </c>
      <c r="O150" s="5">
        <v>105463.804688</v>
      </c>
      <c r="P150" s="5">
        <v>149037952</v>
      </c>
      <c r="Q150" s="5">
        <v>14874644</v>
      </c>
      <c r="R150" s="5">
        <v>7580595</v>
      </c>
      <c r="S150" s="5">
        <v>513626.03125</v>
      </c>
      <c r="T150" s="5">
        <v>39978216</v>
      </c>
      <c r="U150" s="5">
        <v>5474281</v>
      </c>
      <c r="V150" s="5">
        <v>16336047</v>
      </c>
      <c r="W150" s="5">
        <v>8198958.5</v>
      </c>
      <c r="X150" s="5">
        <v>3438835.25</v>
      </c>
      <c r="Y150" s="5">
        <v>94068152</v>
      </c>
      <c r="Z150" s="4">
        <f t="shared" si="16"/>
        <v>1357487.593751</v>
      </c>
      <c r="AA150" s="4">
        <f t="shared" si="12"/>
        <v>27973840.75</v>
      </c>
      <c r="AB150" s="4">
        <f t="shared" si="14"/>
        <v>57845473.089843005</v>
      </c>
      <c r="AC150" s="4" t="s">
        <v>365</v>
      </c>
      <c r="AD150" s="4" t="s">
        <v>248</v>
      </c>
      <c r="AE150" s="4" t="s">
        <v>63</v>
      </c>
    </row>
    <row r="151" spans="1:31" x14ac:dyDescent="0.35">
      <c r="A151" s="4" t="str">
        <f t="shared" si="13"/>
        <v>Heliconius</v>
      </c>
      <c r="B151" s="126" t="s">
        <v>241</v>
      </c>
      <c r="C151" s="126" t="s">
        <v>320</v>
      </c>
      <c r="D151" s="126" t="s">
        <v>364</v>
      </c>
      <c r="E151" s="126" t="s">
        <v>364</v>
      </c>
      <c r="F151" s="126" t="s">
        <v>309</v>
      </c>
      <c r="G151" s="123" t="str">
        <f t="shared" si="15"/>
        <v>female</v>
      </c>
      <c r="H151" s="123" t="s">
        <v>368</v>
      </c>
      <c r="I151" s="5">
        <v>214327.9375</v>
      </c>
      <c r="J151" s="4">
        <v>1433546.75</v>
      </c>
      <c r="K151" s="4">
        <v>267309.78125</v>
      </c>
      <c r="L151" s="5"/>
      <c r="M151" s="5">
        <v>38653.878905999998</v>
      </c>
      <c r="N151" s="5">
        <v>2609472</v>
      </c>
      <c r="O151" s="5">
        <v>187013.28125</v>
      </c>
      <c r="P151" s="5">
        <v>246541376</v>
      </c>
      <c r="Q151" s="5">
        <v>24462264</v>
      </c>
      <c r="R151" s="5">
        <v>12025378</v>
      </c>
      <c r="S151" s="5">
        <v>770899.125</v>
      </c>
      <c r="T151" s="5">
        <v>67075932</v>
      </c>
      <c r="U151" s="5">
        <v>13604769</v>
      </c>
      <c r="V151" s="5">
        <v>38704544</v>
      </c>
      <c r="W151" s="5">
        <v>5845282</v>
      </c>
      <c r="X151" s="5">
        <v>18647424</v>
      </c>
      <c r="Y151" s="5">
        <v>196864128</v>
      </c>
      <c r="Z151" s="4">
        <f t="shared" si="16"/>
        <v>1915184.46875</v>
      </c>
      <c r="AA151" s="4">
        <f t="shared" si="12"/>
        <v>63197250</v>
      </c>
      <c r="AB151" s="4">
        <f t="shared" si="14"/>
        <v>115498798.652344</v>
      </c>
      <c r="AC151" s="4" t="s">
        <v>365</v>
      </c>
      <c r="AD151" s="4" t="s">
        <v>248</v>
      </c>
      <c r="AE151" s="4" t="s">
        <v>63</v>
      </c>
    </row>
    <row r="152" spans="1:31" x14ac:dyDescent="0.35">
      <c r="A152" s="4" t="str">
        <f t="shared" si="13"/>
        <v>Heliconius</v>
      </c>
      <c r="B152" s="126" t="s">
        <v>241</v>
      </c>
      <c r="C152" s="126" t="s">
        <v>320</v>
      </c>
      <c r="D152" s="126" t="s">
        <v>364</v>
      </c>
      <c r="E152" s="126" t="s">
        <v>364</v>
      </c>
      <c r="F152" s="126" t="s">
        <v>309</v>
      </c>
      <c r="G152" s="123" t="str">
        <f t="shared" si="15"/>
        <v>female</v>
      </c>
      <c r="H152" s="123" t="s">
        <v>369</v>
      </c>
      <c r="I152" s="5">
        <v>210421.6875</v>
      </c>
      <c r="J152" s="4">
        <v>1078595.375</v>
      </c>
      <c r="K152" s="4">
        <v>289094.5</v>
      </c>
      <c r="L152" s="5"/>
      <c r="M152" s="5">
        <v>35275.261718000002</v>
      </c>
      <c r="N152" s="5">
        <v>2223438.75</v>
      </c>
      <c r="O152" s="5">
        <v>121422.92187599999</v>
      </c>
      <c r="P152" s="5">
        <v>220700256</v>
      </c>
      <c r="Q152" s="5">
        <v>25548680</v>
      </c>
      <c r="R152" s="5">
        <v>11274610</v>
      </c>
      <c r="S152" s="5">
        <v>781366.5625</v>
      </c>
      <c r="T152" s="5">
        <v>64089108</v>
      </c>
      <c r="U152" s="5">
        <v>8566354</v>
      </c>
      <c r="V152" s="5">
        <v>31044856</v>
      </c>
      <c r="W152" s="5">
        <v>5688597</v>
      </c>
      <c r="X152" s="5">
        <v>16208060</v>
      </c>
      <c r="Y152" s="5">
        <v>164597552</v>
      </c>
      <c r="Z152" s="4">
        <f t="shared" si="16"/>
        <v>1578111.5625</v>
      </c>
      <c r="AA152" s="4">
        <f t="shared" si="12"/>
        <v>52941513</v>
      </c>
      <c r="AB152" s="4">
        <f t="shared" si="14"/>
        <v>99252859.425781995</v>
      </c>
      <c r="AC152" s="4" t="s">
        <v>365</v>
      </c>
      <c r="AD152" s="4" t="s">
        <v>248</v>
      </c>
      <c r="AE152" s="4" t="s">
        <v>63</v>
      </c>
    </row>
    <row r="153" spans="1:31" x14ac:dyDescent="0.35">
      <c r="A153" s="4" t="str">
        <f t="shared" si="13"/>
        <v>Heliconius</v>
      </c>
      <c r="B153" s="126" t="s">
        <v>241</v>
      </c>
      <c r="C153" s="126" t="s">
        <v>320</v>
      </c>
      <c r="D153" s="126" t="s">
        <v>364</v>
      </c>
      <c r="E153" s="126" t="s">
        <v>364</v>
      </c>
      <c r="F153" s="126" t="s">
        <v>316</v>
      </c>
      <c r="G153" s="123" t="str">
        <f t="shared" si="15"/>
        <v>male</v>
      </c>
      <c r="H153" s="123" t="s">
        <v>370</v>
      </c>
      <c r="I153" s="5">
        <v>195639.07812399999</v>
      </c>
      <c r="J153" s="4">
        <v>1259213.125</v>
      </c>
      <c r="K153" s="4">
        <v>258847.25</v>
      </c>
      <c r="L153" s="5"/>
      <c r="M153" s="5">
        <v>47036.152344000002</v>
      </c>
      <c r="N153" s="5">
        <v>2856565.25</v>
      </c>
      <c r="O153" s="5">
        <v>123323.085938</v>
      </c>
      <c r="P153" s="5">
        <v>261338960</v>
      </c>
      <c r="Q153" s="5">
        <v>31555386</v>
      </c>
      <c r="R153" s="5">
        <v>12866037</v>
      </c>
      <c r="S153" s="5">
        <v>1228309.125</v>
      </c>
      <c r="T153" s="5">
        <v>79813864</v>
      </c>
      <c r="U153" s="5">
        <v>12780019</v>
      </c>
      <c r="V153" s="5">
        <v>36611296</v>
      </c>
      <c r="W153" s="5">
        <v>7017223.5</v>
      </c>
      <c r="X153" s="5">
        <v>19585048</v>
      </c>
      <c r="Y153" s="5">
        <v>183906544</v>
      </c>
      <c r="Z153" s="4">
        <f t="shared" si="16"/>
        <v>1713699.453124</v>
      </c>
      <c r="AA153" s="4">
        <f t="shared" si="12"/>
        <v>63213567.5</v>
      </c>
      <c r="AB153" s="4">
        <f t="shared" si="14"/>
        <v>103295656.644532</v>
      </c>
      <c r="AC153" s="4" t="s">
        <v>365</v>
      </c>
      <c r="AD153" s="4" t="s">
        <v>248</v>
      </c>
      <c r="AE153" s="4" t="s">
        <v>63</v>
      </c>
    </row>
    <row r="154" spans="1:31" x14ac:dyDescent="0.35">
      <c r="A154" s="4" t="str">
        <f t="shared" si="13"/>
        <v>Heliconius</v>
      </c>
      <c r="B154" s="126" t="s">
        <v>241</v>
      </c>
      <c r="C154" s="126" t="s">
        <v>320</v>
      </c>
      <c r="D154" s="126" t="s">
        <v>364</v>
      </c>
      <c r="E154" s="126" t="s">
        <v>364</v>
      </c>
      <c r="F154" s="126" t="s">
        <v>316</v>
      </c>
      <c r="G154" s="123" t="str">
        <f t="shared" si="15"/>
        <v>male</v>
      </c>
      <c r="H154" s="123" t="s">
        <v>371</v>
      </c>
      <c r="I154" s="5">
        <v>233281.54687600001</v>
      </c>
      <c r="J154" s="4">
        <v>1452315.125</v>
      </c>
      <c r="K154" s="4">
        <v>493284.4375</v>
      </c>
      <c r="L154" s="5"/>
      <c r="M154" s="5">
        <v>44327.96875</v>
      </c>
      <c r="N154" s="5">
        <v>3317255.5</v>
      </c>
      <c r="O154" s="5">
        <v>154700.14062399999</v>
      </c>
      <c r="P154" s="5">
        <v>289284704</v>
      </c>
      <c r="Q154" s="5">
        <v>33297118</v>
      </c>
      <c r="R154" s="5">
        <v>14807892</v>
      </c>
      <c r="S154" s="5">
        <v>734480.5</v>
      </c>
      <c r="T154" s="5">
        <v>86067008</v>
      </c>
      <c r="U154" s="5">
        <v>14045026</v>
      </c>
      <c r="V154" s="5">
        <v>32264436</v>
      </c>
      <c r="W154" s="5">
        <v>3971215.25</v>
      </c>
      <c r="X154" s="5">
        <v>16920076</v>
      </c>
      <c r="Y154" s="5">
        <v>193109056</v>
      </c>
      <c r="Z154" s="4">
        <f t="shared" si="16"/>
        <v>2178881.1093760002</v>
      </c>
      <c r="AA154" s="4">
        <f t="shared" si="12"/>
        <v>53155727.25</v>
      </c>
      <c r="AB154" s="4">
        <f t="shared" si="14"/>
        <v>120367838.17187399</v>
      </c>
      <c r="AC154" s="4" t="s">
        <v>365</v>
      </c>
      <c r="AD154" s="4" t="s">
        <v>248</v>
      </c>
      <c r="AE154" s="4" t="s">
        <v>63</v>
      </c>
    </row>
    <row r="155" spans="1:31" x14ac:dyDescent="0.35">
      <c r="A155" s="4" t="str">
        <f t="shared" si="13"/>
        <v>Heliconius</v>
      </c>
      <c r="B155" s="126" t="s">
        <v>241</v>
      </c>
      <c r="C155" s="126" t="s">
        <v>320</v>
      </c>
      <c r="D155" s="126" t="s">
        <v>364</v>
      </c>
      <c r="E155" s="126" t="s">
        <v>364</v>
      </c>
      <c r="F155" s="126" t="s">
        <v>316</v>
      </c>
      <c r="G155" s="123" t="str">
        <f t="shared" si="15"/>
        <v>male</v>
      </c>
      <c r="H155" s="123" t="s">
        <v>372</v>
      </c>
      <c r="I155" s="5">
        <v>204832.23437600001</v>
      </c>
      <c r="J155" s="4">
        <v>1538113.5</v>
      </c>
      <c r="K155" s="4">
        <v>267253.9375</v>
      </c>
      <c r="L155" s="5"/>
      <c r="M155" s="5">
        <v>32956.371094000002</v>
      </c>
      <c r="N155" s="5">
        <v>3342390.5</v>
      </c>
      <c r="O155" s="5">
        <v>161262.78125</v>
      </c>
      <c r="P155" s="5">
        <v>259197504</v>
      </c>
      <c r="Q155" s="5">
        <v>26945186</v>
      </c>
      <c r="R155" s="5">
        <v>13169199</v>
      </c>
      <c r="S155" s="5">
        <v>1048850.5</v>
      </c>
      <c r="T155" s="5">
        <v>71282344</v>
      </c>
      <c r="U155" s="5">
        <v>13215226</v>
      </c>
      <c r="V155" s="5">
        <v>40427248</v>
      </c>
      <c r="W155" s="5">
        <v>5390545.5</v>
      </c>
      <c r="X155" s="5">
        <v>21653510</v>
      </c>
      <c r="Y155" s="5">
        <v>199607776</v>
      </c>
      <c r="Z155" s="4">
        <f t="shared" si="16"/>
        <v>2010199.671876</v>
      </c>
      <c r="AA155" s="4">
        <f t="shared" si="12"/>
        <v>67471303.5</v>
      </c>
      <c r="AB155" s="4">
        <f t="shared" si="14"/>
        <v>113535699.95703</v>
      </c>
      <c r="AC155" s="4" t="s">
        <v>365</v>
      </c>
      <c r="AD155" s="4" t="s">
        <v>248</v>
      </c>
      <c r="AE155" s="4" t="s">
        <v>63</v>
      </c>
    </row>
    <row r="156" spans="1:31" x14ac:dyDescent="0.35">
      <c r="A156" s="4" t="str">
        <f t="shared" si="13"/>
        <v>Heliconius</v>
      </c>
      <c r="B156" s="126" t="s">
        <v>241</v>
      </c>
      <c r="C156" s="126" t="s">
        <v>320</v>
      </c>
      <c r="D156" s="126" t="s">
        <v>364</v>
      </c>
      <c r="E156" s="126" t="s">
        <v>364</v>
      </c>
      <c r="F156" s="126" t="s">
        <v>309</v>
      </c>
      <c r="G156" s="123" t="str">
        <f t="shared" si="15"/>
        <v>female</v>
      </c>
      <c r="H156" s="123" t="s">
        <v>373</v>
      </c>
      <c r="I156" s="5">
        <v>255960.21875</v>
      </c>
      <c r="J156" s="4">
        <v>1521215.375</v>
      </c>
      <c r="K156" s="4">
        <v>326714.84375</v>
      </c>
      <c r="L156" s="5"/>
      <c r="M156" s="5">
        <v>41476.847655999998</v>
      </c>
      <c r="N156" s="5">
        <v>2303258.75</v>
      </c>
      <c r="O156" s="5">
        <v>161994.48437600001</v>
      </c>
      <c r="P156" s="5">
        <v>223185520</v>
      </c>
      <c r="Q156" s="5">
        <v>28371462</v>
      </c>
      <c r="R156" s="5">
        <v>11809047</v>
      </c>
      <c r="S156" s="5">
        <v>794527.625</v>
      </c>
      <c r="T156" s="5">
        <v>58748824</v>
      </c>
      <c r="U156" s="5">
        <v>13001874</v>
      </c>
      <c r="V156" s="5">
        <v>46358816</v>
      </c>
      <c r="W156" s="5">
        <v>7283323</v>
      </c>
      <c r="X156" s="5">
        <v>20988570</v>
      </c>
      <c r="Y156" s="5">
        <v>203166432</v>
      </c>
      <c r="Z156" s="4">
        <f t="shared" si="16"/>
        <v>2103890.4375</v>
      </c>
      <c r="AA156" s="4">
        <f t="shared" si="12"/>
        <v>74630709</v>
      </c>
      <c r="AB156" s="4">
        <f t="shared" si="14"/>
        <v>111085222.964844</v>
      </c>
      <c r="AC156" s="4" t="s">
        <v>365</v>
      </c>
      <c r="AD156" s="4" t="s">
        <v>248</v>
      </c>
      <c r="AE156" s="4" t="s">
        <v>63</v>
      </c>
    </row>
    <row r="157" spans="1:31" x14ac:dyDescent="0.35">
      <c r="A157" s="4" t="str">
        <f t="shared" si="13"/>
        <v>Heliconius</v>
      </c>
      <c r="B157" s="126" t="s">
        <v>241</v>
      </c>
      <c r="C157" s="126" t="s">
        <v>320</v>
      </c>
      <c r="D157" s="126" t="s">
        <v>364</v>
      </c>
      <c r="E157" s="126" t="s">
        <v>364</v>
      </c>
      <c r="F157" s="126" t="s">
        <v>316</v>
      </c>
      <c r="G157" s="123" t="str">
        <f t="shared" si="15"/>
        <v>male</v>
      </c>
      <c r="H157" s="123" t="s">
        <v>361</v>
      </c>
      <c r="I157" s="5">
        <v>247772.5</v>
      </c>
      <c r="J157" s="4">
        <v>1421253.25</v>
      </c>
      <c r="K157" s="4">
        <v>321295.71875</v>
      </c>
      <c r="L157" s="5"/>
      <c r="M157" s="5">
        <v>24363.736327999999</v>
      </c>
      <c r="N157" s="5">
        <v>2910485.75</v>
      </c>
      <c r="O157" s="5">
        <v>132882.95312399999</v>
      </c>
      <c r="P157" s="5">
        <v>282822208</v>
      </c>
      <c r="Q157" s="5">
        <v>31857598</v>
      </c>
      <c r="R157" s="5">
        <v>12479318</v>
      </c>
      <c r="S157" s="5">
        <v>998913.1875</v>
      </c>
      <c r="T157" s="5">
        <v>83047600</v>
      </c>
      <c r="U157" s="5">
        <v>14198191</v>
      </c>
      <c r="V157" s="5">
        <v>36708720</v>
      </c>
      <c r="W157" s="5">
        <v>6084061</v>
      </c>
      <c r="X157" s="5">
        <v>20207038</v>
      </c>
      <c r="Y157" s="5">
        <v>199944855.5</v>
      </c>
      <c r="Z157" s="4">
        <f t="shared" si="16"/>
        <v>1990321.46875</v>
      </c>
      <c r="AA157" s="4">
        <f t="shared" si="12"/>
        <v>62999819</v>
      </c>
      <c r="AB157" s="4">
        <f t="shared" si="14"/>
        <v>117821674.54492199</v>
      </c>
      <c r="AC157" s="4" t="s">
        <v>365</v>
      </c>
      <c r="AD157" s="4" t="s">
        <v>248</v>
      </c>
      <c r="AE157" s="4" t="s">
        <v>63</v>
      </c>
    </row>
    <row r="158" spans="1:31" x14ac:dyDescent="0.35">
      <c r="A158" s="4" t="str">
        <f t="shared" si="13"/>
        <v>Heliconius</v>
      </c>
      <c r="B158" s="5" t="s">
        <v>241</v>
      </c>
      <c r="C158" s="126" t="s">
        <v>334</v>
      </c>
      <c r="D158" s="5" t="s">
        <v>374</v>
      </c>
      <c r="E158" s="5" t="s">
        <v>374</v>
      </c>
      <c r="F158" s="126" t="s">
        <v>316</v>
      </c>
      <c r="G158" s="123" t="str">
        <f t="shared" si="15"/>
        <v>male</v>
      </c>
      <c r="H158" s="123" t="s">
        <v>375</v>
      </c>
      <c r="I158" s="5">
        <v>281765.03760000004</v>
      </c>
      <c r="J158" s="4">
        <v>1173689.6970000002</v>
      </c>
      <c r="K158" s="4">
        <v>241209.20380000002</v>
      </c>
      <c r="L158" s="5">
        <v>19270.232830000001</v>
      </c>
      <c r="M158" s="126">
        <v>25785.669720000002</v>
      </c>
      <c r="N158" s="129">
        <v>2131044.8679999998</v>
      </c>
      <c r="O158" s="4">
        <v>141572.72</v>
      </c>
      <c r="P158" s="4">
        <v>222598362</v>
      </c>
      <c r="Q158" s="4">
        <v>28565167.02</v>
      </c>
      <c r="R158" s="4">
        <v>11551814.74</v>
      </c>
      <c r="S158" s="4">
        <v>663967.21</v>
      </c>
      <c r="T158" s="4">
        <v>66270387.960000001</v>
      </c>
      <c r="U158" s="4">
        <v>11397266.369999999</v>
      </c>
      <c r="V158" s="5">
        <v>32065999.700000033</v>
      </c>
      <c r="W158" s="5">
        <v>3852555.8640000019</v>
      </c>
      <c r="X158" s="5">
        <v>13054837.731999999</v>
      </c>
      <c r="Y158" s="5">
        <v>164509982.69999984</v>
      </c>
      <c r="Z158" s="4">
        <f t="shared" si="16"/>
        <v>1696663.9384000001</v>
      </c>
      <c r="AA158" s="4">
        <f t="shared" si="12"/>
        <v>48973393.296000034</v>
      </c>
      <c r="AB158" s="4">
        <f t="shared" si="14"/>
        <v>100285828.55787981</v>
      </c>
      <c r="AC158" s="4" t="s">
        <v>376</v>
      </c>
      <c r="AD158" s="4" t="s">
        <v>248</v>
      </c>
      <c r="AE158" s="4" t="s">
        <v>63</v>
      </c>
    </row>
    <row r="159" spans="1:31" x14ac:dyDescent="0.35">
      <c r="A159" s="4" t="str">
        <f t="shared" si="13"/>
        <v>Heliconius</v>
      </c>
      <c r="B159" s="5" t="s">
        <v>241</v>
      </c>
      <c r="C159" s="126" t="s">
        <v>334</v>
      </c>
      <c r="D159" s="5" t="s">
        <v>374</v>
      </c>
      <c r="E159" s="5" t="s">
        <v>374</v>
      </c>
      <c r="F159" s="126" t="s">
        <v>316</v>
      </c>
      <c r="G159" s="123" t="str">
        <f t="shared" si="15"/>
        <v>male</v>
      </c>
      <c r="H159" s="123" t="s">
        <v>377</v>
      </c>
      <c r="I159" s="5">
        <v>277989.30220000003</v>
      </c>
      <c r="J159" s="4">
        <v>1053793.9740000002</v>
      </c>
      <c r="K159" s="4">
        <v>379139.14880000002</v>
      </c>
      <c r="L159" s="5">
        <v>41466.184700000005</v>
      </c>
      <c r="M159" s="126">
        <v>32564.77706</v>
      </c>
      <c r="N159" s="129">
        <v>1513184.1129999999</v>
      </c>
      <c r="O159" s="4">
        <v>130535.56</v>
      </c>
      <c r="P159" s="4">
        <v>218639706.59999999</v>
      </c>
      <c r="Q159" s="4">
        <v>27460623.280000001</v>
      </c>
      <c r="R159" s="4">
        <v>11043827.93</v>
      </c>
      <c r="S159" s="4">
        <v>712002.08</v>
      </c>
      <c r="T159" s="4">
        <v>56639163.060000002</v>
      </c>
      <c r="U159" s="4">
        <v>10012536.199999999</v>
      </c>
      <c r="V159" s="5">
        <v>27630247.64000003</v>
      </c>
      <c r="W159" s="5">
        <v>3711279.0680000032</v>
      </c>
      <c r="X159" s="5">
        <v>10631875.18</v>
      </c>
      <c r="Y159" s="5">
        <v>154789905.26881033</v>
      </c>
      <c r="Z159" s="4">
        <f t="shared" si="16"/>
        <v>1710922.4250000003</v>
      </c>
      <c r="AA159" s="4">
        <f t="shared" si="12"/>
        <v>41973401.888000034</v>
      </c>
      <c r="AB159" s="4">
        <f t="shared" si="14"/>
        <v>99547295.865750283</v>
      </c>
      <c r="AC159" s="4" t="s">
        <v>376</v>
      </c>
      <c r="AD159" s="4" t="s">
        <v>248</v>
      </c>
      <c r="AE159" s="4" t="s">
        <v>63</v>
      </c>
    </row>
    <row r="160" spans="1:31" x14ac:dyDescent="0.35">
      <c r="A160" s="4" t="str">
        <f t="shared" si="13"/>
        <v>Heliconius</v>
      </c>
      <c r="B160" s="5" t="s">
        <v>241</v>
      </c>
      <c r="C160" s="126" t="s">
        <v>334</v>
      </c>
      <c r="D160" s="5" t="s">
        <v>374</v>
      </c>
      <c r="E160" s="5" t="s">
        <v>374</v>
      </c>
      <c r="F160" s="126" t="s">
        <v>316</v>
      </c>
      <c r="G160" s="123" t="str">
        <f t="shared" si="15"/>
        <v>male</v>
      </c>
      <c r="H160" s="123" t="s">
        <v>378</v>
      </c>
      <c r="I160" s="5">
        <v>312962.76160000003</v>
      </c>
      <c r="J160" s="4">
        <v>1113701.2880000002</v>
      </c>
      <c r="K160" s="4">
        <v>289523.6839</v>
      </c>
      <c r="L160" s="5">
        <v>15018.678748</v>
      </c>
      <c r="M160" s="126">
        <v>42516.11262</v>
      </c>
      <c r="N160" s="129">
        <v>1974900.9709999999</v>
      </c>
      <c r="O160" s="4">
        <v>173984.76</v>
      </c>
      <c r="P160" s="4">
        <v>208524297.80000001</v>
      </c>
      <c r="Q160" s="4">
        <v>27720614.899999999</v>
      </c>
      <c r="R160" s="4">
        <v>11765643.560000001</v>
      </c>
      <c r="S160" s="4">
        <v>738234.29</v>
      </c>
      <c r="T160" s="4">
        <v>70794294.480000004</v>
      </c>
      <c r="U160" s="4">
        <v>9678212.9399999995</v>
      </c>
      <c r="V160" s="5">
        <v>26299527.680000052</v>
      </c>
      <c r="W160" s="5">
        <v>3185781.9020000058</v>
      </c>
      <c r="X160" s="5">
        <v>12976248.416000025</v>
      </c>
      <c r="Y160" s="5">
        <v>144469359.19999981</v>
      </c>
      <c r="Z160" s="4">
        <f t="shared" si="16"/>
        <v>1716187.7335000003</v>
      </c>
      <c r="AA160" s="4">
        <f t="shared" si="12"/>
        <v>42461557.998000085</v>
      </c>
      <c r="AB160" s="4">
        <f t="shared" si="14"/>
        <v>88595983.444879726</v>
      </c>
      <c r="AC160" s="4" t="s">
        <v>376</v>
      </c>
      <c r="AD160" s="4" t="s">
        <v>248</v>
      </c>
      <c r="AE160" s="4" t="s">
        <v>63</v>
      </c>
    </row>
    <row r="161" spans="1:31" x14ac:dyDescent="0.35">
      <c r="A161" s="4" t="str">
        <f t="shared" si="13"/>
        <v>Heliconius</v>
      </c>
      <c r="B161" s="5" t="s">
        <v>241</v>
      </c>
      <c r="C161" s="126" t="s">
        <v>334</v>
      </c>
      <c r="D161" s="5" t="s">
        <v>374</v>
      </c>
      <c r="E161" s="5" t="s">
        <v>374</v>
      </c>
      <c r="F161" s="126" t="s">
        <v>316</v>
      </c>
      <c r="G161" s="123" t="str">
        <f t="shared" si="15"/>
        <v>male</v>
      </c>
      <c r="H161" s="123" t="s">
        <v>379</v>
      </c>
      <c r="I161" s="5">
        <v>205678.04760000002</v>
      </c>
      <c r="J161" s="4">
        <v>959950.52230000007</v>
      </c>
      <c r="K161" s="4">
        <v>329305.73840000003</v>
      </c>
      <c r="L161" s="5">
        <v>26282.617620000001</v>
      </c>
      <c r="M161" s="126">
        <v>31693.744780000001</v>
      </c>
      <c r="N161" s="129">
        <v>1938508.85</v>
      </c>
      <c r="O161" s="4">
        <v>134173.88</v>
      </c>
      <c r="P161" s="4">
        <v>197260778.80000001</v>
      </c>
      <c r="Q161" s="4">
        <v>24641722.879999999</v>
      </c>
      <c r="R161" s="4">
        <v>10999055.48</v>
      </c>
      <c r="S161" s="4">
        <v>597874.38</v>
      </c>
      <c r="T161" s="4">
        <v>65053128</v>
      </c>
      <c r="U161" s="4">
        <v>8892746.4600000009</v>
      </c>
      <c r="V161" s="5">
        <v>22472468.080000028</v>
      </c>
      <c r="W161" s="5">
        <v>3890490.3039999995</v>
      </c>
      <c r="X161" s="5">
        <v>9961665.0240000132</v>
      </c>
      <c r="Y161" s="5">
        <v>128371685.90000023</v>
      </c>
      <c r="Z161" s="4">
        <f t="shared" si="16"/>
        <v>1494934.3083000001</v>
      </c>
      <c r="AA161" s="4">
        <f t="shared" si="12"/>
        <v>36324623.408000037</v>
      </c>
      <c r="AB161" s="4">
        <f t="shared" si="14"/>
        <v>79689179.128920197</v>
      </c>
      <c r="AC161" s="4" t="s">
        <v>376</v>
      </c>
      <c r="AD161" s="4" t="s">
        <v>248</v>
      </c>
      <c r="AE161" s="4" t="s">
        <v>63</v>
      </c>
    </row>
    <row r="162" spans="1:31" x14ac:dyDescent="0.35">
      <c r="A162" s="4" t="str">
        <f t="shared" si="13"/>
        <v>Heliconius</v>
      </c>
      <c r="B162" s="5" t="s">
        <v>241</v>
      </c>
      <c r="C162" s="126" t="s">
        <v>334</v>
      </c>
      <c r="D162" s="5" t="s">
        <v>374</v>
      </c>
      <c r="E162" s="5" t="s">
        <v>374</v>
      </c>
      <c r="F162" s="126" t="s">
        <v>316</v>
      </c>
      <c r="G162" s="123" t="str">
        <f t="shared" si="15"/>
        <v>male</v>
      </c>
      <c r="H162" s="123" t="s">
        <v>380</v>
      </c>
      <c r="I162" s="5">
        <v>195396.83006000001</v>
      </c>
      <c r="J162" s="4">
        <v>996126.07890000008</v>
      </c>
      <c r="K162" s="4">
        <v>331765.80800000002</v>
      </c>
      <c r="L162" s="5">
        <v>25135.865900000001</v>
      </c>
      <c r="M162" s="126">
        <v>25854.033500000001</v>
      </c>
      <c r="N162" s="129">
        <v>2119146.9419999998</v>
      </c>
      <c r="O162" s="4">
        <v>228487.79</v>
      </c>
      <c r="P162" s="4">
        <v>192021340.5</v>
      </c>
      <c r="Q162" s="4">
        <v>23163060.539999999</v>
      </c>
      <c r="R162" s="4">
        <v>11796013.800000001</v>
      </c>
      <c r="S162" s="4">
        <v>681375.35</v>
      </c>
      <c r="T162" s="4">
        <v>61126174.840000004</v>
      </c>
      <c r="U162" s="4">
        <v>9466609.4700000007</v>
      </c>
      <c r="V162" s="5">
        <v>21885440.340000059</v>
      </c>
      <c r="W162" s="5">
        <v>3080773.398000008</v>
      </c>
      <c r="X162" s="5">
        <v>10883057.010000017</v>
      </c>
      <c r="Y162" s="5">
        <v>124022246.20000032</v>
      </c>
      <c r="Z162" s="4">
        <f t="shared" si="16"/>
        <v>1523288.7169600001</v>
      </c>
      <c r="AA162" s="4">
        <f t="shared" si="12"/>
        <v>35849270.748000085</v>
      </c>
      <c r="AB162" s="4">
        <f t="shared" si="14"/>
        <v>75038076.289540231</v>
      </c>
      <c r="AC162" s="4" t="s">
        <v>376</v>
      </c>
      <c r="AD162" s="4" t="s">
        <v>248</v>
      </c>
      <c r="AE162" s="4" t="s">
        <v>63</v>
      </c>
    </row>
    <row r="163" spans="1:31" x14ac:dyDescent="0.35">
      <c r="A163" s="4" t="str">
        <f t="shared" si="13"/>
        <v>Heliconius</v>
      </c>
      <c r="B163" s="5" t="s">
        <v>241</v>
      </c>
      <c r="C163" s="126" t="s">
        <v>320</v>
      </c>
      <c r="D163" s="5" t="s">
        <v>381</v>
      </c>
      <c r="E163" s="5" t="s">
        <v>381</v>
      </c>
      <c r="F163" s="126" t="s">
        <v>316</v>
      </c>
      <c r="G163" s="123" t="str">
        <f t="shared" si="15"/>
        <v>male</v>
      </c>
      <c r="H163" s="123" t="s">
        <v>382</v>
      </c>
      <c r="I163" s="5">
        <v>158942.28890000001</v>
      </c>
      <c r="J163" s="4">
        <v>1163313.3670000001</v>
      </c>
      <c r="K163" s="4">
        <v>358402.56640000001</v>
      </c>
      <c r="L163" s="5">
        <v>19895.729554000001</v>
      </c>
      <c r="M163" s="5">
        <v>33643.902220000004</v>
      </c>
      <c r="N163" s="129">
        <v>2364014.98</v>
      </c>
      <c r="O163" s="4">
        <v>290332.34000000003</v>
      </c>
      <c r="P163" s="4">
        <v>269949441.39999998</v>
      </c>
      <c r="Q163" s="4">
        <v>36024738.060000002</v>
      </c>
      <c r="R163" s="4">
        <v>16430015.890000001</v>
      </c>
      <c r="S163" s="4">
        <v>807230.08</v>
      </c>
      <c r="T163" s="4">
        <v>65273695.039999999</v>
      </c>
      <c r="U163" s="4">
        <v>12093305.85</v>
      </c>
      <c r="V163" s="5">
        <v>41330861.900000125</v>
      </c>
      <c r="W163" s="5">
        <v>4572943.8720000023</v>
      </c>
      <c r="X163" s="5">
        <v>18046208.540000036</v>
      </c>
      <c r="Y163" s="5">
        <v>185339920.09999993</v>
      </c>
      <c r="Z163" s="4">
        <f t="shared" si="16"/>
        <v>1680658.2223</v>
      </c>
      <c r="AA163" s="4">
        <f t="shared" si="12"/>
        <v>63950014.312000163</v>
      </c>
      <c r="AB163" s="4">
        <f t="shared" si="14"/>
        <v>105218282.83347979</v>
      </c>
      <c r="AC163" s="4" t="s">
        <v>383</v>
      </c>
      <c r="AD163" s="4" t="s">
        <v>248</v>
      </c>
      <c r="AE163" s="4" t="s">
        <v>63</v>
      </c>
    </row>
    <row r="164" spans="1:31" x14ac:dyDescent="0.35">
      <c r="A164" s="4" t="str">
        <f t="shared" si="13"/>
        <v>Heliconius</v>
      </c>
      <c r="B164" s="5" t="s">
        <v>241</v>
      </c>
      <c r="C164" s="126" t="s">
        <v>320</v>
      </c>
      <c r="D164" s="5" t="s">
        <v>381</v>
      </c>
      <c r="E164" s="5" t="s">
        <v>381</v>
      </c>
      <c r="F164" s="126" t="s">
        <v>316</v>
      </c>
      <c r="G164" s="123" t="str">
        <f t="shared" si="15"/>
        <v>male</v>
      </c>
      <c r="H164" s="123" t="s">
        <v>384</v>
      </c>
      <c r="I164" s="5">
        <v>162928.06840000002</v>
      </c>
      <c r="J164" s="4">
        <v>915655.74440000008</v>
      </c>
      <c r="K164" s="4">
        <v>384841.62060000002</v>
      </c>
      <c r="L164" s="5">
        <v>40925.321580000003</v>
      </c>
      <c r="M164" s="5">
        <v>58764.564340000004</v>
      </c>
      <c r="N164" s="129">
        <v>1836779.5279999999</v>
      </c>
      <c r="O164" s="4">
        <v>91626.34</v>
      </c>
      <c r="P164" s="4">
        <v>156258424.90000001</v>
      </c>
      <c r="Q164" s="4">
        <v>19760526.710000001</v>
      </c>
      <c r="R164" s="4">
        <v>8829653.3000000007</v>
      </c>
      <c r="S164" s="4">
        <v>590075.85</v>
      </c>
      <c r="T164" s="4">
        <v>64074814.18</v>
      </c>
      <c r="U164" s="4">
        <v>6922676.6200000001</v>
      </c>
      <c r="V164" s="5">
        <v>24111093.420000106</v>
      </c>
      <c r="W164" s="5">
        <v>3130925.6600000062</v>
      </c>
      <c r="X164" s="5">
        <v>12432186.754000036</v>
      </c>
      <c r="Y164" s="5">
        <v>123537216.91000044</v>
      </c>
      <c r="Z164" s="4">
        <f t="shared" si="16"/>
        <v>1463425.4334000002</v>
      </c>
      <c r="AA164" s="4">
        <f t="shared" si="12"/>
        <v>39674205.834000148</v>
      </c>
      <c r="AB164" s="4">
        <f t="shared" si="14"/>
        <v>73581364.930260301</v>
      </c>
      <c r="AC164" s="4" t="s">
        <v>383</v>
      </c>
      <c r="AD164" s="4" t="s">
        <v>248</v>
      </c>
      <c r="AE164" s="4" t="s">
        <v>63</v>
      </c>
    </row>
    <row r="165" spans="1:31" x14ac:dyDescent="0.35">
      <c r="A165" s="4" t="str">
        <f t="shared" si="13"/>
        <v>Heliconius</v>
      </c>
      <c r="B165" s="5" t="s">
        <v>241</v>
      </c>
      <c r="C165" s="126" t="s">
        <v>320</v>
      </c>
      <c r="D165" s="5" t="s">
        <v>381</v>
      </c>
      <c r="E165" s="5" t="s">
        <v>381</v>
      </c>
      <c r="F165" s="126" t="s">
        <v>316</v>
      </c>
      <c r="G165" s="123" t="str">
        <f t="shared" si="15"/>
        <v>male</v>
      </c>
      <c r="H165" s="123" t="s">
        <v>385</v>
      </c>
      <c r="I165" s="5">
        <v>334561.31200000003</v>
      </c>
      <c r="J165" s="4">
        <v>1281794.5860000001</v>
      </c>
      <c r="K165" s="4">
        <v>412084.31050000002</v>
      </c>
      <c r="L165" s="5">
        <v>32533.698660000002</v>
      </c>
      <c r="M165" s="5">
        <v>105499.76986</v>
      </c>
      <c r="N165" s="129">
        <v>2666437.2540000002</v>
      </c>
      <c r="O165" s="4">
        <v>338041.1</v>
      </c>
      <c r="P165" s="4">
        <v>218446963.40000001</v>
      </c>
      <c r="Q165" s="4">
        <v>28617057</v>
      </c>
      <c r="R165" s="4">
        <v>13705080.949999999</v>
      </c>
      <c r="S165" s="4">
        <v>844937.04</v>
      </c>
      <c r="T165" s="4">
        <v>71028565.959999993</v>
      </c>
      <c r="U165" s="4">
        <v>10854654.34</v>
      </c>
      <c r="V165" s="5">
        <v>39376043.500000112</v>
      </c>
      <c r="W165" s="5">
        <v>3699561.5520000076</v>
      </c>
      <c r="X165" s="5">
        <v>16910174.546000045</v>
      </c>
      <c r="Y165" s="5">
        <v>198685589.00000012</v>
      </c>
      <c r="Z165" s="4">
        <f t="shared" si="16"/>
        <v>2028440.2085000002</v>
      </c>
      <c r="AA165" s="4">
        <f t="shared" si="12"/>
        <v>59985779.598000169</v>
      </c>
      <c r="AB165" s="4">
        <f t="shared" si="14"/>
        <v>123044777.82963996</v>
      </c>
      <c r="AC165" s="4" t="s">
        <v>383</v>
      </c>
      <c r="AD165" s="4" t="s">
        <v>248</v>
      </c>
      <c r="AE165" s="4" t="s">
        <v>63</v>
      </c>
    </row>
    <row r="166" spans="1:31" x14ac:dyDescent="0.35">
      <c r="A166" s="4" t="str">
        <f t="shared" si="13"/>
        <v>Heliconius</v>
      </c>
      <c r="B166" s="5" t="s">
        <v>241</v>
      </c>
      <c r="C166" s="126" t="s">
        <v>320</v>
      </c>
      <c r="D166" s="5" t="s">
        <v>381</v>
      </c>
      <c r="E166" s="5" t="s">
        <v>381</v>
      </c>
      <c r="F166" s="126" t="s">
        <v>316</v>
      </c>
      <c r="G166" s="123" t="str">
        <f t="shared" si="15"/>
        <v>male</v>
      </c>
      <c r="H166" s="123" t="s">
        <v>386</v>
      </c>
      <c r="I166" s="5">
        <v>224632.27220000001</v>
      </c>
      <c r="J166" s="4">
        <v>1222804.6580000001</v>
      </c>
      <c r="K166" s="4">
        <v>340924.20060000004</v>
      </c>
      <c r="L166" s="5">
        <v>50083.940720000006</v>
      </c>
      <c r="M166" s="5">
        <v>41801.039820000005</v>
      </c>
      <c r="N166" s="129">
        <v>2810775.1039999998</v>
      </c>
      <c r="O166" s="4">
        <v>251524.12</v>
      </c>
      <c r="P166" s="4">
        <v>201648734.40000001</v>
      </c>
      <c r="Q166" s="4">
        <v>27886100.579999998</v>
      </c>
      <c r="R166" s="4">
        <v>13647682.02</v>
      </c>
      <c r="S166" s="4">
        <v>657607.18000000005</v>
      </c>
      <c r="T166" s="4">
        <v>54312367.340000004</v>
      </c>
      <c r="U166" s="4">
        <v>9473706.9399999995</v>
      </c>
      <c r="V166" s="5">
        <v>33479102.400000025</v>
      </c>
      <c r="W166" s="5">
        <v>2920385.5040000044</v>
      </c>
      <c r="X166" s="5">
        <v>14370392.806000046</v>
      </c>
      <c r="Y166" s="5">
        <v>176546903.59999993</v>
      </c>
      <c r="Z166" s="4">
        <f t="shared" si="16"/>
        <v>1788361.1308000002</v>
      </c>
      <c r="AA166" s="4">
        <f t="shared" si="12"/>
        <v>50769880.710000075</v>
      </c>
      <c r="AB166" s="4">
        <f t="shared" si="14"/>
        <v>111662378.67537987</v>
      </c>
      <c r="AC166" s="4" t="s">
        <v>383</v>
      </c>
      <c r="AD166" s="4" t="s">
        <v>248</v>
      </c>
      <c r="AE166" s="4" t="s">
        <v>63</v>
      </c>
    </row>
    <row r="167" spans="1:31" x14ac:dyDescent="0.35">
      <c r="A167" s="4" t="str">
        <f t="shared" si="13"/>
        <v>Heliconius</v>
      </c>
      <c r="B167" s="5" t="s">
        <v>241</v>
      </c>
      <c r="C167" s="126" t="s">
        <v>320</v>
      </c>
      <c r="D167" s="5" t="s">
        <v>381</v>
      </c>
      <c r="E167" s="5" t="s">
        <v>381</v>
      </c>
      <c r="F167" s="126" t="s">
        <v>309</v>
      </c>
      <c r="G167" s="123" t="str">
        <f t="shared" si="15"/>
        <v>female</v>
      </c>
      <c r="H167" s="123" t="s">
        <v>387</v>
      </c>
      <c r="I167" s="5">
        <v>196346.90528000001</v>
      </c>
      <c r="J167" s="4">
        <v>1060085.5550000002</v>
      </c>
      <c r="K167" s="4">
        <v>279750.16750000004</v>
      </c>
      <c r="L167" s="5">
        <v>53890.489180000004</v>
      </c>
      <c r="M167" s="5">
        <v>54442.645840000005</v>
      </c>
      <c r="N167" s="129">
        <v>1958775.9480000001</v>
      </c>
      <c r="O167" s="4">
        <v>111093.93</v>
      </c>
      <c r="P167" s="4">
        <v>187966348.59999999</v>
      </c>
      <c r="Q167" s="4">
        <v>23653620.66</v>
      </c>
      <c r="R167" s="4">
        <v>11593689.77</v>
      </c>
      <c r="S167" s="4">
        <v>552543.23</v>
      </c>
      <c r="T167" s="4">
        <v>53817942.020000003</v>
      </c>
      <c r="U167" s="4">
        <v>9149954.5800000001</v>
      </c>
      <c r="V167" s="5">
        <v>27434403.340000041</v>
      </c>
      <c r="W167" s="5">
        <v>3691719.8000000017</v>
      </c>
      <c r="X167" s="5">
        <v>13119353.99000003</v>
      </c>
      <c r="Y167" s="5">
        <v>150748363.18900016</v>
      </c>
      <c r="Z167" s="4">
        <f t="shared" si="16"/>
        <v>1536182.6277800002</v>
      </c>
      <c r="AA167" s="4">
        <f t="shared" si="12"/>
        <v>44245477.13000007</v>
      </c>
      <c r="AB167" s="4">
        <f t="shared" si="14"/>
        <v>93803530.257380083</v>
      </c>
      <c r="AC167" s="4" t="s">
        <v>383</v>
      </c>
      <c r="AD167" s="4" t="s">
        <v>248</v>
      </c>
      <c r="AE167" s="4" t="s">
        <v>63</v>
      </c>
    </row>
    <row r="168" spans="1:31" x14ac:dyDescent="0.35">
      <c r="A168" s="4" t="str">
        <f t="shared" si="13"/>
        <v>Heliconius</v>
      </c>
      <c r="B168" s="5" t="s">
        <v>241</v>
      </c>
      <c r="C168" s="5" t="s">
        <v>388</v>
      </c>
      <c r="D168" s="5" t="s">
        <v>388</v>
      </c>
      <c r="E168" s="5" t="s">
        <v>389</v>
      </c>
      <c r="F168" s="126" t="s">
        <v>316</v>
      </c>
      <c r="G168" s="123" t="str">
        <f t="shared" si="15"/>
        <v>male</v>
      </c>
      <c r="H168" s="123" t="s">
        <v>390</v>
      </c>
      <c r="I168" s="5">
        <v>228876.97780000002</v>
      </c>
      <c r="J168" s="4">
        <v>906891.8861</v>
      </c>
      <c r="K168" s="4">
        <v>268008.09240000002</v>
      </c>
      <c r="L168" s="5">
        <v>29106.7006</v>
      </c>
      <c r="M168" s="5">
        <v>28388.698500000002</v>
      </c>
      <c r="N168" s="129">
        <v>2565421.3059999999</v>
      </c>
      <c r="O168" s="4">
        <v>91407.18</v>
      </c>
      <c r="P168" s="4">
        <v>222189433.19999999</v>
      </c>
      <c r="Q168" s="4">
        <v>24051853.420000002</v>
      </c>
      <c r="R168" s="4">
        <v>11364867.75</v>
      </c>
      <c r="S168" s="4">
        <v>564073.44999999995</v>
      </c>
      <c r="T168" s="4">
        <v>73240240.420000002</v>
      </c>
      <c r="U168" s="4">
        <v>10121509.130000001</v>
      </c>
      <c r="V168" s="5">
        <v>21964621.480000045</v>
      </c>
      <c r="W168" s="5">
        <v>4662650.0480000079</v>
      </c>
      <c r="X168" s="5">
        <v>11598328.876000021</v>
      </c>
      <c r="Y168" s="5">
        <v>151063874.50000039</v>
      </c>
      <c r="Z168" s="4">
        <f t="shared" si="16"/>
        <v>1403776.9563</v>
      </c>
      <c r="AA168" s="4">
        <f t="shared" si="12"/>
        <v>38225600.404000074</v>
      </c>
      <c r="AB168" s="4">
        <f t="shared" si="14"/>
        <v>98719178.005200312</v>
      </c>
      <c r="AC168" s="4" t="s">
        <v>391</v>
      </c>
      <c r="AD168" s="4" t="s">
        <v>248</v>
      </c>
      <c r="AE168" s="4" t="s">
        <v>63</v>
      </c>
    </row>
    <row r="169" spans="1:31" x14ac:dyDescent="0.35">
      <c r="A169" s="4" t="str">
        <f t="shared" si="13"/>
        <v>Heliconius</v>
      </c>
      <c r="B169" s="5" t="s">
        <v>241</v>
      </c>
      <c r="C169" s="5" t="s">
        <v>388</v>
      </c>
      <c r="D169" s="5" t="s">
        <v>388</v>
      </c>
      <c r="E169" s="5" t="s">
        <v>389</v>
      </c>
      <c r="F169" s="126" t="s">
        <v>316</v>
      </c>
      <c r="G169" s="123" t="str">
        <f t="shared" si="15"/>
        <v>male</v>
      </c>
      <c r="H169" s="123" t="s">
        <v>392</v>
      </c>
      <c r="I169" s="5">
        <v>213923.9902</v>
      </c>
      <c r="J169" s="4">
        <v>987706.89220000012</v>
      </c>
      <c r="K169" s="4">
        <v>252367.34090000001</v>
      </c>
      <c r="L169" s="5">
        <v>28722.04362</v>
      </c>
      <c r="M169" s="5">
        <v>29937.207000000002</v>
      </c>
      <c r="N169" s="129">
        <v>2195413.5920000002</v>
      </c>
      <c r="O169" s="4">
        <v>93180.94</v>
      </c>
      <c r="P169" s="4">
        <v>185617698.19999999</v>
      </c>
      <c r="Q169" s="4">
        <v>21824555.300000001</v>
      </c>
      <c r="R169" s="4">
        <v>10841024.890000001</v>
      </c>
      <c r="S169" s="4">
        <v>519316.64</v>
      </c>
      <c r="T169" s="4">
        <v>64109258.380000003</v>
      </c>
      <c r="U169" s="4">
        <v>9974558.1600000001</v>
      </c>
      <c r="V169" s="5">
        <v>20979298.70000007</v>
      </c>
      <c r="W169" s="5">
        <v>3501217.1160000069</v>
      </c>
      <c r="X169" s="5">
        <v>13575142.504000029</v>
      </c>
      <c r="Y169" s="5">
        <v>145594552.19999987</v>
      </c>
      <c r="Z169" s="4">
        <f t="shared" si="16"/>
        <v>1453998.2233</v>
      </c>
      <c r="AA169" s="4">
        <f t="shared" si="12"/>
        <v>38055658.320000105</v>
      </c>
      <c r="AB169" s="4">
        <f t="shared" si="14"/>
        <v>93884986.697699755</v>
      </c>
      <c r="AC169" s="4" t="s">
        <v>391</v>
      </c>
      <c r="AD169" s="4" t="s">
        <v>248</v>
      </c>
      <c r="AE169" s="4" t="s">
        <v>63</v>
      </c>
    </row>
    <row r="170" spans="1:31" x14ac:dyDescent="0.35">
      <c r="A170" s="4" t="str">
        <f t="shared" si="13"/>
        <v>Heliconius</v>
      </c>
      <c r="B170" s="5" t="s">
        <v>241</v>
      </c>
      <c r="C170" s="5" t="s">
        <v>388</v>
      </c>
      <c r="D170" s="5" t="s">
        <v>388</v>
      </c>
      <c r="E170" s="5" t="s">
        <v>389</v>
      </c>
      <c r="F170" s="126" t="s">
        <v>316</v>
      </c>
      <c r="G170" s="123" t="str">
        <f t="shared" si="15"/>
        <v>male</v>
      </c>
      <c r="H170" s="130" t="s">
        <v>393</v>
      </c>
      <c r="I170" s="5">
        <v>210175.41820000001</v>
      </c>
      <c r="J170" s="4">
        <v>1123375.182</v>
      </c>
      <c r="K170" s="4">
        <v>230226.3187</v>
      </c>
      <c r="L170" s="5">
        <v>46564.488160000001</v>
      </c>
      <c r="M170" s="5">
        <v>36787.602760000002</v>
      </c>
      <c r="N170" s="129">
        <v>2338498.4300000002</v>
      </c>
      <c r="O170" s="4">
        <v>187473.16</v>
      </c>
      <c r="P170" s="4">
        <v>211795343.80000001</v>
      </c>
      <c r="Q170" s="4">
        <v>24979721.359999999</v>
      </c>
      <c r="R170" s="4">
        <v>14619592.23</v>
      </c>
      <c r="S170" s="4">
        <v>769391.17</v>
      </c>
      <c r="T170" s="4">
        <v>85240963.340000004</v>
      </c>
      <c r="U170" s="4">
        <v>9910723.8300000001</v>
      </c>
      <c r="V170" s="5">
        <v>25374331.919999998</v>
      </c>
      <c r="W170" s="5">
        <v>2922018.3060000017</v>
      </c>
      <c r="X170" s="5">
        <v>12850694.040000018</v>
      </c>
      <c r="Y170" s="5">
        <v>150362173.50000039</v>
      </c>
      <c r="Z170" s="4">
        <f t="shared" si="16"/>
        <v>1563776.9188999999</v>
      </c>
      <c r="AA170" s="4">
        <f t="shared" si="12"/>
        <v>41147044.266000018</v>
      </c>
      <c r="AB170" s="4">
        <f t="shared" si="14"/>
        <v>95365342.452340364</v>
      </c>
      <c r="AC170" s="4" t="s">
        <v>391</v>
      </c>
      <c r="AD170" s="4" t="s">
        <v>248</v>
      </c>
      <c r="AE170" s="4" t="s">
        <v>63</v>
      </c>
    </row>
    <row r="171" spans="1:31" x14ac:dyDescent="0.35">
      <c r="A171" s="4" t="str">
        <f t="shared" si="13"/>
        <v>Heliconius</v>
      </c>
      <c r="B171" s="5" t="s">
        <v>241</v>
      </c>
      <c r="C171" s="5" t="s">
        <v>388</v>
      </c>
      <c r="D171" s="5" t="s">
        <v>388</v>
      </c>
      <c r="E171" s="5" t="s">
        <v>389</v>
      </c>
      <c r="F171" s="126" t="s">
        <v>316</v>
      </c>
      <c r="G171" s="123" t="str">
        <f t="shared" si="15"/>
        <v>male</v>
      </c>
      <c r="H171" s="130" t="s">
        <v>394</v>
      </c>
      <c r="I171" s="5">
        <v>265688.64</v>
      </c>
      <c r="J171" s="4">
        <v>1025956.268</v>
      </c>
      <c r="K171" s="4">
        <v>252500.97280000002</v>
      </c>
      <c r="L171" s="5">
        <v>28421.21976</v>
      </c>
      <c r="M171" s="5">
        <v>49433.016460000006</v>
      </c>
      <c r="N171" s="129">
        <v>2238143.37</v>
      </c>
      <c r="O171" s="4">
        <v>159634.35999999999</v>
      </c>
      <c r="P171" s="4">
        <v>205181241.80000001</v>
      </c>
      <c r="Q171" s="4">
        <v>27631341.600000001</v>
      </c>
      <c r="R171" s="4">
        <v>12818854.59</v>
      </c>
      <c r="S171" s="4">
        <v>567484.38</v>
      </c>
      <c r="T171" s="4">
        <v>83210971.159999996</v>
      </c>
      <c r="U171" s="4">
        <v>10744160.880000001</v>
      </c>
      <c r="V171" s="5">
        <v>25307436.920000091</v>
      </c>
      <c r="W171" s="5">
        <v>4574544.5340000056</v>
      </c>
      <c r="X171" s="5">
        <v>11091684.934000021</v>
      </c>
      <c r="Y171" s="5">
        <v>156222871.69999984</v>
      </c>
      <c r="Z171" s="4">
        <f t="shared" si="16"/>
        <v>1544145.8808000002</v>
      </c>
      <c r="AA171" s="4">
        <f t="shared" si="12"/>
        <v>40973666.388000116</v>
      </c>
      <c r="AB171" s="4">
        <f t="shared" si="14"/>
        <v>100673322.16473973</v>
      </c>
      <c r="AC171" s="4" t="s">
        <v>391</v>
      </c>
      <c r="AD171" s="4" t="s">
        <v>248</v>
      </c>
      <c r="AE171" s="4" t="s">
        <v>63</v>
      </c>
    </row>
    <row r="172" spans="1:31" x14ac:dyDescent="0.35">
      <c r="A172" s="4" t="str">
        <f t="shared" si="13"/>
        <v>Heliconius</v>
      </c>
      <c r="B172" s="5" t="s">
        <v>241</v>
      </c>
      <c r="C172" s="5" t="s">
        <v>388</v>
      </c>
      <c r="D172" s="5" t="s">
        <v>388</v>
      </c>
      <c r="E172" s="5" t="s">
        <v>389</v>
      </c>
      <c r="F172" s="126" t="s">
        <v>316</v>
      </c>
      <c r="G172" s="123" t="str">
        <f t="shared" si="15"/>
        <v>male</v>
      </c>
      <c r="H172" s="130" t="s">
        <v>395</v>
      </c>
      <c r="I172" s="5">
        <v>167647.54464000001</v>
      </c>
      <c r="J172" s="4">
        <v>1000711.986</v>
      </c>
      <c r="K172" s="4">
        <v>337618.9166</v>
      </c>
      <c r="L172" s="5">
        <v>38232.492860000006</v>
      </c>
      <c r="M172" s="5">
        <v>59257.597460000005</v>
      </c>
      <c r="N172" s="129">
        <v>2399407.2779999999</v>
      </c>
      <c r="O172" s="4">
        <v>152653.34</v>
      </c>
      <c r="P172" s="4">
        <v>203765649</v>
      </c>
      <c r="Q172" s="4">
        <v>23640353.02</v>
      </c>
      <c r="R172" s="4">
        <v>12574839.51</v>
      </c>
      <c r="S172" s="4">
        <v>360137.94</v>
      </c>
      <c r="T172" s="4">
        <v>97385249.879999995</v>
      </c>
      <c r="U172" s="4">
        <v>10213111.439999999</v>
      </c>
      <c r="V172" s="5">
        <v>24209690.779999983</v>
      </c>
      <c r="W172" s="5">
        <v>4123687.3220000057</v>
      </c>
      <c r="X172" s="5">
        <v>10112578.23000001</v>
      </c>
      <c r="Y172" s="5">
        <v>152474293.1000005</v>
      </c>
      <c r="Z172" s="4">
        <f t="shared" si="16"/>
        <v>1505978.4472400001</v>
      </c>
      <c r="AA172" s="4">
        <f t="shared" si="12"/>
        <v>38445956.331999995</v>
      </c>
      <c r="AB172" s="4">
        <f t="shared" si="14"/>
        <v>99850582.005300522</v>
      </c>
      <c r="AC172" s="4" t="s">
        <v>391</v>
      </c>
      <c r="AD172" s="4" t="s">
        <v>248</v>
      </c>
      <c r="AE172" s="4" t="s">
        <v>63</v>
      </c>
    </row>
    <row r="173" spans="1:31" x14ac:dyDescent="0.35">
      <c r="A173" s="4" t="str">
        <f t="shared" si="13"/>
        <v>Heliconius</v>
      </c>
      <c r="B173" s="5" t="s">
        <v>241</v>
      </c>
      <c r="C173" s="5" t="s">
        <v>388</v>
      </c>
      <c r="D173" s="5" t="s">
        <v>396</v>
      </c>
      <c r="E173" s="5" t="s">
        <v>397</v>
      </c>
      <c r="F173" s="126" t="s">
        <v>309</v>
      </c>
      <c r="G173" s="123" t="str">
        <f t="shared" si="15"/>
        <v>female</v>
      </c>
      <c r="H173" s="130" t="s">
        <v>398</v>
      </c>
      <c r="I173" s="5">
        <v>203267.3426</v>
      </c>
      <c r="J173" s="4">
        <v>977276.94990000001</v>
      </c>
      <c r="K173" s="4">
        <v>273697.93900000001</v>
      </c>
      <c r="L173" s="5">
        <v>28071.583500000001</v>
      </c>
      <c r="M173" s="5">
        <v>35788.472979999999</v>
      </c>
      <c r="N173" s="129">
        <v>2448714.0019999999</v>
      </c>
      <c r="O173" s="4">
        <v>259913.74</v>
      </c>
      <c r="P173" s="4">
        <v>193644571.69999999</v>
      </c>
      <c r="Q173" s="4">
        <v>23934375.960000001</v>
      </c>
      <c r="R173" s="4">
        <v>12508628.34</v>
      </c>
      <c r="S173" s="4">
        <v>680931.5</v>
      </c>
      <c r="T173" s="4">
        <v>67271525.120000005</v>
      </c>
      <c r="U173" s="4">
        <v>12382418.08</v>
      </c>
      <c r="V173" s="5">
        <v>28777114.720000014</v>
      </c>
      <c r="W173" s="5">
        <v>4252620.4859999996</v>
      </c>
      <c r="X173" s="5">
        <v>14980772.604000019</v>
      </c>
      <c r="Y173" s="5">
        <v>162151252.10000032</v>
      </c>
      <c r="Z173" s="4">
        <f t="shared" si="16"/>
        <v>1454242.2315</v>
      </c>
      <c r="AA173" s="4">
        <f t="shared" si="12"/>
        <v>48010507.810000032</v>
      </c>
      <c r="AB173" s="4">
        <f t="shared" si="14"/>
        <v>97819581.503520295</v>
      </c>
      <c r="AC173" s="4" t="s">
        <v>391</v>
      </c>
      <c r="AD173" s="4" t="s">
        <v>248</v>
      </c>
      <c r="AE173" s="4" t="s">
        <v>63</v>
      </c>
    </row>
    <row r="174" spans="1:31" x14ac:dyDescent="0.35">
      <c r="A174" s="4" t="str">
        <f t="shared" si="13"/>
        <v>Heliconius</v>
      </c>
      <c r="B174" s="5" t="s">
        <v>241</v>
      </c>
      <c r="C174" s="5" t="s">
        <v>388</v>
      </c>
      <c r="D174" s="5" t="s">
        <v>388</v>
      </c>
      <c r="E174" s="5" t="s">
        <v>397</v>
      </c>
      <c r="F174" s="126" t="s">
        <v>316</v>
      </c>
      <c r="G174" s="123" t="str">
        <f t="shared" si="15"/>
        <v>male</v>
      </c>
      <c r="H174" s="130" t="s">
        <v>399</v>
      </c>
      <c r="I174" s="5">
        <v>263578.96280000004</v>
      </c>
      <c r="J174" s="4">
        <v>1242574.5520000001</v>
      </c>
      <c r="K174" s="4">
        <v>468451.19350000005</v>
      </c>
      <c r="L174" s="5">
        <v>25619.517180000003</v>
      </c>
      <c r="M174" s="5">
        <v>67460.999380000008</v>
      </c>
      <c r="N174" s="129">
        <v>3103820.36</v>
      </c>
      <c r="O174" s="4">
        <v>194271.96</v>
      </c>
      <c r="P174" s="4">
        <v>231233694</v>
      </c>
      <c r="Q174" s="4">
        <v>24401855.640000001</v>
      </c>
      <c r="R174" s="4">
        <v>15260389.51</v>
      </c>
      <c r="S174" s="4">
        <v>566705.79</v>
      </c>
      <c r="T174" s="4">
        <v>76670186.040000007</v>
      </c>
      <c r="U174" s="4">
        <v>12732224.98</v>
      </c>
      <c r="V174" s="5">
        <v>31698213.640000027</v>
      </c>
      <c r="W174" s="5">
        <v>3603904.2360000075</v>
      </c>
      <c r="X174" s="5">
        <v>14204899.278000027</v>
      </c>
      <c r="Y174" s="5">
        <v>173450484.40000036</v>
      </c>
      <c r="Z174" s="4">
        <f t="shared" si="16"/>
        <v>1974604.7083000003</v>
      </c>
      <c r="AA174" s="4">
        <f t="shared" si="12"/>
        <v>49507017.154000059</v>
      </c>
      <c r="AB174" s="4">
        <f t="shared" si="14"/>
        <v>106065356.1983203</v>
      </c>
      <c r="AC174" s="4" t="s">
        <v>391</v>
      </c>
      <c r="AD174" s="4" t="s">
        <v>248</v>
      </c>
      <c r="AE174" s="4" t="s">
        <v>63</v>
      </c>
    </row>
    <row r="175" spans="1:31" x14ac:dyDescent="0.35">
      <c r="A175" s="4" t="str">
        <f t="shared" si="13"/>
        <v>Heliconius</v>
      </c>
      <c r="B175" s="5" t="s">
        <v>241</v>
      </c>
      <c r="C175" s="5" t="s">
        <v>388</v>
      </c>
      <c r="D175" s="5" t="s">
        <v>396</v>
      </c>
      <c r="E175" s="5" t="s">
        <v>396</v>
      </c>
      <c r="F175" s="126" t="s">
        <v>316</v>
      </c>
      <c r="G175" s="123" t="str">
        <f t="shared" si="15"/>
        <v>male</v>
      </c>
      <c r="H175" s="130" t="s">
        <v>400</v>
      </c>
      <c r="I175" s="5">
        <v>367136.91000000003</v>
      </c>
      <c r="J175" s="4">
        <v>1879117.6640000001</v>
      </c>
      <c r="K175" s="4">
        <v>599249.88260000001</v>
      </c>
      <c r="L175" s="5">
        <v>46638.102340000005</v>
      </c>
      <c r="M175" s="5">
        <v>71117.58024000001</v>
      </c>
      <c r="N175" s="129">
        <v>4321925.8339999998</v>
      </c>
      <c r="O175" s="4">
        <v>184949.89</v>
      </c>
      <c r="P175" s="4">
        <v>260942633.80000001</v>
      </c>
      <c r="Q175" s="4">
        <v>37717344.460000001</v>
      </c>
      <c r="R175" s="4">
        <v>19612148.25</v>
      </c>
      <c r="S175" s="4">
        <v>878829.71</v>
      </c>
      <c r="T175" s="4">
        <v>98956259</v>
      </c>
      <c r="U175" s="4">
        <v>17207744.420000002</v>
      </c>
      <c r="V175" s="5">
        <v>41156517.240000106</v>
      </c>
      <c r="W175" s="5">
        <v>4557989.7500000084</v>
      </c>
      <c r="X175" s="5">
        <v>18557983.606000051</v>
      </c>
      <c r="Y175" s="5">
        <v>236114312.90000007</v>
      </c>
      <c r="Z175" s="4">
        <f t="shared" si="16"/>
        <v>2845504.4566000002</v>
      </c>
      <c r="AA175" s="4">
        <f t="shared" si="12"/>
        <v>64272490.596000165</v>
      </c>
      <c r="AB175" s="4">
        <f t="shared" si="14"/>
        <v>147395530.01315987</v>
      </c>
      <c r="AC175" s="4" t="s">
        <v>391</v>
      </c>
      <c r="AD175" s="4" t="s">
        <v>248</v>
      </c>
      <c r="AE175" s="4" t="s">
        <v>63</v>
      </c>
    </row>
    <row r="176" spans="1:31" x14ac:dyDescent="0.35">
      <c r="A176" s="4" t="str">
        <f t="shared" si="13"/>
        <v>Heliconius</v>
      </c>
      <c r="B176" s="5" t="s">
        <v>241</v>
      </c>
      <c r="C176" s="5" t="s">
        <v>388</v>
      </c>
      <c r="D176" s="5" t="s">
        <v>388</v>
      </c>
      <c r="E176" s="5" t="s">
        <v>388</v>
      </c>
      <c r="F176" s="126" t="s">
        <v>316</v>
      </c>
      <c r="G176" s="123" t="str">
        <f t="shared" si="15"/>
        <v>male</v>
      </c>
      <c r="H176" s="130" t="s">
        <v>401</v>
      </c>
      <c r="I176" s="5">
        <v>373902.64320000005</v>
      </c>
      <c r="J176" s="4">
        <v>1260968.7150000001</v>
      </c>
      <c r="K176" s="4">
        <v>314061.65160000004</v>
      </c>
      <c r="L176" s="5">
        <v>47055.399120000002</v>
      </c>
      <c r="M176" s="5">
        <v>82346.94846</v>
      </c>
      <c r="N176" s="129">
        <v>3440511.9479999999</v>
      </c>
      <c r="O176" s="4">
        <v>372411.46</v>
      </c>
      <c r="P176" s="4">
        <v>209085591.40000001</v>
      </c>
      <c r="Q176" s="4">
        <v>31213029.120000001</v>
      </c>
      <c r="R176" s="4">
        <v>16653911.439999999</v>
      </c>
      <c r="S176" s="4">
        <v>736538.52</v>
      </c>
      <c r="T176" s="4">
        <v>88139404.560000002</v>
      </c>
      <c r="U176" s="4">
        <v>11950580.560000001</v>
      </c>
      <c r="V176" s="5">
        <v>36056863.46000012</v>
      </c>
      <c r="W176" s="5">
        <v>3057385.9920000085</v>
      </c>
      <c r="X176" s="5">
        <v>14450868.164000044</v>
      </c>
      <c r="Y176" s="5">
        <v>188716319.20000017</v>
      </c>
      <c r="Z176" s="4">
        <f t="shared" si="16"/>
        <v>1948933.0098000001</v>
      </c>
      <c r="AA176" s="4">
        <f t="shared" si="12"/>
        <v>53565117.616000168</v>
      </c>
      <c r="AB176" s="4">
        <f t="shared" si="14"/>
        <v>117728829.11773999</v>
      </c>
      <c r="AC176" s="4" t="s">
        <v>391</v>
      </c>
      <c r="AD176" s="4" t="s">
        <v>248</v>
      </c>
      <c r="AE176" s="4" t="s">
        <v>63</v>
      </c>
    </row>
    <row r="177" spans="1:31" x14ac:dyDescent="0.35">
      <c r="A177" s="4" t="str">
        <f t="shared" si="13"/>
        <v>Heliconius</v>
      </c>
      <c r="B177" s="5" t="s">
        <v>241</v>
      </c>
      <c r="C177" s="5" t="s">
        <v>402</v>
      </c>
      <c r="D177" s="5" t="s">
        <v>402</v>
      </c>
      <c r="E177" s="5"/>
      <c r="F177" s="126" t="s">
        <v>309</v>
      </c>
      <c r="G177" s="123" t="str">
        <f t="shared" si="15"/>
        <v>female</v>
      </c>
      <c r="H177" s="130" t="s">
        <v>403</v>
      </c>
      <c r="I177" s="5">
        <v>193726.88612000001</v>
      </c>
      <c r="J177" s="4">
        <v>1120785.227</v>
      </c>
      <c r="K177" s="4">
        <v>258717.17</v>
      </c>
      <c r="L177" s="5">
        <v>28749.423740000002</v>
      </c>
      <c r="M177" s="5">
        <v>20290.45868</v>
      </c>
      <c r="N177" s="129">
        <v>2082011.1580000001</v>
      </c>
      <c r="O177" s="4">
        <v>146677.35</v>
      </c>
      <c r="P177" s="4">
        <v>258983490</v>
      </c>
      <c r="Q177" s="4">
        <v>28041082.260000002</v>
      </c>
      <c r="R177" s="4">
        <v>12004598.359999999</v>
      </c>
      <c r="S177" s="4">
        <v>1279570.51</v>
      </c>
      <c r="T177" s="4">
        <v>57971830.960000001</v>
      </c>
      <c r="U177" s="4">
        <v>12234980.76</v>
      </c>
      <c r="V177" s="5">
        <v>38431455.760000125</v>
      </c>
      <c r="W177" s="5">
        <v>5348332.7180000115</v>
      </c>
      <c r="X177" s="5">
        <v>14001909.290000005</v>
      </c>
      <c r="Y177" s="5">
        <v>176594027.00000063</v>
      </c>
      <c r="Z177" s="4">
        <f t="shared" si="16"/>
        <v>1573229.2831199998</v>
      </c>
      <c r="AA177" s="4">
        <f t="shared" si="12"/>
        <v>57781697.768000141</v>
      </c>
      <c r="AB177" s="4">
        <f t="shared" si="14"/>
        <v>102901817.57220046</v>
      </c>
      <c r="AC177" s="4" t="s">
        <v>404</v>
      </c>
      <c r="AD177" s="4" t="s">
        <v>248</v>
      </c>
      <c r="AE177" s="4" t="s">
        <v>63</v>
      </c>
    </row>
    <row r="178" spans="1:31" x14ac:dyDescent="0.35">
      <c r="A178" s="4" t="str">
        <f t="shared" si="13"/>
        <v>Heliconius</v>
      </c>
      <c r="B178" s="5" t="s">
        <v>241</v>
      </c>
      <c r="C178" s="5" t="s">
        <v>402</v>
      </c>
      <c r="D178" s="5" t="s">
        <v>402</v>
      </c>
      <c r="E178" s="5"/>
      <c r="F178" s="126" t="s">
        <v>309</v>
      </c>
      <c r="G178" s="123" t="str">
        <f t="shared" si="15"/>
        <v>female</v>
      </c>
      <c r="H178" s="130" t="s">
        <v>405</v>
      </c>
      <c r="I178" s="5">
        <v>101465.71724000001</v>
      </c>
      <c r="J178" s="4">
        <v>883387.6287</v>
      </c>
      <c r="K178" s="4">
        <v>177606.4762</v>
      </c>
      <c r="L178" s="5">
        <v>47553.415160000004</v>
      </c>
      <c r="M178" s="5">
        <v>26596.735700000001</v>
      </c>
      <c r="N178" s="129">
        <v>2419860.3139999998</v>
      </c>
      <c r="O178" s="4" t="s">
        <v>149</v>
      </c>
      <c r="P178" s="4">
        <v>232105925.80000001</v>
      </c>
      <c r="Q178" s="4">
        <v>25725620.539999999</v>
      </c>
      <c r="R178" s="4">
        <v>10776542.65</v>
      </c>
      <c r="S178" s="4">
        <v>1058782.2</v>
      </c>
      <c r="T178" s="4">
        <v>84098813.340000004</v>
      </c>
      <c r="U178" s="4">
        <v>10319587.560000001</v>
      </c>
      <c r="V178" s="5">
        <v>26941052.520000055</v>
      </c>
      <c r="W178" s="5">
        <v>3311763.22</v>
      </c>
      <c r="X178" s="5">
        <v>10832611.44200002</v>
      </c>
      <c r="Y178" s="5">
        <v>149063047.00000024</v>
      </c>
      <c r="Z178" s="4">
        <f t="shared" si="16"/>
        <v>1162459.8221400001</v>
      </c>
      <c r="AA178" s="4">
        <f t="shared" si="12"/>
        <v>41085427.182000071</v>
      </c>
      <c r="AB178" s="4">
        <f t="shared" si="14"/>
        <v>94049115.38616018</v>
      </c>
      <c r="AC178" s="4" t="s">
        <v>404</v>
      </c>
      <c r="AD178" s="4" t="s">
        <v>248</v>
      </c>
      <c r="AE178" s="4" t="s">
        <v>63</v>
      </c>
    </row>
    <row r="179" spans="1:31" x14ac:dyDescent="0.35">
      <c r="A179" s="4" t="str">
        <f t="shared" si="13"/>
        <v>Heliconius</v>
      </c>
      <c r="B179" s="5" t="s">
        <v>241</v>
      </c>
      <c r="C179" s="5" t="s">
        <v>402</v>
      </c>
      <c r="D179" s="5" t="s">
        <v>402</v>
      </c>
      <c r="E179" s="5"/>
      <c r="F179" s="126" t="s">
        <v>316</v>
      </c>
      <c r="G179" s="123" t="str">
        <f t="shared" si="15"/>
        <v>male</v>
      </c>
      <c r="H179" s="130" t="s">
        <v>406</v>
      </c>
      <c r="I179" s="5">
        <v>344309.76800000004</v>
      </c>
      <c r="J179" s="4">
        <v>1489320.6570000001</v>
      </c>
      <c r="K179" s="4">
        <v>365632.33660000004</v>
      </c>
      <c r="L179" s="5">
        <v>53969.299420000003</v>
      </c>
      <c r="M179" s="5">
        <v>81313.007920000004</v>
      </c>
      <c r="N179" s="129">
        <v>3820550.78</v>
      </c>
      <c r="O179" s="4">
        <v>287909.87</v>
      </c>
      <c r="P179" s="4">
        <v>381566482</v>
      </c>
      <c r="Q179" s="4">
        <v>45489484.020000003</v>
      </c>
      <c r="R179" s="4">
        <v>17811910.09</v>
      </c>
      <c r="S179" s="4">
        <v>1629795.27</v>
      </c>
      <c r="T179" s="4">
        <v>96937078.379999995</v>
      </c>
      <c r="U179" s="4">
        <v>16468091.300000001</v>
      </c>
      <c r="V179" s="5">
        <v>46060442.66000016</v>
      </c>
      <c r="W179" s="5">
        <v>5293409.7580000069</v>
      </c>
      <c r="X179" s="5">
        <v>21096800.45999999</v>
      </c>
      <c r="Y179" s="5">
        <v>255214399.60000101</v>
      </c>
      <c r="Z179" s="4">
        <f t="shared" si="16"/>
        <v>2199262.7616000003</v>
      </c>
      <c r="AA179" s="4">
        <f t="shared" si="12"/>
        <v>72450652.878000155</v>
      </c>
      <c r="AB179" s="4">
        <f t="shared" si="14"/>
        <v>160194528.87248084</v>
      </c>
      <c r="AC179" s="4" t="s">
        <v>404</v>
      </c>
      <c r="AD179" s="4" t="s">
        <v>248</v>
      </c>
      <c r="AE179" s="4" t="s">
        <v>63</v>
      </c>
    </row>
    <row r="180" spans="1:31" x14ac:dyDescent="0.35">
      <c r="A180" s="4" t="str">
        <f t="shared" si="13"/>
        <v>Heliconius</v>
      </c>
      <c r="B180" s="5" t="s">
        <v>241</v>
      </c>
      <c r="C180" s="5" t="s">
        <v>402</v>
      </c>
      <c r="D180" s="5" t="s">
        <v>402</v>
      </c>
      <c r="E180" s="5"/>
      <c r="F180" s="126" t="s">
        <v>316</v>
      </c>
      <c r="G180" s="123" t="str">
        <f t="shared" si="15"/>
        <v>male</v>
      </c>
      <c r="H180" s="130" t="s">
        <v>407</v>
      </c>
      <c r="I180" s="5">
        <v>268709.43</v>
      </c>
      <c r="J180" s="4">
        <v>1098022.3370000001</v>
      </c>
      <c r="K180" s="4">
        <v>284432.96630000003</v>
      </c>
      <c r="L180" s="5">
        <v>42721.59388</v>
      </c>
      <c r="M180" s="5">
        <v>68255.069140000007</v>
      </c>
      <c r="N180" s="129">
        <v>3142717.9920000001</v>
      </c>
      <c r="O180" s="4">
        <v>201283.39</v>
      </c>
      <c r="P180" s="4">
        <v>249275114.19999999</v>
      </c>
      <c r="Q180" s="4">
        <v>31866609.98</v>
      </c>
      <c r="R180" s="4">
        <v>14812457.140000001</v>
      </c>
      <c r="S180" s="4">
        <v>1314697.8</v>
      </c>
      <c r="T180" s="4">
        <v>91449368.560000002</v>
      </c>
      <c r="U180" s="4">
        <v>13171185.050000001</v>
      </c>
      <c r="V180" s="5">
        <v>46333315.080000103</v>
      </c>
      <c r="W180" s="5">
        <v>4226122.2680000039</v>
      </c>
      <c r="X180" s="5">
        <v>18139215.13600006</v>
      </c>
      <c r="Y180" s="5">
        <v>201726665.30000028</v>
      </c>
      <c r="Z180" s="4">
        <f t="shared" si="16"/>
        <v>1651164.7333</v>
      </c>
      <c r="AA180" s="4">
        <f t="shared" si="12"/>
        <v>68698652.484000176</v>
      </c>
      <c r="AB180" s="4">
        <f t="shared" si="14"/>
        <v>114994689.97156011</v>
      </c>
      <c r="AC180" s="4" t="s">
        <v>404</v>
      </c>
      <c r="AD180" s="4" t="s">
        <v>248</v>
      </c>
      <c r="AE180" s="4" t="s">
        <v>63</v>
      </c>
    </row>
    <row r="181" spans="1:31" x14ac:dyDescent="0.35">
      <c r="A181" s="4" t="str">
        <f t="shared" si="13"/>
        <v>Heliconius</v>
      </c>
      <c r="B181" s="5" t="s">
        <v>241</v>
      </c>
      <c r="C181" s="5" t="s">
        <v>402</v>
      </c>
      <c r="D181" s="5" t="s">
        <v>402</v>
      </c>
      <c r="E181" s="5"/>
      <c r="F181" s="126" t="s">
        <v>309</v>
      </c>
      <c r="G181" s="123" t="str">
        <f t="shared" si="15"/>
        <v>female</v>
      </c>
      <c r="H181" s="130" t="s">
        <v>408</v>
      </c>
      <c r="I181" s="5">
        <v>152891.65508</v>
      </c>
      <c r="J181" s="4">
        <v>1002657.8420000001</v>
      </c>
      <c r="K181" s="4">
        <v>426456.73460000003</v>
      </c>
      <c r="L181" s="5">
        <v>28325.539560000001</v>
      </c>
      <c r="M181" s="5">
        <v>35834.844400000002</v>
      </c>
      <c r="N181" s="129">
        <v>2718864.926</v>
      </c>
      <c r="O181" s="4">
        <v>163603.44</v>
      </c>
      <c r="P181" s="4">
        <v>250323637.19999999</v>
      </c>
      <c r="Q181" s="4">
        <v>32901407.379999999</v>
      </c>
      <c r="R181" s="4">
        <v>15150020.48</v>
      </c>
      <c r="S181" s="4">
        <v>915141.19</v>
      </c>
      <c r="T181" s="4">
        <v>80771397.200000003</v>
      </c>
      <c r="U181" s="4">
        <v>11020234.67</v>
      </c>
      <c r="V181" s="5">
        <v>31130260.760000046</v>
      </c>
      <c r="W181" s="5">
        <v>5883153.0440000137</v>
      </c>
      <c r="X181" s="5">
        <v>15000938.716000019</v>
      </c>
      <c r="Y181" s="5">
        <v>172862876.70000035</v>
      </c>
      <c r="Z181" s="4">
        <f t="shared" si="16"/>
        <v>1582006.2316800002</v>
      </c>
      <c r="AA181" s="4">
        <f t="shared" si="12"/>
        <v>52014352.520000078</v>
      </c>
      <c r="AB181" s="4">
        <f t="shared" si="14"/>
        <v>105491583.50792027</v>
      </c>
      <c r="AC181" s="4" t="s">
        <v>404</v>
      </c>
      <c r="AD181" s="4" t="s">
        <v>248</v>
      </c>
      <c r="AE181" s="4" t="s">
        <v>63</v>
      </c>
    </row>
    <row r="182" spans="1:31" x14ac:dyDescent="0.35">
      <c r="A182" s="4" t="str">
        <f t="shared" si="13"/>
        <v>Heliconius</v>
      </c>
      <c r="B182" s="5" t="s">
        <v>241</v>
      </c>
      <c r="C182" s="5" t="s">
        <v>402</v>
      </c>
      <c r="D182" s="5" t="s">
        <v>402</v>
      </c>
      <c r="E182" s="5"/>
      <c r="F182" s="126" t="s">
        <v>309</v>
      </c>
      <c r="G182" s="123" t="str">
        <f t="shared" si="15"/>
        <v>female</v>
      </c>
      <c r="H182" s="130" t="s">
        <v>409</v>
      </c>
      <c r="I182" s="5">
        <v>213254.61540000001</v>
      </c>
      <c r="J182" s="4">
        <v>1645371.5680000002</v>
      </c>
      <c r="K182" s="4">
        <v>254352.28430000003</v>
      </c>
      <c r="L182" s="5">
        <v>63180.410940000002</v>
      </c>
      <c r="M182" s="5">
        <v>90818.385980000006</v>
      </c>
      <c r="N182" s="129">
        <v>3327280.6179999998</v>
      </c>
      <c r="O182" s="4">
        <v>284560.59999999998</v>
      </c>
      <c r="P182" s="4">
        <v>317266438.39999998</v>
      </c>
      <c r="Q182" s="4">
        <v>42107672.039999999</v>
      </c>
      <c r="R182" s="4">
        <v>19301035.600000001</v>
      </c>
      <c r="S182" s="4">
        <v>1078212.71</v>
      </c>
      <c r="T182" s="4">
        <v>97409603.120000005</v>
      </c>
      <c r="U182" s="4">
        <v>12050157.4</v>
      </c>
      <c r="V182" s="5">
        <v>65859803.620000064</v>
      </c>
      <c r="W182" s="5">
        <v>6774067.8420000095</v>
      </c>
      <c r="X182" s="5">
        <v>28801534.460000094</v>
      </c>
      <c r="Y182" s="5">
        <v>261460971.10000056</v>
      </c>
      <c r="Z182" s="4">
        <f t="shared" si="16"/>
        <v>2112978.4677000004</v>
      </c>
      <c r="AA182" s="4">
        <f t="shared" si="12"/>
        <v>101435405.92200017</v>
      </c>
      <c r="AB182" s="4">
        <f t="shared" si="14"/>
        <v>142444330.30632037</v>
      </c>
      <c r="AC182" s="4" t="s">
        <v>404</v>
      </c>
      <c r="AD182" s="4" t="s">
        <v>248</v>
      </c>
      <c r="AE182" s="4" t="s">
        <v>63</v>
      </c>
    </row>
    <row r="183" spans="1:31" x14ac:dyDescent="0.35">
      <c r="A183" s="4" t="str">
        <f t="shared" si="13"/>
        <v>Heliconius</v>
      </c>
      <c r="B183" s="5" t="s">
        <v>241</v>
      </c>
      <c r="C183" s="5" t="s">
        <v>402</v>
      </c>
      <c r="D183" s="5" t="s">
        <v>402</v>
      </c>
      <c r="E183" s="5"/>
      <c r="F183" s="126" t="s">
        <v>309</v>
      </c>
      <c r="G183" s="123" t="str">
        <f t="shared" si="15"/>
        <v>female</v>
      </c>
      <c r="H183" s="130" t="s">
        <v>410</v>
      </c>
      <c r="I183" s="5">
        <v>242410.13840000003</v>
      </c>
      <c r="J183" s="4">
        <v>1130897.4350000001</v>
      </c>
      <c r="K183" s="4">
        <v>203822.28940000001</v>
      </c>
      <c r="L183" s="5">
        <v>41046.201660000006</v>
      </c>
      <c r="M183" s="5">
        <v>88776.912580000004</v>
      </c>
      <c r="N183" s="129">
        <v>2411395.2480000001</v>
      </c>
      <c r="O183" s="4">
        <v>154848.59</v>
      </c>
      <c r="P183" s="4">
        <v>221369509</v>
      </c>
      <c r="Q183" s="4">
        <v>27409526</v>
      </c>
      <c r="R183" s="4">
        <v>14190991.99</v>
      </c>
      <c r="S183" s="4">
        <v>1201775.31</v>
      </c>
      <c r="T183" s="4">
        <v>72757125.700000003</v>
      </c>
      <c r="U183" s="4">
        <v>12598090.02</v>
      </c>
      <c r="V183" s="5">
        <v>31872623.600000042</v>
      </c>
      <c r="W183" s="5">
        <v>4538947.4560000002</v>
      </c>
      <c r="X183" s="5">
        <v>13783734.121999992</v>
      </c>
      <c r="Y183" s="5">
        <v>162429346.60000032</v>
      </c>
      <c r="Z183" s="4">
        <f t="shared" si="16"/>
        <v>1577129.8628000002</v>
      </c>
      <c r="AA183" s="4">
        <f t="shared" si="12"/>
        <v>50195305.178000033</v>
      </c>
      <c r="AB183" s="4">
        <f t="shared" si="14"/>
        <v>95558649.378620297</v>
      </c>
      <c r="AC183" s="4" t="s">
        <v>404</v>
      </c>
      <c r="AD183" s="4" t="s">
        <v>248</v>
      </c>
      <c r="AE183" s="4" t="s">
        <v>63</v>
      </c>
    </row>
    <row r="184" spans="1:31" x14ac:dyDescent="0.35">
      <c r="A184" s="4" t="str">
        <f t="shared" si="13"/>
        <v>Heliconius</v>
      </c>
      <c r="B184" s="5" t="s">
        <v>241</v>
      </c>
      <c r="C184" s="5" t="s">
        <v>402</v>
      </c>
      <c r="D184" s="5" t="s">
        <v>402</v>
      </c>
      <c r="E184" s="5"/>
      <c r="F184" s="126" t="s">
        <v>316</v>
      </c>
      <c r="G184" s="123" t="str">
        <f t="shared" si="15"/>
        <v>male</v>
      </c>
      <c r="H184" s="130" t="s">
        <v>411</v>
      </c>
      <c r="I184" s="5">
        <v>187539.70680000001</v>
      </c>
      <c r="J184" s="4">
        <v>1545406.753</v>
      </c>
      <c r="K184" s="4">
        <v>204088.95320000002</v>
      </c>
      <c r="L184" s="5"/>
      <c r="M184" s="5">
        <v>31551.317800000001</v>
      </c>
      <c r="N184" s="129">
        <v>3247133.4419999998</v>
      </c>
      <c r="O184" s="4">
        <v>336731.58</v>
      </c>
      <c r="P184" s="4">
        <v>318565644.39999998</v>
      </c>
      <c r="Q184" s="4">
        <v>37811132.5</v>
      </c>
      <c r="R184" s="4">
        <v>17438208.940000001</v>
      </c>
      <c r="S184" s="4">
        <v>1066445.6000000001</v>
      </c>
      <c r="T184" s="4">
        <v>98526974.599999994</v>
      </c>
      <c r="U184" s="4">
        <v>12211188.859999999</v>
      </c>
      <c r="V184" s="5">
        <v>43623868.820000127</v>
      </c>
      <c r="W184" s="5">
        <v>5610664.2140000118</v>
      </c>
      <c r="X184" s="5">
        <v>18083822.950000022</v>
      </c>
      <c r="Y184" s="5">
        <v>213130727.10000014</v>
      </c>
      <c r="Z184" s="4">
        <f t="shared" si="16"/>
        <v>1937035.4130000002</v>
      </c>
      <c r="AA184" s="4">
        <f t="shared" si="12"/>
        <v>67318355.984000161</v>
      </c>
      <c r="AB184" s="4">
        <f t="shared" si="14"/>
        <v>128385462.08320001</v>
      </c>
      <c r="AC184" s="4" t="s">
        <v>404</v>
      </c>
      <c r="AD184" s="4" t="s">
        <v>248</v>
      </c>
      <c r="AE184" s="4" t="s">
        <v>63</v>
      </c>
    </row>
    <row r="185" spans="1:31" x14ac:dyDescent="0.35">
      <c r="A185" s="4" t="str">
        <f t="shared" si="13"/>
        <v>Heliconius</v>
      </c>
      <c r="B185" s="5" t="s">
        <v>241</v>
      </c>
      <c r="C185" s="126" t="s">
        <v>320</v>
      </c>
      <c r="D185" s="5" t="s">
        <v>412</v>
      </c>
      <c r="E185" s="5"/>
      <c r="F185" s="126" t="s">
        <v>316</v>
      </c>
      <c r="G185" s="123" t="str">
        <f t="shared" si="15"/>
        <v>male</v>
      </c>
      <c r="H185" s="130" t="s">
        <v>413</v>
      </c>
      <c r="I185" s="5">
        <v>359825.68960000004</v>
      </c>
      <c r="J185" s="4">
        <v>1770939.3390000002</v>
      </c>
      <c r="K185" s="4">
        <v>452877.38690000004</v>
      </c>
      <c r="L185" s="5">
        <v>66990.589240000001</v>
      </c>
      <c r="M185" s="5">
        <v>47258.212700000004</v>
      </c>
      <c r="N185" s="129">
        <v>4065588.5920000002</v>
      </c>
      <c r="O185" s="4">
        <v>482144.37</v>
      </c>
      <c r="P185" s="4">
        <v>332714328</v>
      </c>
      <c r="Q185" s="4">
        <v>40566454.579999998</v>
      </c>
      <c r="R185" s="4">
        <v>16816740.25</v>
      </c>
      <c r="S185" s="4">
        <v>1408792.36</v>
      </c>
      <c r="T185" s="4">
        <v>113362240.2</v>
      </c>
      <c r="U185" s="4">
        <v>20297819.300000001</v>
      </c>
      <c r="V185" s="5">
        <v>63747577.920000218</v>
      </c>
      <c r="W185" s="5">
        <v>9084853.5560000092</v>
      </c>
      <c r="X185" s="5">
        <v>33526030.240000088</v>
      </c>
      <c r="Y185" s="5">
        <v>297395912.40000069</v>
      </c>
      <c r="Z185" s="4">
        <f t="shared" si="16"/>
        <v>2583642.4155000001</v>
      </c>
      <c r="AA185" s="4">
        <f t="shared" si="12"/>
        <v>106358461.7160003</v>
      </c>
      <c r="AB185" s="4">
        <f t="shared" si="14"/>
        <v>164043142.16380036</v>
      </c>
      <c r="AC185" s="4" t="s">
        <v>414</v>
      </c>
      <c r="AD185" s="4" t="s">
        <v>248</v>
      </c>
      <c r="AE185" s="4" t="s">
        <v>63</v>
      </c>
    </row>
    <row r="186" spans="1:31" x14ac:dyDescent="0.35">
      <c r="A186" s="4" t="str">
        <f t="shared" si="13"/>
        <v>Heliconius</v>
      </c>
      <c r="B186" s="5" t="s">
        <v>241</v>
      </c>
      <c r="C186" s="126" t="s">
        <v>320</v>
      </c>
      <c r="D186" s="5" t="s">
        <v>412</v>
      </c>
      <c r="E186" s="5"/>
      <c r="F186" s="126" t="s">
        <v>309</v>
      </c>
      <c r="G186" s="123" t="str">
        <f t="shared" si="15"/>
        <v>female</v>
      </c>
      <c r="H186" s="130" t="s">
        <v>415</v>
      </c>
      <c r="I186" s="5">
        <v>406214.7304</v>
      </c>
      <c r="J186" s="4">
        <v>1580509.4410000001</v>
      </c>
      <c r="K186" s="4">
        <v>460229.41520000005</v>
      </c>
      <c r="L186" s="5">
        <v>45564.534680000004</v>
      </c>
      <c r="M186" s="5">
        <v>26675.963940000001</v>
      </c>
      <c r="N186" s="129">
        <v>3479859.7560000001</v>
      </c>
      <c r="O186" s="4">
        <v>376390.63</v>
      </c>
      <c r="P186" s="4">
        <v>286904321.60000002</v>
      </c>
      <c r="Q186" s="4">
        <v>39542168.840000004</v>
      </c>
      <c r="R186" s="4">
        <v>16465364.01</v>
      </c>
      <c r="S186" s="4">
        <v>1319935.3799999999</v>
      </c>
      <c r="T186" s="4">
        <v>81772589.659999996</v>
      </c>
      <c r="U186" s="4">
        <v>15801336.93</v>
      </c>
      <c r="V186" s="5">
        <v>60108506.160000041</v>
      </c>
      <c r="W186" s="5">
        <v>8231439.3340000156</v>
      </c>
      <c r="X186" s="5">
        <v>25166697.900000025</v>
      </c>
      <c r="Y186" s="5">
        <v>280101288.80000007</v>
      </c>
      <c r="Z186" s="4">
        <f t="shared" si="16"/>
        <v>2446953.5866</v>
      </c>
      <c r="AA186" s="4">
        <f t="shared" si="12"/>
        <v>93506643.394000083</v>
      </c>
      <c r="AB186" s="4">
        <f t="shared" si="14"/>
        <v>164839819.16945997</v>
      </c>
      <c r="AC186" s="4" t="s">
        <v>414</v>
      </c>
      <c r="AD186" s="4" t="s">
        <v>248</v>
      </c>
      <c r="AE186" s="4" t="s">
        <v>63</v>
      </c>
    </row>
    <row r="187" spans="1:31" x14ac:dyDescent="0.35">
      <c r="A187" s="4" t="str">
        <f t="shared" si="13"/>
        <v>Heliconius</v>
      </c>
      <c r="B187" s="5" t="s">
        <v>241</v>
      </c>
      <c r="C187" s="126" t="s">
        <v>320</v>
      </c>
      <c r="D187" s="5" t="s">
        <v>412</v>
      </c>
      <c r="E187" s="5"/>
      <c r="F187" s="126" t="s">
        <v>309</v>
      </c>
      <c r="G187" s="123" t="str">
        <f t="shared" si="15"/>
        <v>female</v>
      </c>
      <c r="H187" s="130" t="s">
        <v>416</v>
      </c>
      <c r="I187" s="5">
        <v>310840.9472</v>
      </c>
      <c r="J187" s="4">
        <v>1366391.189</v>
      </c>
      <c r="K187" s="4">
        <v>383387.07090000005</v>
      </c>
      <c r="L187" s="5">
        <v>49984.196380000001</v>
      </c>
      <c r="M187" s="5">
        <v>55065.462760000002</v>
      </c>
      <c r="N187" s="129">
        <v>3239859.352</v>
      </c>
      <c r="O187" s="4">
        <v>347293.48</v>
      </c>
      <c r="P187" s="4">
        <v>275702807.19999999</v>
      </c>
      <c r="Q187" s="4">
        <v>35757144.619999997</v>
      </c>
      <c r="R187" s="4">
        <v>18227716.030000001</v>
      </c>
      <c r="S187" s="4">
        <v>1096172.67</v>
      </c>
      <c r="T187" s="4">
        <v>100847277.7</v>
      </c>
      <c r="U187" s="4">
        <v>15577007.369999999</v>
      </c>
      <c r="V187" s="5">
        <v>43700157.440000087</v>
      </c>
      <c r="W187" s="5">
        <v>5665003.9860000107</v>
      </c>
      <c r="X187" s="5">
        <v>21558099.239999987</v>
      </c>
      <c r="Y187" s="5">
        <v>206751077.70000026</v>
      </c>
      <c r="Z187" s="4">
        <f t="shared" si="16"/>
        <v>2060619.2071000002</v>
      </c>
      <c r="AA187" s="4">
        <f t="shared" si="12"/>
        <v>70923260.666000083</v>
      </c>
      <c r="AB187" s="4">
        <f t="shared" si="14"/>
        <v>114895265.64214015</v>
      </c>
      <c r="AC187" s="4" t="s">
        <v>414</v>
      </c>
      <c r="AD187" s="4" t="s">
        <v>248</v>
      </c>
      <c r="AE187" s="4" t="s">
        <v>63</v>
      </c>
    </row>
    <row r="188" spans="1:31" x14ac:dyDescent="0.35">
      <c r="A188" s="4" t="str">
        <f t="shared" si="13"/>
        <v>Heliconius</v>
      </c>
      <c r="B188" s="5" t="s">
        <v>241</v>
      </c>
      <c r="C188" s="126" t="s">
        <v>320</v>
      </c>
      <c r="D188" s="5" t="s">
        <v>412</v>
      </c>
      <c r="E188" s="5"/>
      <c r="F188" s="126" t="s">
        <v>316</v>
      </c>
      <c r="G188" s="123" t="str">
        <f t="shared" si="15"/>
        <v>male</v>
      </c>
      <c r="H188" s="130" t="s">
        <v>417</v>
      </c>
      <c r="I188" s="5">
        <v>456842.87720000005</v>
      </c>
      <c r="J188" s="4">
        <v>1750835.2790000001</v>
      </c>
      <c r="K188" s="4">
        <v>581807.87540000002</v>
      </c>
      <c r="L188" s="5">
        <v>70848.472300000009</v>
      </c>
      <c r="M188" s="5">
        <v>103815.37640000001</v>
      </c>
      <c r="N188" s="129">
        <v>2541765.3319999999</v>
      </c>
      <c r="O188" s="4">
        <v>281902.96999999997</v>
      </c>
      <c r="P188" s="4">
        <v>304031668</v>
      </c>
      <c r="Q188" s="4">
        <v>39095607.759999998</v>
      </c>
      <c r="R188" s="4">
        <v>19350582.239999998</v>
      </c>
      <c r="S188" s="4">
        <v>1436241.82</v>
      </c>
      <c r="T188" s="4">
        <v>93310381.620000005</v>
      </c>
      <c r="U188" s="4">
        <v>21715474.850000001</v>
      </c>
      <c r="V188" s="5">
        <v>57814848.809304237</v>
      </c>
      <c r="W188" s="5">
        <v>7861199.9179000063</v>
      </c>
      <c r="X188" s="5">
        <v>26471048.264206082</v>
      </c>
      <c r="Y188" s="5">
        <v>282264782.40000135</v>
      </c>
      <c r="Z188" s="4">
        <f t="shared" si="16"/>
        <v>2789486.0316000003</v>
      </c>
      <c r="AA188" s="4">
        <f t="shared" si="12"/>
        <v>92147096.991410315</v>
      </c>
      <c r="AB188" s="4">
        <f t="shared" si="14"/>
        <v>162967143.81859106</v>
      </c>
      <c r="AC188" s="4" t="s">
        <v>414</v>
      </c>
      <c r="AD188" s="4" t="s">
        <v>248</v>
      </c>
      <c r="AE188" s="4" t="s">
        <v>63</v>
      </c>
    </row>
    <row r="189" spans="1:31" x14ac:dyDescent="0.35">
      <c r="A189" s="4" t="str">
        <f t="shared" si="13"/>
        <v>Heliconius</v>
      </c>
      <c r="B189" s="5" t="s">
        <v>241</v>
      </c>
      <c r="C189" s="126" t="s">
        <v>320</v>
      </c>
      <c r="D189" s="5" t="s">
        <v>412</v>
      </c>
      <c r="E189" s="5"/>
      <c r="F189" s="126" t="s">
        <v>309</v>
      </c>
      <c r="G189" s="123" t="str">
        <f t="shared" si="15"/>
        <v>female</v>
      </c>
      <c r="H189" s="130" t="s">
        <v>418</v>
      </c>
      <c r="I189" s="5">
        <v>359564.54480000003</v>
      </c>
      <c r="J189" s="4">
        <v>1940803.7420000001</v>
      </c>
      <c r="K189" s="4">
        <v>409258.66190000001</v>
      </c>
      <c r="L189" s="5">
        <v>36111.058400000002</v>
      </c>
      <c r="M189" s="5">
        <v>74430.74424</v>
      </c>
      <c r="N189" s="129">
        <v>3567485.0320000001</v>
      </c>
      <c r="O189" s="4">
        <v>392583.48</v>
      </c>
      <c r="P189" s="4">
        <v>311471977.39999998</v>
      </c>
      <c r="Q189" s="4">
        <v>41087864.200000003</v>
      </c>
      <c r="R189" s="4">
        <v>20677995.780000001</v>
      </c>
      <c r="S189" s="4">
        <v>1779049.18</v>
      </c>
      <c r="T189" s="4">
        <v>90927855.280000001</v>
      </c>
      <c r="U189" s="4">
        <v>17296642.789999999</v>
      </c>
      <c r="V189" s="5">
        <v>65662540.880000077</v>
      </c>
      <c r="W189" s="5">
        <v>8839864.5880000126</v>
      </c>
      <c r="X189" s="5">
        <v>28925616.980000071</v>
      </c>
      <c r="Y189" s="5">
        <v>287434135.20000035</v>
      </c>
      <c r="Z189" s="4">
        <f t="shared" si="16"/>
        <v>2709626.9487000001</v>
      </c>
      <c r="AA189" s="4">
        <f t="shared" si="12"/>
        <v>103428022.44800016</v>
      </c>
      <c r="AB189" s="4">
        <f t="shared" si="14"/>
        <v>160357927.23706019</v>
      </c>
      <c r="AC189" s="4" t="s">
        <v>414</v>
      </c>
      <c r="AD189" s="4" t="s">
        <v>248</v>
      </c>
      <c r="AE189" s="4" t="s">
        <v>63</v>
      </c>
    </row>
    <row r="190" spans="1:31" x14ac:dyDescent="0.35">
      <c r="A190" s="4" t="str">
        <f t="shared" si="13"/>
        <v>Heliconius</v>
      </c>
      <c r="B190" s="5" t="s">
        <v>241</v>
      </c>
      <c r="C190" s="126" t="s">
        <v>320</v>
      </c>
      <c r="D190" s="5" t="s">
        <v>412</v>
      </c>
      <c r="E190" s="5"/>
      <c r="F190" s="126" t="s">
        <v>316</v>
      </c>
      <c r="G190" s="123" t="str">
        <f t="shared" si="15"/>
        <v>male</v>
      </c>
      <c r="H190" s="130" t="s">
        <v>419</v>
      </c>
      <c r="I190" s="5">
        <v>391295.2206</v>
      </c>
      <c r="J190" s="4">
        <v>1551008.7240000002</v>
      </c>
      <c r="K190" s="4">
        <v>256369.6447</v>
      </c>
      <c r="L190" s="5"/>
      <c r="M190" s="5">
        <v>52544.726740000006</v>
      </c>
      <c r="N190" s="129">
        <v>3067871.4759999998</v>
      </c>
      <c r="O190" s="4">
        <v>392583.48</v>
      </c>
      <c r="P190" s="4">
        <v>311877521.19999999</v>
      </c>
      <c r="Q190" s="4">
        <v>41087864.200000003</v>
      </c>
      <c r="R190" s="4">
        <v>20677995.780000001</v>
      </c>
      <c r="S190" s="4">
        <v>1216319.18</v>
      </c>
      <c r="T190" s="4">
        <v>90927855.280000001</v>
      </c>
      <c r="U190" s="4">
        <v>20927441.760000002</v>
      </c>
      <c r="V190" s="5">
        <v>67387585.740000129</v>
      </c>
      <c r="W190" s="5">
        <v>7113262.6640000213</v>
      </c>
      <c r="X190" s="5">
        <v>29175416.300000053</v>
      </c>
      <c r="Y190" s="5">
        <v>296489652.50000083</v>
      </c>
      <c r="Z190" s="4">
        <f t="shared" si="16"/>
        <v>2198673.5893000001</v>
      </c>
      <c r="AA190" s="4">
        <f t="shared" si="12"/>
        <v>103676264.7040002</v>
      </c>
      <c r="AB190" s="4">
        <f t="shared" si="14"/>
        <v>166566856.24396062</v>
      </c>
      <c r="AC190" s="4" t="s">
        <v>414</v>
      </c>
      <c r="AD190" s="4" t="s">
        <v>248</v>
      </c>
      <c r="AE190" s="4" t="s">
        <v>63</v>
      </c>
    </row>
    <row r="191" spans="1:31" x14ac:dyDescent="0.35">
      <c r="A191" s="4" t="str">
        <f t="shared" si="13"/>
        <v>Heliconius</v>
      </c>
      <c r="B191" s="5" t="s">
        <v>241</v>
      </c>
      <c r="C191" s="126" t="s">
        <v>320</v>
      </c>
      <c r="D191" s="5" t="s">
        <v>412</v>
      </c>
      <c r="E191" s="5"/>
      <c r="F191" s="126" t="s">
        <v>316</v>
      </c>
      <c r="G191" s="123" t="str">
        <f t="shared" si="15"/>
        <v>male</v>
      </c>
      <c r="H191" s="130" t="s">
        <v>420</v>
      </c>
      <c r="I191" s="5">
        <v>304199.73960000003</v>
      </c>
      <c r="J191" s="4">
        <v>1205575.304</v>
      </c>
      <c r="K191" s="4">
        <v>404604.45190000004</v>
      </c>
      <c r="L191" s="5"/>
      <c r="M191" s="5">
        <v>76354.024060000011</v>
      </c>
      <c r="N191" s="129">
        <v>3059081.574</v>
      </c>
      <c r="O191" s="4">
        <v>422683.92</v>
      </c>
      <c r="P191" s="4">
        <v>311050747.19999999</v>
      </c>
      <c r="Q191" s="4">
        <v>40120029.840000004</v>
      </c>
      <c r="R191" s="4">
        <v>19724272.850000001</v>
      </c>
      <c r="S191" s="4">
        <v>950195.66</v>
      </c>
      <c r="T191" s="4">
        <v>102069071.8</v>
      </c>
      <c r="U191" s="4">
        <v>16536423.34</v>
      </c>
      <c r="V191" s="5">
        <v>55639357.900000073</v>
      </c>
      <c r="W191" s="5">
        <v>6106054.8700000141</v>
      </c>
      <c r="X191" s="5">
        <v>23695621.880000025</v>
      </c>
      <c r="Y191" s="5">
        <v>252634474.90000027</v>
      </c>
      <c r="Z191" s="4">
        <f t="shared" si="16"/>
        <v>1914379.4955</v>
      </c>
      <c r="AA191" s="4">
        <f t="shared" si="12"/>
        <v>85441034.65000011</v>
      </c>
      <c r="AB191" s="4">
        <f t="shared" si="14"/>
        <v>145607201.81644017</v>
      </c>
      <c r="AC191" s="4" t="s">
        <v>414</v>
      </c>
      <c r="AD191" s="4" t="s">
        <v>248</v>
      </c>
      <c r="AE191" s="4" t="s">
        <v>63</v>
      </c>
    </row>
    <row r="192" spans="1:31" x14ac:dyDescent="0.35">
      <c r="A192" s="4" t="str">
        <f t="shared" si="13"/>
        <v>Heliconius</v>
      </c>
      <c r="B192" s="5" t="s">
        <v>241</v>
      </c>
      <c r="C192" s="126" t="s">
        <v>306</v>
      </c>
      <c r="D192" s="5" t="s">
        <v>421</v>
      </c>
      <c r="E192" s="5"/>
      <c r="F192" s="126" t="s">
        <v>316</v>
      </c>
      <c r="G192" s="123" t="str">
        <f t="shared" si="15"/>
        <v>male</v>
      </c>
      <c r="H192" s="130" t="s">
        <v>422</v>
      </c>
      <c r="I192" s="5">
        <v>247035.06920000003</v>
      </c>
      <c r="J192" s="4">
        <v>1184128.425</v>
      </c>
      <c r="K192" s="4">
        <v>310753.99400000001</v>
      </c>
      <c r="L192" s="5">
        <v>27497.42164</v>
      </c>
      <c r="M192" s="5">
        <v>25840.95046</v>
      </c>
      <c r="N192" s="129">
        <v>2869505.216</v>
      </c>
      <c r="O192" s="4">
        <v>126664.84</v>
      </c>
      <c r="P192" s="4">
        <v>332237729</v>
      </c>
      <c r="Q192" s="4">
        <v>33804658.719999999</v>
      </c>
      <c r="R192" s="4">
        <v>13068675.029999999</v>
      </c>
      <c r="S192" s="4">
        <v>951863.62</v>
      </c>
      <c r="T192" s="4">
        <v>92874756.239999995</v>
      </c>
      <c r="U192" s="4">
        <v>11255446.34</v>
      </c>
      <c r="V192" s="5">
        <v>50479306.099999957</v>
      </c>
      <c r="W192" s="5">
        <v>8141722.0400000038</v>
      </c>
      <c r="X192" s="5">
        <v>26923456.120000046</v>
      </c>
      <c r="Y192" s="5">
        <v>210862252.20000064</v>
      </c>
      <c r="Z192" s="4">
        <f t="shared" si="16"/>
        <v>1741917.4882</v>
      </c>
      <c r="AA192" s="4">
        <f t="shared" si="12"/>
        <v>85544484.260000005</v>
      </c>
      <c r="AB192" s="4">
        <f t="shared" si="14"/>
        <v>109425057.94534063</v>
      </c>
      <c r="AC192" s="4" t="s">
        <v>423</v>
      </c>
      <c r="AD192" s="4" t="s">
        <v>248</v>
      </c>
      <c r="AE192" s="4" t="s">
        <v>63</v>
      </c>
    </row>
    <row r="193" spans="1:31" x14ac:dyDescent="0.35">
      <c r="A193" s="4" t="str">
        <f t="shared" si="13"/>
        <v>Heliconius</v>
      </c>
      <c r="B193" s="5" t="s">
        <v>241</v>
      </c>
      <c r="C193" s="126" t="s">
        <v>306</v>
      </c>
      <c r="D193" s="5" t="s">
        <v>421</v>
      </c>
      <c r="E193" s="5"/>
      <c r="F193" s="126" t="s">
        <v>309</v>
      </c>
      <c r="G193" s="123" t="str">
        <f t="shared" si="15"/>
        <v>female</v>
      </c>
      <c r="H193" s="130" t="s">
        <v>424</v>
      </c>
      <c r="I193" s="5">
        <v>238607.09980000003</v>
      </c>
      <c r="J193" s="4">
        <v>997688.3746000001</v>
      </c>
      <c r="K193" s="4">
        <v>285045.92360000004</v>
      </c>
      <c r="L193" s="5">
        <v>45941.265020000006</v>
      </c>
      <c r="M193" s="5">
        <v>37206.343400000005</v>
      </c>
      <c r="N193" s="129">
        <v>2007981.8160000001</v>
      </c>
      <c r="O193" s="4">
        <v>177739.09</v>
      </c>
      <c r="P193" s="4">
        <v>251348727.19999999</v>
      </c>
      <c r="Q193" s="4">
        <v>25930281.420000002</v>
      </c>
      <c r="R193" s="4">
        <v>10490310.449999999</v>
      </c>
      <c r="S193" s="4">
        <v>788243.85</v>
      </c>
      <c r="T193" s="4">
        <v>79144978.420000002</v>
      </c>
      <c r="U193" s="4">
        <v>11685336.33</v>
      </c>
      <c r="V193" s="5">
        <v>46028840.980000071</v>
      </c>
      <c r="W193" s="5">
        <v>8379278.6560000144</v>
      </c>
      <c r="X193" s="5">
        <v>22727771.280000024</v>
      </c>
      <c r="Y193" s="5">
        <v>201909921.70000008</v>
      </c>
      <c r="Z193" s="4">
        <f t="shared" ref="Z193:Z256" si="17">SUM(I193:K193)</f>
        <v>1521341.3980000003</v>
      </c>
      <c r="AA193" s="4">
        <f t="shared" ref="AA193:AA256" si="18">SUM(V193:X193)</f>
        <v>77135890.916000098</v>
      </c>
      <c r="AB193" s="4">
        <f t="shared" si="14"/>
        <v>109522164.89659998</v>
      </c>
      <c r="AC193" s="4" t="s">
        <v>423</v>
      </c>
      <c r="AD193" s="4" t="s">
        <v>248</v>
      </c>
      <c r="AE193" s="4" t="s">
        <v>63</v>
      </c>
    </row>
    <row r="194" spans="1:31" x14ac:dyDescent="0.35">
      <c r="A194" s="4" t="str">
        <f t="shared" si="13"/>
        <v>Heliconius</v>
      </c>
      <c r="B194" s="5" t="s">
        <v>241</v>
      </c>
      <c r="C194" s="126" t="s">
        <v>306</v>
      </c>
      <c r="D194" s="5" t="s">
        <v>421</v>
      </c>
      <c r="E194" s="5"/>
      <c r="F194" s="126" t="s">
        <v>316</v>
      </c>
      <c r="G194" s="123" t="str">
        <f t="shared" si="15"/>
        <v>male</v>
      </c>
      <c r="H194" s="130" t="s">
        <v>425</v>
      </c>
      <c r="I194" s="5">
        <v>313485.06800000003</v>
      </c>
      <c r="J194" s="4">
        <v>981546.27020000003</v>
      </c>
      <c r="K194" s="4">
        <v>289901.88900000002</v>
      </c>
      <c r="L194" s="5">
        <v>39047.558680000002</v>
      </c>
      <c r="M194" s="5">
        <v>79696.785280000011</v>
      </c>
      <c r="N194" s="129">
        <v>2708364.602</v>
      </c>
      <c r="O194" s="4">
        <v>134760.99</v>
      </c>
      <c r="P194" s="4">
        <v>245297650.19999999</v>
      </c>
      <c r="Q194" s="4">
        <v>26885978.16</v>
      </c>
      <c r="R194" s="4">
        <v>13722645.75</v>
      </c>
      <c r="S194" s="4">
        <v>812266.37</v>
      </c>
      <c r="T194" s="4">
        <v>87010368.900000006</v>
      </c>
      <c r="U194" s="4">
        <v>11221835.18</v>
      </c>
      <c r="V194" s="5">
        <v>40537929.620000079</v>
      </c>
      <c r="W194" s="5">
        <v>7804373.6860000109</v>
      </c>
      <c r="X194" s="5">
        <v>18962860.148000013</v>
      </c>
      <c r="Y194" s="5">
        <v>188100086.00000048</v>
      </c>
      <c r="Z194" s="4">
        <f t="shared" si="17"/>
        <v>1584933.2272000001</v>
      </c>
      <c r="AA194" s="4">
        <f t="shared" si="18"/>
        <v>67305163.4540001</v>
      </c>
      <c r="AB194" s="4">
        <f t="shared" si="14"/>
        <v>105200092.75152038</v>
      </c>
      <c r="AC194" s="4" t="s">
        <v>423</v>
      </c>
      <c r="AD194" s="4" t="s">
        <v>248</v>
      </c>
      <c r="AE194" s="4" t="s">
        <v>63</v>
      </c>
    </row>
    <row r="195" spans="1:31" x14ac:dyDescent="0.35">
      <c r="A195" s="4" t="str">
        <f t="shared" ref="A195:A258" si="19">IF(B195="HELICONIUS", "Heliconius", "Non-Heliconius")</f>
        <v>Heliconius</v>
      </c>
      <c r="B195" s="5" t="s">
        <v>241</v>
      </c>
      <c r="C195" s="126" t="s">
        <v>306</v>
      </c>
      <c r="D195" s="5" t="s">
        <v>421</v>
      </c>
      <c r="E195" s="5"/>
      <c r="F195" s="126" t="s">
        <v>309</v>
      </c>
      <c r="G195" s="123" t="str">
        <f t="shared" si="15"/>
        <v>female</v>
      </c>
      <c r="H195" s="130" t="s">
        <v>426</v>
      </c>
      <c r="I195" s="5">
        <v>182416.73366</v>
      </c>
      <c r="J195" s="4">
        <v>988486.55820000009</v>
      </c>
      <c r="K195" s="4">
        <v>281663.14860000001</v>
      </c>
      <c r="L195" s="5">
        <v>33699.033159999999</v>
      </c>
      <c r="M195" s="5">
        <v>50493.305440000004</v>
      </c>
      <c r="N195" s="129">
        <v>2162317.926</v>
      </c>
      <c r="O195" s="4">
        <v>176118.89</v>
      </c>
      <c r="P195" s="4">
        <v>225637138</v>
      </c>
      <c r="Q195" s="4">
        <v>28380056.780000001</v>
      </c>
      <c r="R195" s="4">
        <v>12133420.470000001</v>
      </c>
      <c r="S195" s="4">
        <v>863358.23</v>
      </c>
      <c r="T195" s="4">
        <v>80909394.599999994</v>
      </c>
      <c r="U195" s="4">
        <v>9946739.8000000007</v>
      </c>
      <c r="V195" s="5">
        <v>39275231.060000151</v>
      </c>
      <c r="W195" s="5">
        <v>8147874.2560000047</v>
      </c>
      <c r="X195" s="5">
        <v>18055832.544000015</v>
      </c>
      <c r="Y195" s="5">
        <v>175133692.30000046</v>
      </c>
      <c r="Z195" s="4">
        <f t="shared" si="17"/>
        <v>1452566.44046</v>
      </c>
      <c r="AA195" s="4">
        <f t="shared" si="18"/>
        <v>65478937.860000171</v>
      </c>
      <c r="AB195" s="4">
        <f t="shared" ref="AB195:AB258" si="20">Y195-AA195-Z195-U195-M195-N195</f>
        <v>96042636.968100309</v>
      </c>
      <c r="AC195" s="4" t="s">
        <v>423</v>
      </c>
      <c r="AD195" s="4" t="s">
        <v>248</v>
      </c>
      <c r="AE195" s="4" t="s">
        <v>63</v>
      </c>
    </row>
    <row r="196" spans="1:31" x14ac:dyDescent="0.35">
      <c r="A196" s="4" t="str">
        <f t="shared" si="19"/>
        <v>Heliconius</v>
      </c>
      <c r="B196" s="5" t="s">
        <v>241</v>
      </c>
      <c r="C196" s="126" t="s">
        <v>306</v>
      </c>
      <c r="D196" s="5" t="s">
        <v>421</v>
      </c>
      <c r="E196" s="5"/>
      <c r="F196" s="126" t="s">
        <v>309</v>
      </c>
      <c r="G196" s="123" t="str">
        <f t="shared" si="15"/>
        <v>female</v>
      </c>
      <c r="H196" s="130" t="s">
        <v>427</v>
      </c>
      <c r="I196" s="5">
        <v>228652.84700000001</v>
      </c>
      <c r="J196" s="4">
        <v>1019323.1200000001</v>
      </c>
      <c r="K196" s="4">
        <v>353367.55850000004</v>
      </c>
      <c r="L196" s="5">
        <v>56748.785400000001</v>
      </c>
      <c r="M196" s="5">
        <v>60837.79232</v>
      </c>
      <c r="N196" s="129">
        <v>2845617.3220000002</v>
      </c>
      <c r="O196" s="4">
        <v>211246.94</v>
      </c>
      <c r="P196" s="4">
        <v>327392367.60000002</v>
      </c>
      <c r="Q196" s="4">
        <v>36022051.799999997</v>
      </c>
      <c r="R196" s="4">
        <v>15871370.109999999</v>
      </c>
      <c r="S196" s="4">
        <v>1316660.25</v>
      </c>
      <c r="T196" s="4">
        <v>107703504.7</v>
      </c>
      <c r="U196" s="4">
        <v>15667361.82</v>
      </c>
      <c r="V196" s="5">
        <v>58993540.500000134</v>
      </c>
      <c r="W196" s="5">
        <v>8564314.6240000147</v>
      </c>
      <c r="X196" s="5">
        <v>31001856.360000096</v>
      </c>
      <c r="Y196" s="5">
        <v>246720100.00000048</v>
      </c>
      <c r="Z196" s="4">
        <f t="shared" si="17"/>
        <v>1601343.5255000002</v>
      </c>
      <c r="AA196" s="4">
        <f t="shared" si="18"/>
        <v>98559711.484000236</v>
      </c>
      <c r="AB196" s="4">
        <f t="shared" si="20"/>
        <v>127985228.05618025</v>
      </c>
      <c r="AC196" s="4" t="s">
        <v>423</v>
      </c>
      <c r="AD196" s="4" t="s">
        <v>248</v>
      </c>
      <c r="AE196" s="4" t="s">
        <v>63</v>
      </c>
    </row>
    <row r="197" spans="1:31" x14ac:dyDescent="0.35">
      <c r="A197" s="4" t="str">
        <f t="shared" si="19"/>
        <v>Heliconius</v>
      </c>
      <c r="B197" s="5" t="s">
        <v>241</v>
      </c>
      <c r="C197" s="126" t="s">
        <v>306</v>
      </c>
      <c r="D197" s="5" t="s">
        <v>421</v>
      </c>
      <c r="E197" s="5"/>
      <c r="F197" s="126" t="s">
        <v>316</v>
      </c>
      <c r="G197" s="123" t="str">
        <f t="shared" si="15"/>
        <v>male</v>
      </c>
      <c r="H197" s="130" t="s">
        <v>428</v>
      </c>
      <c r="I197" s="5">
        <v>161926.85746</v>
      </c>
      <c r="J197" s="4">
        <v>930582.38340000005</v>
      </c>
      <c r="K197" s="4">
        <v>206716.31220000001</v>
      </c>
      <c r="L197" s="5">
        <v>23416.43504</v>
      </c>
      <c r="M197" s="5">
        <v>55393.123480000002</v>
      </c>
      <c r="N197" s="129">
        <v>2553661.946</v>
      </c>
      <c r="O197" s="4">
        <v>222677.07</v>
      </c>
      <c r="P197" s="4">
        <v>226679291</v>
      </c>
      <c r="Q197" s="4">
        <v>30764228.719999999</v>
      </c>
      <c r="R197" s="4">
        <v>14440099.789999999</v>
      </c>
      <c r="S197" s="4">
        <v>887228.94</v>
      </c>
      <c r="T197" s="4">
        <v>82811182.760000005</v>
      </c>
      <c r="U197" s="4">
        <v>10736491.93</v>
      </c>
      <c r="V197" s="5">
        <v>45808240.660000063</v>
      </c>
      <c r="W197" s="5">
        <v>7803196.5140000125</v>
      </c>
      <c r="X197" s="5">
        <v>22260140.680000018</v>
      </c>
      <c r="Y197" s="5">
        <v>173271643.10000005</v>
      </c>
      <c r="Z197" s="4">
        <f t="shared" si="17"/>
        <v>1299225.5530600001</v>
      </c>
      <c r="AA197" s="4">
        <f t="shared" si="18"/>
        <v>75871577.854000092</v>
      </c>
      <c r="AB197" s="4">
        <f t="shared" si="20"/>
        <v>82755292.693459958</v>
      </c>
      <c r="AC197" s="4" t="s">
        <v>423</v>
      </c>
      <c r="AD197" s="4" t="s">
        <v>248</v>
      </c>
      <c r="AE197" s="4" t="s">
        <v>63</v>
      </c>
    </row>
    <row r="198" spans="1:31" x14ac:dyDescent="0.35">
      <c r="A198" s="4" t="str">
        <f t="shared" si="19"/>
        <v>Heliconius</v>
      </c>
      <c r="B198" s="5" t="s">
        <v>241</v>
      </c>
      <c r="C198" s="126" t="s">
        <v>306</v>
      </c>
      <c r="D198" s="5" t="s">
        <v>421</v>
      </c>
      <c r="E198" s="5"/>
      <c r="F198" s="126" t="s">
        <v>316</v>
      </c>
      <c r="G198" s="123" t="str">
        <f t="shared" si="15"/>
        <v>male</v>
      </c>
      <c r="H198" s="130" t="s">
        <v>429</v>
      </c>
      <c r="I198" s="5">
        <v>287599.3492</v>
      </c>
      <c r="J198" s="4">
        <v>1303175.9180000001</v>
      </c>
      <c r="K198" s="4">
        <v>255717.53850000002</v>
      </c>
      <c r="L198" s="5">
        <v>40501.502980000005</v>
      </c>
      <c r="M198" s="5">
        <v>74704.000020000007</v>
      </c>
      <c r="N198" s="129">
        <v>4251221.09</v>
      </c>
      <c r="O198" s="4">
        <v>282792.21000000002</v>
      </c>
      <c r="P198" s="4">
        <v>262742525.80000001</v>
      </c>
      <c r="Q198" s="4">
        <v>41707706.299999997</v>
      </c>
      <c r="R198" s="4">
        <v>18421994.890000001</v>
      </c>
      <c r="S198" s="4">
        <v>1200457.8899999999</v>
      </c>
      <c r="T198" s="4">
        <v>88422680.140000001</v>
      </c>
      <c r="U198" s="4">
        <v>12095472.42</v>
      </c>
      <c r="V198" s="5">
        <v>50235234.000000134</v>
      </c>
      <c r="W198" s="5">
        <v>7297287.6640000092</v>
      </c>
      <c r="X198" s="5">
        <v>24187021.780000035</v>
      </c>
      <c r="Y198" s="5">
        <v>227312828.6999996</v>
      </c>
      <c r="Z198" s="4">
        <f t="shared" si="17"/>
        <v>1846492.8057000001</v>
      </c>
      <c r="AA198" s="4">
        <f t="shared" si="18"/>
        <v>81719543.444000185</v>
      </c>
      <c r="AB198" s="4">
        <f t="shared" si="20"/>
        <v>127325394.94027941</v>
      </c>
      <c r="AC198" s="4" t="s">
        <v>423</v>
      </c>
      <c r="AD198" s="4" t="s">
        <v>248</v>
      </c>
      <c r="AE198" s="4" t="s">
        <v>63</v>
      </c>
    </row>
    <row r="199" spans="1:31" x14ac:dyDescent="0.35">
      <c r="A199" s="4" t="str">
        <f t="shared" si="19"/>
        <v>Heliconius</v>
      </c>
      <c r="B199" s="5" t="s">
        <v>241</v>
      </c>
      <c r="C199" s="126" t="s">
        <v>306</v>
      </c>
      <c r="D199" s="5" t="s">
        <v>421</v>
      </c>
      <c r="E199" s="5"/>
      <c r="F199" s="126" t="s">
        <v>316</v>
      </c>
      <c r="G199" s="123" t="str">
        <f t="shared" si="15"/>
        <v>male</v>
      </c>
      <c r="H199" s="130" t="s">
        <v>430</v>
      </c>
      <c r="I199" s="5">
        <v>228414.28240000003</v>
      </c>
      <c r="J199" s="4">
        <v>1144395.395</v>
      </c>
      <c r="K199" s="4">
        <v>361074.95150000002</v>
      </c>
      <c r="L199" s="5">
        <v>58874.223960000003</v>
      </c>
      <c r="M199" s="5">
        <v>52178.94096</v>
      </c>
      <c r="N199" s="129">
        <v>2998047.656</v>
      </c>
      <c r="O199" s="4">
        <v>205008.43</v>
      </c>
      <c r="P199" s="4">
        <v>254775121.19999999</v>
      </c>
      <c r="Q199" s="4">
        <v>35689228.079999998</v>
      </c>
      <c r="R199" s="4">
        <v>16329294.67</v>
      </c>
      <c r="S199" s="4">
        <v>1312994.5900000001</v>
      </c>
      <c r="T199" s="4">
        <v>96143584.719999999</v>
      </c>
      <c r="U199" s="4">
        <v>10015699.130000001</v>
      </c>
      <c r="V199" s="5">
        <v>41297329.020000093</v>
      </c>
      <c r="W199" s="5">
        <v>7786557.5680000195</v>
      </c>
      <c r="X199" s="5">
        <v>17335966.272000041</v>
      </c>
      <c r="Y199" s="5">
        <v>199156528.7000007</v>
      </c>
      <c r="Z199" s="4">
        <f t="shared" si="17"/>
        <v>1733884.6288999999</v>
      </c>
      <c r="AA199" s="4">
        <f t="shared" si="18"/>
        <v>66419852.860000148</v>
      </c>
      <c r="AB199" s="4">
        <f t="shared" si="20"/>
        <v>117936865.48414055</v>
      </c>
      <c r="AC199" s="4" t="s">
        <v>423</v>
      </c>
      <c r="AD199" s="4" t="s">
        <v>248</v>
      </c>
      <c r="AE199" s="4" t="s">
        <v>63</v>
      </c>
    </row>
    <row r="200" spans="1:31" x14ac:dyDescent="0.35">
      <c r="A200" s="4" t="str">
        <f t="shared" si="19"/>
        <v>Heliconius</v>
      </c>
      <c r="B200" s="5" t="s">
        <v>241</v>
      </c>
      <c r="C200" s="126" t="s">
        <v>306</v>
      </c>
      <c r="D200" s="5" t="s">
        <v>421</v>
      </c>
      <c r="E200" s="5"/>
      <c r="F200" s="126" t="s">
        <v>309</v>
      </c>
      <c r="G200" s="123" t="str">
        <f t="shared" si="15"/>
        <v>female</v>
      </c>
      <c r="H200" s="130" t="s">
        <v>431</v>
      </c>
      <c r="I200" s="5">
        <v>343664.06300000002</v>
      </c>
      <c r="J200" s="4">
        <v>1333867.5620000002</v>
      </c>
      <c r="K200" s="4">
        <v>434581.94400000002</v>
      </c>
      <c r="L200" s="5">
        <v>47973.69038</v>
      </c>
      <c r="M200" s="5">
        <v>61238.305220000002</v>
      </c>
      <c r="N200" s="129">
        <v>3509761.4219999998</v>
      </c>
      <c r="O200" s="4">
        <v>263800</v>
      </c>
      <c r="P200" s="4">
        <v>296416024</v>
      </c>
      <c r="Q200" s="4">
        <v>41046295.880000003</v>
      </c>
      <c r="R200" s="4">
        <v>19418841.239999998</v>
      </c>
      <c r="S200" s="4">
        <v>972406.7</v>
      </c>
      <c r="T200" s="4">
        <v>90385185.859999999</v>
      </c>
      <c r="U200" s="4">
        <v>13748771.73</v>
      </c>
      <c r="V200" s="5">
        <v>64644319.360000208</v>
      </c>
      <c r="W200" s="5">
        <v>7410055.1660000021</v>
      </c>
      <c r="X200" s="5">
        <v>26491975.220000021</v>
      </c>
      <c r="Y200" s="5">
        <v>259759347.90000078</v>
      </c>
      <c r="Z200" s="4">
        <f t="shared" si="17"/>
        <v>2112113.5690000001</v>
      </c>
      <c r="AA200" s="4">
        <f t="shared" si="18"/>
        <v>98546349.74600023</v>
      </c>
      <c r="AB200" s="4">
        <f t="shared" si="20"/>
        <v>141781113.12778056</v>
      </c>
      <c r="AC200" s="4" t="s">
        <v>423</v>
      </c>
      <c r="AD200" s="4" t="s">
        <v>248</v>
      </c>
      <c r="AE200" s="4" t="s">
        <v>63</v>
      </c>
    </row>
    <row r="201" spans="1:31" x14ac:dyDescent="0.35">
      <c r="A201" s="4" t="str">
        <f t="shared" si="19"/>
        <v>Heliconius</v>
      </c>
      <c r="B201" s="5" t="s">
        <v>241</v>
      </c>
      <c r="C201" s="126" t="s">
        <v>306</v>
      </c>
      <c r="D201" s="5" t="s">
        <v>421</v>
      </c>
      <c r="E201" s="5"/>
      <c r="F201" s="126" t="s">
        <v>316</v>
      </c>
      <c r="G201" s="123" t="str">
        <f t="shared" si="15"/>
        <v>male</v>
      </c>
      <c r="H201" s="130" t="s">
        <v>432</v>
      </c>
      <c r="I201" s="5">
        <v>182028.01248</v>
      </c>
      <c r="J201" s="4">
        <v>1094212.0920000002</v>
      </c>
      <c r="K201" s="4">
        <v>203324.46130000002</v>
      </c>
      <c r="L201" s="5">
        <v>30936.475560000003</v>
      </c>
      <c r="M201" s="5">
        <v>19059.078696</v>
      </c>
      <c r="N201" s="129">
        <v>2540381.8080000002</v>
      </c>
      <c r="O201" s="4">
        <v>179321.07</v>
      </c>
      <c r="P201" s="4">
        <v>226387048.80000001</v>
      </c>
      <c r="Q201" s="4">
        <v>29719180.16</v>
      </c>
      <c r="R201" s="4">
        <v>12621639.939999999</v>
      </c>
      <c r="S201" s="4">
        <v>998419.49</v>
      </c>
      <c r="T201" s="4">
        <v>81008651.939999998</v>
      </c>
      <c r="U201" s="4">
        <v>10652036.1</v>
      </c>
      <c r="V201" s="5">
        <v>45221171.680000164</v>
      </c>
      <c r="W201" s="5">
        <v>7263276.7000000142</v>
      </c>
      <c r="X201" s="5">
        <v>17711905.47600003</v>
      </c>
      <c r="Y201" s="5">
        <v>174166665.40000033</v>
      </c>
      <c r="Z201" s="4">
        <f t="shared" si="17"/>
        <v>1479564.5657800003</v>
      </c>
      <c r="AA201" s="4">
        <f t="shared" si="18"/>
        <v>70196353.8560002</v>
      </c>
      <c r="AB201" s="4">
        <f t="shared" si="20"/>
        <v>89279269.991524145</v>
      </c>
      <c r="AC201" s="4" t="s">
        <v>423</v>
      </c>
      <c r="AD201" s="4" t="s">
        <v>248</v>
      </c>
      <c r="AE201" s="4" t="s">
        <v>63</v>
      </c>
    </row>
    <row r="202" spans="1:31" x14ac:dyDescent="0.35">
      <c r="A202" s="4" t="str">
        <f t="shared" si="19"/>
        <v>Heliconius</v>
      </c>
      <c r="B202" s="5" t="s">
        <v>241</v>
      </c>
      <c r="C202" s="126" t="s">
        <v>334</v>
      </c>
      <c r="D202" s="5" t="s">
        <v>433</v>
      </c>
      <c r="E202" s="5"/>
      <c r="F202" s="126" t="s">
        <v>316</v>
      </c>
      <c r="G202" s="123" t="str">
        <f t="shared" si="15"/>
        <v>male</v>
      </c>
      <c r="H202" s="130" t="s">
        <v>434</v>
      </c>
      <c r="I202" s="5">
        <v>271412.93700000003</v>
      </c>
      <c r="J202" s="4">
        <v>1624919.4650000001</v>
      </c>
      <c r="K202" s="4">
        <v>651915.11860000005</v>
      </c>
      <c r="L202" s="5">
        <v>56765.022800000006</v>
      </c>
      <c r="M202" s="5">
        <v>63660.676700000004</v>
      </c>
      <c r="N202" s="129">
        <v>5555193.4220000003</v>
      </c>
      <c r="O202" s="4">
        <v>260655.69</v>
      </c>
      <c r="P202" s="4">
        <v>380989144.80000001</v>
      </c>
      <c r="Q202" s="4">
        <v>44061900.280000001</v>
      </c>
      <c r="R202" s="4">
        <v>18994490.609999999</v>
      </c>
      <c r="S202" s="4">
        <v>1354140.8</v>
      </c>
      <c r="T202" s="4">
        <v>144511819</v>
      </c>
      <c r="U202" s="4">
        <v>18991622.02</v>
      </c>
      <c r="V202" s="5">
        <v>70544242.840000167</v>
      </c>
      <c r="W202" s="5">
        <v>7755789.4520000061</v>
      </c>
      <c r="X202" s="5">
        <v>25725034.340000063</v>
      </c>
      <c r="Y202" s="5">
        <v>327272033.60000181</v>
      </c>
      <c r="Z202" s="4">
        <f t="shared" si="17"/>
        <v>2548247.5206000004</v>
      </c>
      <c r="AA202" s="4">
        <f t="shared" si="18"/>
        <v>104025066.63200024</v>
      </c>
      <c r="AB202" s="4">
        <f t="shared" si="20"/>
        <v>196088243.32870159</v>
      </c>
      <c r="AC202" s="4" t="s">
        <v>435</v>
      </c>
      <c r="AD202" s="4" t="s">
        <v>248</v>
      </c>
      <c r="AE202" s="4" t="s">
        <v>63</v>
      </c>
    </row>
    <row r="203" spans="1:31" x14ac:dyDescent="0.35">
      <c r="A203" s="4" t="str">
        <f t="shared" si="19"/>
        <v>Heliconius</v>
      </c>
      <c r="B203" s="5" t="s">
        <v>241</v>
      </c>
      <c r="C203" s="126" t="s">
        <v>334</v>
      </c>
      <c r="D203" s="5" t="s">
        <v>433</v>
      </c>
      <c r="E203" s="5"/>
      <c r="F203" s="126" t="s">
        <v>309</v>
      </c>
      <c r="G203" s="123" t="str">
        <f t="shared" si="15"/>
        <v>female</v>
      </c>
      <c r="H203" s="130" t="s">
        <v>436</v>
      </c>
      <c r="I203" s="5">
        <v>191314.49878000002</v>
      </c>
      <c r="J203" s="4">
        <v>1541356.0420000001</v>
      </c>
      <c r="K203" s="4">
        <v>502531.55320000002</v>
      </c>
      <c r="L203" s="5">
        <v>88154.720020000008</v>
      </c>
      <c r="M203" s="5">
        <v>75907.944159999999</v>
      </c>
      <c r="N203" s="129">
        <v>3262111.25</v>
      </c>
      <c r="O203" s="4">
        <v>140727.60999999999</v>
      </c>
      <c r="P203" s="4">
        <v>274435224.80000001</v>
      </c>
      <c r="Q203" s="4">
        <v>34410024.659999996</v>
      </c>
      <c r="R203" s="4">
        <v>13434825.310000001</v>
      </c>
      <c r="S203" s="4">
        <v>1362867.75</v>
      </c>
      <c r="T203" s="4">
        <v>120518552</v>
      </c>
      <c r="U203" s="4">
        <v>12747295.630000001</v>
      </c>
      <c r="V203" s="5">
        <v>57046096.680000097</v>
      </c>
      <c r="W203" s="5">
        <v>7340233.0100000072</v>
      </c>
      <c r="X203" s="5">
        <v>25262454.14000009</v>
      </c>
      <c r="Y203" s="5">
        <v>271672335.29999965</v>
      </c>
      <c r="Z203" s="4">
        <f t="shared" si="17"/>
        <v>2235202.0939800004</v>
      </c>
      <c r="AA203" s="4">
        <f t="shared" si="18"/>
        <v>89648783.830000192</v>
      </c>
      <c r="AB203" s="4">
        <f t="shared" si="20"/>
        <v>163703034.55185944</v>
      </c>
      <c r="AC203" s="4" t="s">
        <v>435</v>
      </c>
      <c r="AD203" s="4" t="s">
        <v>248</v>
      </c>
      <c r="AE203" s="4" t="s">
        <v>63</v>
      </c>
    </row>
    <row r="204" spans="1:31" x14ac:dyDescent="0.35">
      <c r="A204" s="4" t="str">
        <f t="shared" si="19"/>
        <v>Heliconius</v>
      </c>
      <c r="B204" s="5" t="s">
        <v>241</v>
      </c>
      <c r="C204" s="126" t="s">
        <v>334</v>
      </c>
      <c r="D204" s="5" t="s">
        <v>433</v>
      </c>
      <c r="E204" s="5"/>
      <c r="F204" s="126" t="s">
        <v>316</v>
      </c>
      <c r="G204" s="123" t="str">
        <f t="shared" si="15"/>
        <v>male</v>
      </c>
      <c r="H204" s="130" t="s">
        <v>437</v>
      </c>
      <c r="I204" s="5">
        <v>202948.13840000003</v>
      </c>
      <c r="J204" s="4">
        <v>2012656.3820000002</v>
      </c>
      <c r="K204" s="4">
        <v>634440.48389999999</v>
      </c>
      <c r="L204" s="5">
        <v>72816.401940000011</v>
      </c>
      <c r="M204" s="5">
        <v>115182.30852000001</v>
      </c>
      <c r="N204" s="129">
        <v>5950533.432</v>
      </c>
      <c r="O204" s="4">
        <v>294630.57</v>
      </c>
      <c r="P204" s="4">
        <v>388556869.60000002</v>
      </c>
      <c r="Q204" s="4">
        <v>52697112.060000002</v>
      </c>
      <c r="R204" s="4">
        <v>20726082.5</v>
      </c>
      <c r="S204" s="4">
        <v>1552864.71</v>
      </c>
      <c r="T204" s="4">
        <v>87758480.280000001</v>
      </c>
      <c r="U204" s="4">
        <v>18705648.300000001</v>
      </c>
      <c r="V204" s="5">
        <v>66045128.880000204</v>
      </c>
      <c r="W204" s="5">
        <v>6445078.0880000023</v>
      </c>
      <c r="X204" s="5">
        <v>25456003.600000076</v>
      </c>
      <c r="Y204" s="5">
        <v>331757353.69999993</v>
      </c>
      <c r="Z204" s="4">
        <f t="shared" si="17"/>
        <v>2850045.0043000001</v>
      </c>
      <c r="AA204" s="4">
        <f t="shared" si="18"/>
        <v>97946210.568000287</v>
      </c>
      <c r="AB204" s="4">
        <f t="shared" si="20"/>
        <v>206189734.08717963</v>
      </c>
      <c r="AC204" s="4" t="s">
        <v>435</v>
      </c>
      <c r="AD204" s="4" t="s">
        <v>248</v>
      </c>
      <c r="AE204" s="4" t="s">
        <v>63</v>
      </c>
    </row>
    <row r="205" spans="1:31" x14ac:dyDescent="0.35">
      <c r="A205" s="4" t="str">
        <f t="shared" si="19"/>
        <v>Heliconius</v>
      </c>
      <c r="B205" s="5" t="s">
        <v>241</v>
      </c>
      <c r="C205" s="126" t="s">
        <v>334</v>
      </c>
      <c r="D205" s="5" t="s">
        <v>433</v>
      </c>
      <c r="E205" s="5"/>
      <c r="F205" s="126" t="s">
        <v>309</v>
      </c>
      <c r="G205" s="123" t="str">
        <f t="shared" si="15"/>
        <v>female</v>
      </c>
      <c r="H205" s="123" t="s">
        <v>438</v>
      </c>
      <c r="I205" s="5">
        <v>182026.00732</v>
      </c>
      <c r="J205" s="4">
        <v>1118656.645</v>
      </c>
      <c r="K205" s="4">
        <v>345253.15040000004</v>
      </c>
      <c r="L205" s="5">
        <v>45603.118600000002</v>
      </c>
      <c r="M205" s="5">
        <v>46928.148680000006</v>
      </c>
      <c r="N205" s="129">
        <v>2356676.2719999999</v>
      </c>
      <c r="O205" s="4">
        <v>95126.11</v>
      </c>
      <c r="P205" s="4">
        <v>264041598.80000001</v>
      </c>
      <c r="Q205" s="4">
        <v>37448053.039999999</v>
      </c>
      <c r="R205" s="4">
        <v>18537169.68</v>
      </c>
      <c r="S205" s="4">
        <v>1235093.5900000001</v>
      </c>
      <c r="T205" s="4">
        <v>116576360.09999999</v>
      </c>
      <c r="U205" s="4">
        <v>8649409.3599999994</v>
      </c>
      <c r="V205" s="5">
        <v>34667146.31999997</v>
      </c>
      <c r="W205" s="5">
        <v>5217526.4580000099</v>
      </c>
      <c r="X205" s="5">
        <v>15032299.708000019</v>
      </c>
      <c r="Y205" s="5">
        <v>195521813.10000062</v>
      </c>
      <c r="Z205" s="4">
        <f t="shared" si="17"/>
        <v>1645935.80272</v>
      </c>
      <c r="AA205" s="4">
        <f t="shared" si="18"/>
        <v>54916972.486000001</v>
      </c>
      <c r="AB205" s="4">
        <f t="shared" si="20"/>
        <v>127905891.03060061</v>
      </c>
      <c r="AC205" s="4" t="s">
        <v>435</v>
      </c>
      <c r="AD205" s="4" t="s">
        <v>248</v>
      </c>
      <c r="AE205" s="4" t="s">
        <v>63</v>
      </c>
    </row>
    <row r="206" spans="1:31" x14ac:dyDescent="0.35">
      <c r="A206" s="4" t="str">
        <f t="shared" si="19"/>
        <v>Heliconius</v>
      </c>
      <c r="B206" s="5" t="s">
        <v>241</v>
      </c>
      <c r="C206" s="126" t="s">
        <v>334</v>
      </c>
      <c r="D206" s="5" t="s">
        <v>433</v>
      </c>
      <c r="E206" s="5"/>
      <c r="F206" s="126" t="s">
        <v>309</v>
      </c>
      <c r="G206" s="123" t="str">
        <f t="shared" si="15"/>
        <v>female</v>
      </c>
      <c r="H206" s="123" t="s">
        <v>439</v>
      </c>
      <c r="I206" s="5">
        <v>121915.51378000001</v>
      </c>
      <c r="J206" s="4">
        <v>1294731.723</v>
      </c>
      <c r="K206" s="4">
        <v>488351.62250000006</v>
      </c>
      <c r="L206" s="5">
        <v>67356.942219999997</v>
      </c>
      <c r="M206" s="5">
        <v>30340.964960000001</v>
      </c>
      <c r="N206" s="129">
        <v>3951938.21</v>
      </c>
      <c r="O206" s="4">
        <v>174763.96</v>
      </c>
      <c r="P206" s="4">
        <v>312094773.80000001</v>
      </c>
      <c r="Q206" s="4">
        <v>41528615.939999998</v>
      </c>
      <c r="R206" s="4">
        <v>17982041.52</v>
      </c>
      <c r="S206" s="4">
        <v>1498402.32</v>
      </c>
      <c r="T206" s="4">
        <v>98186009.079999998</v>
      </c>
      <c r="U206" s="4">
        <v>11665494.029999999</v>
      </c>
      <c r="V206" s="5">
        <v>50947664.960000031</v>
      </c>
      <c r="W206" s="5">
        <v>6514922.2300000098</v>
      </c>
      <c r="X206" s="5">
        <v>18539211.960000027</v>
      </c>
      <c r="Y206" s="5">
        <v>247881983.89999962</v>
      </c>
      <c r="Z206" s="4">
        <f t="shared" si="17"/>
        <v>1904998.85928</v>
      </c>
      <c r="AA206" s="4">
        <f t="shared" si="18"/>
        <v>76001799.150000066</v>
      </c>
      <c r="AB206" s="4">
        <f t="shared" si="20"/>
        <v>154327412.68575954</v>
      </c>
      <c r="AC206" s="4" t="s">
        <v>435</v>
      </c>
      <c r="AD206" s="4" t="s">
        <v>248</v>
      </c>
      <c r="AE206" s="4" t="s">
        <v>63</v>
      </c>
    </row>
    <row r="207" spans="1:31" x14ac:dyDescent="0.35">
      <c r="A207" s="4" t="str">
        <f t="shared" si="19"/>
        <v>Heliconius</v>
      </c>
      <c r="B207" s="5" t="s">
        <v>241</v>
      </c>
      <c r="C207" s="126" t="s">
        <v>334</v>
      </c>
      <c r="D207" s="5" t="s">
        <v>433</v>
      </c>
      <c r="E207" s="5"/>
      <c r="F207" s="126" t="s">
        <v>309</v>
      </c>
      <c r="G207" s="123" t="str">
        <f t="shared" ref="G207:G270" si="21">IF(F207="FEMALE", "female","male")</f>
        <v>female</v>
      </c>
      <c r="H207" s="123" t="s">
        <v>440</v>
      </c>
      <c r="I207" s="5">
        <v>151430.75186000002</v>
      </c>
      <c r="J207" s="4">
        <v>1557971.4310000001</v>
      </c>
      <c r="K207" s="4">
        <v>390878.90430000005</v>
      </c>
      <c r="L207" s="5">
        <v>64433.922840000007</v>
      </c>
      <c r="M207" s="5">
        <v>76404.951300000001</v>
      </c>
      <c r="N207" s="129">
        <v>3021884.63</v>
      </c>
      <c r="O207" s="4">
        <v>134494.76999999999</v>
      </c>
      <c r="P207" s="4">
        <v>244212609.59999999</v>
      </c>
      <c r="Q207" s="4">
        <v>35466735.299999997</v>
      </c>
      <c r="R207" s="4">
        <v>16798496.57</v>
      </c>
      <c r="S207" s="4">
        <v>1096038.6299999999</v>
      </c>
      <c r="T207" s="4">
        <v>104026080.7</v>
      </c>
      <c r="U207" s="4">
        <v>9296137.5500000007</v>
      </c>
      <c r="V207" s="5">
        <v>40039998.940000087</v>
      </c>
      <c r="W207" s="5">
        <v>7818736.1820000131</v>
      </c>
      <c r="X207" s="5">
        <v>11961980.646000028</v>
      </c>
      <c r="Y207" s="5">
        <v>228397447.40000013</v>
      </c>
      <c r="Z207" s="4">
        <f t="shared" si="17"/>
        <v>2100281.0871600001</v>
      </c>
      <c r="AA207" s="4">
        <f t="shared" si="18"/>
        <v>59820715.768000126</v>
      </c>
      <c r="AB207" s="4">
        <f t="shared" si="20"/>
        <v>154082023.41354001</v>
      </c>
      <c r="AC207" s="4" t="s">
        <v>435</v>
      </c>
      <c r="AD207" s="4" t="s">
        <v>248</v>
      </c>
      <c r="AE207" s="4" t="s">
        <v>63</v>
      </c>
    </row>
    <row r="208" spans="1:31" x14ac:dyDescent="0.35">
      <c r="A208" s="4" t="str">
        <f t="shared" si="19"/>
        <v>Heliconius</v>
      </c>
      <c r="B208" s="5" t="s">
        <v>241</v>
      </c>
      <c r="C208" s="126" t="s">
        <v>334</v>
      </c>
      <c r="D208" s="5" t="s">
        <v>433</v>
      </c>
      <c r="E208" s="5"/>
      <c r="F208" s="126" t="s">
        <v>316</v>
      </c>
      <c r="G208" s="123" t="str">
        <f t="shared" si="21"/>
        <v>male</v>
      </c>
      <c r="H208" s="130" t="s">
        <v>441</v>
      </c>
      <c r="I208" s="5">
        <v>282498.54360000003</v>
      </c>
      <c r="J208" s="4">
        <v>1559126.1190000002</v>
      </c>
      <c r="K208" s="4">
        <v>639912.20120000001</v>
      </c>
      <c r="L208" s="5">
        <v>94727.028020000012</v>
      </c>
      <c r="M208" s="5">
        <v>53841.294780000004</v>
      </c>
      <c r="N208" s="129">
        <v>4372586.0839999998</v>
      </c>
      <c r="O208" s="4">
        <v>178433.41</v>
      </c>
      <c r="P208" s="4">
        <v>357969227</v>
      </c>
      <c r="Q208" s="4">
        <v>54147852.82</v>
      </c>
      <c r="R208" s="4">
        <v>26885902.52</v>
      </c>
      <c r="S208" s="4">
        <v>1574353.09</v>
      </c>
      <c r="T208" s="4">
        <v>138761801.80000001</v>
      </c>
      <c r="U208" s="4">
        <v>16390467.66</v>
      </c>
      <c r="V208" s="5">
        <v>63169129.860000223</v>
      </c>
      <c r="W208" s="5">
        <v>6549372.7740000105</v>
      </c>
      <c r="X208" s="5">
        <v>25776603.600000042</v>
      </c>
      <c r="Y208" s="5">
        <v>318655239.50000066</v>
      </c>
      <c r="Z208" s="4">
        <f t="shared" si="17"/>
        <v>2481536.8638000004</v>
      </c>
      <c r="AA208" s="4">
        <f t="shared" si="18"/>
        <v>95495106.234000266</v>
      </c>
      <c r="AB208" s="4">
        <f t="shared" si="20"/>
        <v>199861701.36342043</v>
      </c>
      <c r="AC208" s="4" t="s">
        <v>435</v>
      </c>
      <c r="AD208" s="4" t="s">
        <v>248</v>
      </c>
      <c r="AE208" s="4" t="s">
        <v>63</v>
      </c>
    </row>
    <row r="209" spans="1:31" x14ac:dyDescent="0.35">
      <c r="A209" s="4" t="str">
        <f t="shared" si="19"/>
        <v>Heliconius</v>
      </c>
      <c r="B209" s="5" t="s">
        <v>241</v>
      </c>
      <c r="C209" s="126" t="s">
        <v>334</v>
      </c>
      <c r="D209" s="5" t="s">
        <v>433</v>
      </c>
      <c r="E209" s="5"/>
      <c r="F209" s="126" t="s">
        <v>316</v>
      </c>
      <c r="G209" s="123" t="str">
        <f t="shared" si="21"/>
        <v>male</v>
      </c>
      <c r="H209" s="130" t="s">
        <v>442</v>
      </c>
      <c r="I209" s="5">
        <v>263140.66460000002</v>
      </c>
      <c r="J209" s="4">
        <v>1517529.1230000001</v>
      </c>
      <c r="K209" s="4">
        <v>554648.42280000006</v>
      </c>
      <c r="L209" s="5">
        <v>76933.323520000005</v>
      </c>
      <c r="M209" s="5">
        <v>102154.64982000001</v>
      </c>
      <c r="N209" s="129">
        <v>4528415.1239999998</v>
      </c>
      <c r="O209" s="4">
        <v>239023.14</v>
      </c>
      <c r="P209" s="4">
        <v>397245756</v>
      </c>
      <c r="Q209" s="4">
        <v>57454794.640000001</v>
      </c>
      <c r="R209" s="4">
        <v>23567979.859999999</v>
      </c>
      <c r="S209" s="4">
        <v>1462726.71</v>
      </c>
      <c r="T209" s="4">
        <v>130137808.3</v>
      </c>
      <c r="U209" s="4">
        <v>18964287.07</v>
      </c>
      <c r="V209" s="5">
        <v>69119024.64000006</v>
      </c>
      <c r="W209" s="5">
        <v>7514631.5200000098</v>
      </c>
      <c r="X209" s="5">
        <v>29150447.860000074</v>
      </c>
      <c r="Y209" s="5">
        <v>342588293.80000037</v>
      </c>
      <c r="Z209" s="4">
        <f t="shared" si="17"/>
        <v>2335318.2104000002</v>
      </c>
      <c r="AA209" s="4">
        <f t="shared" si="18"/>
        <v>105784104.02000014</v>
      </c>
      <c r="AB209" s="4">
        <f t="shared" si="20"/>
        <v>210874014.72578022</v>
      </c>
      <c r="AC209" s="4" t="s">
        <v>435</v>
      </c>
      <c r="AD209" s="4" t="s">
        <v>248</v>
      </c>
      <c r="AE209" s="4" t="s">
        <v>63</v>
      </c>
    </row>
    <row r="210" spans="1:31" x14ac:dyDescent="0.35">
      <c r="A210" s="4" t="str">
        <f t="shared" si="19"/>
        <v>Heliconius</v>
      </c>
      <c r="B210" s="5" t="s">
        <v>241</v>
      </c>
      <c r="C210" s="126" t="s">
        <v>306</v>
      </c>
      <c r="D210" s="5" t="s">
        <v>443</v>
      </c>
      <c r="E210" s="5"/>
      <c r="F210" s="126" t="s">
        <v>316</v>
      </c>
      <c r="G210" s="123" t="str">
        <f t="shared" si="21"/>
        <v>male</v>
      </c>
      <c r="H210" s="123" t="s">
        <v>444</v>
      </c>
      <c r="I210" s="5">
        <v>208163.45920000001</v>
      </c>
      <c r="J210" s="4">
        <v>1302291.5820000002</v>
      </c>
      <c r="K210" s="4">
        <v>526537.59840000002</v>
      </c>
      <c r="L210" s="5">
        <v>57534.834060000001</v>
      </c>
      <c r="M210" s="5">
        <v>88952.608120000004</v>
      </c>
      <c r="N210" s="129">
        <v>1661276.8940000001</v>
      </c>
      <c r="O210" s="4">
        <v>99830.11</v>
      </c>
      <c r="P210" s="4">
        <v>293712948.60000002</v>
      </c>
      <c r="Q210" s="4">
        <v>33362969.920000002</v>
      </c>
      <c r="R210" s="4">
        <v>14605454.810000001</v>
      </c>
      <c r="S210" s="4">
        <v>990294.85</v>
      </c>
      <c r="T210" s="4">
        <v>96350470.799999997</v>
      </c>
      <c r="U210" s="4">
        <v>13232514.67</v>
      </c>
      <c r="V210" s="5">
        <v>50971279.220000118</v>
      </c>
      <c r="W210" s="5">
        <v>6185270.6360000111</v>
      </c>
      <c r="X210" s="5">
        <v>23802193.579999991</v>
      </c>
      <c r="Y210" s="5">
        <v>244696445.80000043</v>
      </c>
      <c r="Z210" s="4">
        <f t="shared" si="17"/>
        <v>2036992.6396000001</v>
      </c>
      <c r="AA210" s="4">
        <f t="shared" si="18"/>
        <v>80958743.436000109</v>
      </c>
      <c r="AB210" s="4">
        <f t="shared" si="20"/>
        <v>146717965.55228034</v>
      </c>
      <c r="AC210" s="4" t="s">
        <v>445</v>
      </c>
      <c r="AD210" s="4" t="s">
        <v>248</v>
      </c>
      <c r="AE210" s="4" t="s">
        <v>63</v>
      </c>
    </row>
    <row r="211" spans="1:31" x14ac:dyDescent="0.35">
      <c r="A211" s="4" t="str">
        <f t="shared" si="19"/>
        <v>Heliconius</v>
      </c>
      <c r="B211" s="5" t="s">
        <v>241</v>
      </c>
      <c r="C211" s="126" t="s">
        <v>402</v>
      </c>
      <c r="D211" s="5" t="s">
        <v>446</v>
      </c>
      <c r="E211" s="5"/>
      <c r="F211" s="126" t="s">
        <v>316</v>
      </c>
      <c r="G211" s="123" t="str">
        <f t="shared" si="21"/>
        <v>male</v>
      </c>
      <c r="H211" s="123" t="s">
        <v>447</v>
      </c>
      <c r="I211" s="5">
        <v>289826.96179999999</v>
      </c>
      <c r="J211" s="4">
        <v>1842656.7670000002</v>
      </c>
      <c r="K211" s="4">
        <v>670400.84920000006</v>
      </c>
      <c r="L211" s="5">
        <v>92651.8655</v>
      </c>
      <c r="M211" s="5">
        <v>39865.701359999999</v>
      </c>
      <c r="N211" s="129">
        <v>3295601.66</v>
      </c>
      <c r="O211" s="4">
        <v>198279.42</v>
      </c>
      <c r="P211" s="4">
        <v>282172488.60000002</v>
      </c>
      <c r="Q211" s="4">
        <v>36863518.18</v>
      </c>
      <c r="R211" s="4">
        <v>15997190.369999999</v>
      </c>
      <c r="S211" s="4">
        <v>1239204.97</v>
      </c>
      <c r="T211" s="4">
        <v>92578268.760000005</v>
      </c>
      <c r="U211" s="4">
        <v>13271193.42</v>
      </c>
      <c r="V211" s="5">
        <v>58658904.600000024</v>
      </c>
      <c r="W211" s="5">
        <v>7102445.0840000203</v>
      </c>
      <c r="X211" s="5">
        <v>24094235.060000055</v>
      </c>
      <c r="Y211" s="5">
        <v>260409292.90000033</v>
      </c>
      <c r="Z211" s="4">
        <f>SUM(I211:K211)</f>
        <v>2802884.5780000002</v>
      </c>
      <c r="AA211" s="4">
        <f t="shared" si="18"/>
        <v>89855584.744000107</v>
      </c>
      <c r="AB211" s="4">
        <f t="shared" si="20"/>
        <v>151144162.79664025</v>
      </c>
      <c r="AC211" s="4" t="s">
        <v>448</v>
      </c>
      <c r="AD211" s="4" t="s">
        <v>248</v>
      </c>
      <c r="AE211" s="4" t="s">
        <v>63</v>
      </c>
    </row>
    <row r="212" spans="1:31" x14ac:dyDescent="0.35">
      <c r="A212" s="4" t="str">
        <f t="shared" si="19"/>
        <v>Heliconius</v>
      </c>
      <c r="B212" s="5" t="s">
        <v>241</v>
      </c>
      <c r="C212" s="126" t="s">
        <v>402</v>
      </c>
      <c r="D212" s="5" t="s">
        <v>446</v>
      </c>
      <c r="E212" s="5"/>
      <c r="F212" s="126" t="s">
        <v>316</v>
      </c>
      <c r="G212" s="123" t="str">
        <f t="shared" si="21"/>
        <v>male</v>
      </c>
      <c r="H212" s="123" t="s">
        <v>449</v>
      </c>
      <c r="I212" s="5">
        <v>309925.43660000002</v>
      </c>
      <c r="J212" s="4">
        <v>1656331.4240000001</v>
      </c>
      <c r="K212" s="4">
        <v>486394.65</v>
      </c>
      <c r="L212" s="5">
        <v>46105.066720000003</v>
      </c>
      <c r="M212" s="5">
        <v>86522.921620000008</v>
      </c>
      <c r="N212" s="129">
        <v>3850629.1719999998</v>
      </c>
      <c r="O212" s="4">
        <v>272544.46000000002</v>
      </c>
      <c r="P212" s="4">
        <v>271685857.19999999</v>
      </c>
      <c r="Q212" s="4">
        <v>36989904.259999998</v>
      </c>
      <c r="R212" s="4">
        <v>19380252.289999999</v>
      </c>
      <c r="S212" s="4">
        <v>1246548.57</v>
      </c>
      <c r="T212" s="4">
        <v>99468623.640000001</v>
      </c>
      <c r="U212" s="4">
        <v>13887012.67</v>
      </c>
      <c r="V212" s="5">
        <v>43575419.899999984</v>
      </c>
      <c r="W212" s="5">
        <v>5786821.2420000127</v>
      </c>
      <c r="X212" s="5">
        <v>20283525.140000019</v>
      </c>
      <c r="Y212" s="5">
        <v>214944402.99999985</v>
      </c>
      <c r="Z212" s="4">
        <f t="shared" si="17"/>
        <v>2452651.5106000002</v>
      </c>
      <c r="AA212" s="4">
        <f t="shared" si="18"/>
        <v>69645766.28200002</v>
      </c>
      <c r="AB212" s="4">
        <f t="shared" si="20"/>
        <v>125021820.44377981</v>
      </c>
      <c r="AC212" s="4" t="s">
        <v>448</v>
      </c>
      <c r="AD212" s="4" t="s">
        <v>248</v>
      </c>
      <c r="AE212" s="4" t="s">
        <v>63</v>
      </c>
    </row>
    <row r="213" spans="1:31" x14ac:dyDescent="0.35">
      <c r="A213" s="4" t="str">
        <f t="shared" si="19"/>
        <v>Heliconius</v>
      </c>
      <c r="B213" s="5" t="s">
        <v>241</v>
      </c>
      <c r="C213" s="126" t="s">
        <v>402</v>
      </c>
      <c r="D213" s="5" t="s">
        <v>446</v>
      </c>
      <c r="E213" s="5"/>
      <c r="F213" s="126" t="s">
        <v>309</v>
      </c>
      <c r="G213" s="123" t="str">
        <f t="shared" si="21"/>
        <v>female</v>
      </c>
      <c r="H213" s="130" t="s">
        <v>450</v>
      </c>
      <c r="I213" s="5">
        <v>479273.67740000004</v>
      </c>
      <c r="J213" s="4">
        <v>1736815.4300000002</v>
      </c>
      <c r="K213" s="4">
        <v>525419.21500000008</v>
      </c>
      <c r="L213" s="5">
        <v>52848.087360000005</v>
      </c>
      <c r="M213" s="5">
        <v>101448.46830000001</v>
      </c>
      <c r="N213" s="129">
        <v>3350502.19</v>
      </c>
      <c r="O213" s="4">
        <v>263799.09000000003</v>
      </c>
      <c r="P213" s="4">
        <v>324756703.60000002</v>
      </c>
      <c r="Q213" s="4">
        <v>38051501.560000002</v>
      </c>
      <c r="R213" s="4">
        <v>17056028.850000001</v>
      </c>
      <c r="S213" s="4">
        <v>1276408.06</v>
      </c>
      <c r="T213" s="4">
        <v>136477799.30000001</v>
      </c>
      <c r="U213" s="4">
        <v>15103021.92</v>
      </c>
      <c r="V213" s="5">
        <v>60674231.820000209</v>
      </c>
      <c r="W213" s="5">
        <v>8804170.4780000113</v>
      </c>
      <c r="X213" s="5">
        <v>23590876.22000001</v>
      </c>
      <c r="Y213" s="5">
        <v>264136947.19999999</v>
      </c>
      <c r="Z213" s="4">
        <f t="shared" si="17"/>
        <v>2741508.3223999999</v>
      </c>
      <c r="AA213" s="4">
        <f t="shared" si="18"/>
        <v>93069278.51800023</v>
      </c>
      <c r="AB213" s="4">
        <f t="shared" si="20"/>
        <v>149771187.78129974</v>
      </c>
      <c r="AC213" s="4" t="s">
        <v>448</v>
      </c>
      <c r="AD213" s="4" t="s">
        <v>248</v>
      </c>
      <c r="AE213" s="4" t="s">
        <v>63</v>
      </c>
    </row>
    <row r="214" spans="1:31" x14ac:dyDescent="0.35">
      <c r="A214" s="4" t="str">
        <f t="shared" si="19"/>
        <v>Heliconius</v>
      </c>
      <c r="B214" s="5" t="s">
        <v>241</v>
      </c>
      <c r="C214" s="126" t="s">
        <v>334</v>
      </c>
      <c r="D214" s="5" t="s">
        <v>451</v>
      </c>
      <c r="E214" s="5"/>
      <c r="F214" s="126" t="s">
        <v>309</v>
      </c>
      <c r="G214" s="123" t="str">
        <f t="shared" si="21"/>
        <v>female</v>
      </c>
      <c r="H214" s="123" t="s">
        <v>452</v>
      </c>
      <c r="I214" s="5">
        <v>261378.73240000001</v>
      </c>
      <c r="J214" s="4">
        <v>1183516.9400000002</v>
      </c>
      <c r="K214" s="4">
        <v>432660.17170000001</v>
      </c>
      <c r="L214" s="5">
        <v>46359.403560000006</v>
      </c>
      <c r="M214" s="5">
        <v>64847.975220000008</v>
      </c>
      <c r="N214" s="129">
        <v>3594785.156</v>
      </c>
      <c r="O214" s="4">
        <v>172964.71</v>
      </c>
      <c r="P214" s="4">
        <v>379422274.39999998</v>
      </c>
      <c r="Q214" s="4">
        <v>45976328.039999999</v>
      </c>
      <c r="R214" s="4">
        <v>21244912.600000001</v>
      </c>
      <c r="S214" s="4">
        <v>1384104.04</v>
      </c>
      <c r="T214" s="4">
        <v>126828888</v>
      </c>
      <c r="U214" s="4">
        <v>15280168.68</v>
      </c>
      <c r="V214" s="5">
        <v>78415600.840000108</v>
      </c>
      <c r="W214" s="5">
        <v>11500773.768000029</v>
      </c>
      <c r="X214" s="5">
        <v>32064699.900000058</v>
      </c>
      <c r="Y214" s="5">
        <v>322162178.60000104</v>
      </c>
      <c r="Z214" s="4">
        <f t="shared" si="17"/>
        <v>1877555.8441000003</v>
      </c>
      <c r="AA214" s="4">
        <f t="shared" si="18"/>
        <v>121981074.5080002</v>
      </c>
      <c r="AB214" s="4">
        <f t="shared" si="20"/>
        <v>179363746.43668085</v>
      </c>
      <c r="AC214" s="4" t="s">
        <v>453</v>
      </c>
      <c r="AD214" s="4" t="s">
        <v>248</v>
      </c>
      <c r="AE214" s="4" t="s">
        <v>63</v>
      </c>
    </row>
    <row r="215" spans="1:31" x14ac:dyDescent="0.35">
      <c r="A215" s="4" t="str">
        <f t="shared" si="19"/>
        <v>Heliconius</v>
      </c>
      <c r="B215" s="5" t="s">
        <v>241</v>
      </c>
      <c r="C215" s="126" t="s">
        <v>334</v>
      </c>
      <c r="D215" s="5" t="s">
        <v>451</v>
      </c>
      <c r="E215" s="5"/>
      <c r="F215" s="126" t="s">
        <v>316</v>
      </c>
      <c r="G215" s="123" t="str">
        <f t="shared" si="21"/>
        <v>male</v>
      </c>
      <c r="H215" s="123" t="s">
        <v>454</v>
      </c>
      <c r="I215" s="5">
        <v>705256.00880000007</v>
      </c>
      <c r="J215" s="4">
        <v>1202273.868</v>
      </c>
      <c r="K215" s="4">
        <v>621706.90100000007</v>
      </c>
      <c r="L215" s="5"/>
      <c r="M215" s="5">
        <v>106229.87612</v>
      </c>
      <c r="N215" s="129">
        <v>4905060.5279999999</v>
      </c>
      <c r="O215" s="4">
        <v>315102.61</v>
      </c>
      <c r="P215" s="4">
        <v>621640336.39999998</v>
      </c>
      <c r="Q215" s="4">
        <v>81310932.019999996</v>
      </c>
      <c r="R215" s="4">
        <v>31556119.32</v>
      </c>
      <c r="S215" s="4">
        <v>2254997.9</v>
      </c>
      <c r="T215" s="4">
        <v>195225603</v>
      </c>
      <c r="U215" s="4">
        <v>16895790.98</v>
      </c>
      <c r="V215" s="5">
        <v>90303331.460000038</v>
      </c>
      <c r="W215" s="5">
        <v>11076546.594000004</v>
      </c>
      <c r="X215" s="5">
        <v>37895752.100000039</v>
      </c>
      <c r="Y215" s="5">
        <v>421101557.1000011</v>
      </c>
      <c r="Z215" s="4">
        <f t="shared" si="17"/>
        <v>2529236.7778000003</v>
      </c>
      <c r="AA215" s="4">
        <f t="shared" si="18"/>
        <v>139275630.1540001</v>
      </c>
      <c r="AB215" s="4">
        <f t="shared" si="20"/>
        <v>257389608.78408098</v>
      </c>
      <c r="AC215" s="4" t="s">
        <v>453</v>
      </c>
      <c r="AD215" s="4" t="s">
        <v>248</v>
      </c>
      <c r="AE215" s="4" t="s">
        <v>63</v>
      </c>
    </row>
    <row r="216" spans="1:31" x14ac:dyDescent="0.35">
      <c r="A216" s="4" t="str">
        <f t="shared" si="19"/>
        <v>Heliconius</v>
      </c>
      <c r="B216" s="5" t="s">
        <v>241</v>
      </c>
      <c r="C216" s="126" t="s">
        <v>320</v>
      </c>
      <c r="D216" s="5" t="s">
        <v>455</v>
      </c>
      <c r="E216" s="5"/>
      <c r="F216" s="126" t="s">
        <v>316</v>
      </c>
      <c r="G216" s="123" t="str">
        <f t="shared" si="21"/>
        <v>male</v>
      </c>
      <c r="H216" s="130" t="s">
        <v>456</v>
      </c>
      <c r="I216" s="5">
        <v>305570.1458</v>
      </c>
      <c r="J216" s="4">
        <v>1541602.2140000002</v>
      </c>
      <c r="K216" s="4">
        <v>510378.90870000003</v>
      </c>
      <c r="L216" s="5">
        <v>76654.863960000002</v>
      </c>
      <c r="M216" s="5">
        <v>79637.113700000002</v>
      </c>
      <c r="N216" s="129">
        <v>3515520.0320000001</v>
      </c>
      <c r="O216" s="4">
        <v>210745.64</v>
      </c>
      <c r="P216" s="4">
        <v>332841700.39999998</v>
      </c>
      <c r="Q216" s="4">
        <v>40590736.840000004</v>
      </c>
      <c r="R216" s="4">
        <v>19190279.25</v>
      </c>
      <c r="S216" s="4">
        <v>1319811.1399999999</v>
      </c>
      <c r="T216" s="4">
        <v>100401796.3</v>
      </c>
      <c r="U216" s="4">
        <v>16032905.310000001</v>
      </c>
      <c r="V216" s="5">
        <v>64597735.820000201</v>
      </c>
      <c r="W216" s="5">
        <v>9247790.3860000148</v>
      </c>
      <c r="X216" s="5">
        <v>31306772.860000011</v>
      </c>
      <c r="Y216" s="5">
        <v>277747538.10000068</v>
      </c>
      <c r="Z216" s="4">
        <f t="shared" si="17"/>
        <v>2357551.2685000002</v>
      </c>
      <c r="AA216" s="4">
        <f t="shared" si="18"/>
        <v>105152299.06600022</v>
      </c>
      <c r="AB216" s="4">
        <f t="shared" si="20"/>
        <v>150609625.30980045</v>
      </c>
      <c r="AC216" s="4" t="s">
        <v>457</v>
      </c>
      <c r="AD216" s="4" t="s">
        <v>248</v>
      </c>
      <c r="AE216" s="4" t="s">
        <v>63</v>
      </c>
    </row>
    <row r="217" spans="1:31" x14ac:dyDescent="0.35">
      <c r="A217" s="4" t="str">
        <f t="shared" si="19"/>
        <v>Heliconius</v>
      </c>
      <c r="B217" s="5" t="s">
        <v>241</v>
      </c>
      <c r="C217" s="126" t="s">
        <v>320</v>
      </c>
      <c r="D217" s="5" t="s">
        <v>455</v>
      </c>
      <c r="E217" s="5"/>
      <c r="F217" s="126" t="s">
        <v>316</v>
      </c>
      <c r="G217" s="123" t="str">
        <f t="shared" si="21"/>
        <v>male</v>
      </c>
      <c r="H217" s="130" t="s">
        <v>458</v>
      </c>
      <c r="I217" s="5">
        <v>271955.44760000001</v>
      </c>
      <c r="J217" s="4">
        <v>1310493.9410000001</v>
      </c>
      <c r="K217" s="4">
        <v>409424.09470000002</v>
      </c>
      <c r="L217" s="5">
        <v>67754.179539999997</v>
      </c>
      <c r="M217" s="5">
        <v>120323.0295</v>
      </c>
      <c r="N217" s="129">
        <v>4680229.2659999998</v>
      </c>
      <c r="O217" s="4">
        <v>363950.96</v>
      </c>
      <c r="P217" s="4">
        <v>318581384.39999998</v>
      </c>
      <c r="Q217" s="4">
        <v>39759888.619999997</v>
      </c>
      <c r="R217" s="4">
        <v>25671933.02</v>
      </c>
      <c r="S217" s="4">
        <v>1263529.93</v>
      </c>
      <c r="T217" s="4">
        <v>107107491.5</v>
      </c>
      <c r="U217" s="4">
        <v>14037761.17</v>
      </c>
      <c r="V217" s="5">
        <v>54146691.500000134</v>
      </c>
      <c r="W217" s="5">
        <v>6648137.6459999979</v>
      </c>
      <c r="X217" s="5">
        <v>25576016.960000031</v>
      </c>
      <c r="Y217" s="5">
        <v>235161627.8000004</v>
      </c>
      <c r="Z217" s="4">
        <f t="shared" si="17"/>
        <v>1991873.4833000002</v>
      </c>
      <c r="AA217" s="4">
        <f t="shared" si="18"/>
        <v>86370846.106000155</v>
      </c>
      <c r="AB217" s="4">
        <f t="shared" si="20"/>
        <v>127960594.74520025</v>
      </c>
      <c r="AC217" s="4" t="s">
        <v>457</v>
      </c>
      <c r="AD217" s="4" t="s">
        <v>248</v>
      </c>
      <c r="AE217" s="4" t="s">
        <v>63</v>
      </c>
    </row>
    <row r="218" spans="1:31" x14ac:dyDescent="0.35">
      <c r="A218" s="4" t="str">
        <f t="shared" si="19"/>
        <v>Heliconius</v>
      </c>
      <c r="B218" s="5" t="s">
        <v>241</v>
      </c>
      <c r="C218" s="126" t="s">
        <v>320</v>
      </c>
      <c r="D218" s="5" t="s">
        <v>455</v>
      </c>
      <c r="E218" s="5"/>
      <c r="F218" s="126" t="s">
        <v>309</v>
      </c>
      <c r="G218" s="123" t="str">
        <f t="shared" si="21"/>
        <v>female</v>
      </c>
      <c r="H218" s="130" t="s">
        <v>459</v>
      </c>
      <c r="I218" s="5">
        <v>267667.72320000001</v>
      </c>
      <c r="J218" s="4">
        <v>1062297.6410000001</v>
      </c>
      <c r="K218" s="4">
        <v>282590.35090000002</v>
      </c>
      <c r="L218" s="5">
        <v>50958.009680000003</v>
      </c>
      <c r="M218" s="5">
        <v>35814.30616</v>
      </c>
      <c r="N218" s="129">
        <v>2418902.764</v>
      </c>
      <c r="O218" s="4">
        <v>84561.56</v>
      </c>
      <c r="P218" s="4">
        <v>217982623.19999999</v>
      </c>
      <c r="Q218" s="4">
        <v>27743376.600000001</v>
      </c>
      <c r="R218" s="4">
        <v>13587218.789999999</v>
      </c>
      <c r="S218" s="4">
        <v>1013135.92</v>
      </c>
      <c r="T218" s="4">
        <v>79966993.180000007</v>
      </c>
      <c r="U218" s="4">
        <v>8907814.1999999993</v>
      </c>
      <c r="V218" s="5">
        <v>32131624.140000056</v>
      </c>
      <c r="W218" s="5">
        <v>5518056.2980000051</v>
      </c>
      <c r="X218" s="5">
        <v>15487587.862000057</v>
      </c>
      <c r="Y218" s="5">
        <v>163195796.50000021</v>
      </c>
      <c r="Z218" s="4">
        <f t="shared" si="17"/>
        <v>1612555.7151000001</v>
      </c>
      <c r="AA218" s="4">
        <f t="shared" si="18"/>
        <v>53137268.300000116</v>
      </c>
      <c r="AB218" s="4">
        <f t="shared" si="20"/>
        <v>97083441.214740083</v>
      </c>
      <c r="AC218" s="4" t="s">
        <v>457</v>
      </c>
      <c r="AD218" s="4" t="s">
        <v>248</v>
      </c>
      <c r="AE218" s="4" t="s">
        <v>63</v>
      </c>
    </row>
    <row r="219" spans="1:31" x14ac:dyDescent="0.35">
      <c r="A219" s="4" t="str">
        <f t="shared" si="19"/>
        <v>Heliconius</v>
      </c>
      <c r="B219" s="5" t="s">
        <v>241</v>
      </c>
      <c r="C219" s="126" t="s">
        <v>320</v>
      </c>
      <c r="D219" s="5" t="s">
        <v>460</v>
      </c>
      <c r="E219" s="5"/>
      <c r="F219" s="126" t="s">
        <v>316</v>
      </c>
      <c r="G219" s="123" t="str">
        <f t="shared" si="21"/>
        <v>male</v>
      </c>
      <c r="H219" s="130" t="s">
        <v>461</v>
      </c>
      <c r="I219" s="5">
        <v>213604.40740000003</v>
      </c>
      <c r="J219" s="4">
        <v>1101458.1730000002</v>
      </c>
      <c r="K219" s="4">
        <v>283046.56470000005</v>
      </c>
      <c r="L219" s="5">
        <v>71846.243119999999</v>
      </c>
      <c r="M219" s="5">
        <v>42002.41906</v>
      </c>
      <c r="N219" s="129">
        <v>2197720.9079999998</v>
      </c>
      <c r="O219" s="4">
        <v>128936.35</v>
      </c>
      <c r="P219" s="4">
        <v>282353638.80000001</v>
      </c>
      <c r="Q219" s="4">
        <v>28957125.579999998</v>
      </c>
      <c r="R219" s="4">
        <v>11248522.09</v>
      </c>
      <c r="S219" s="4">
        <v>891445.91</v>
      </c>
      <c r="T219" s="4">
        <v>76875797.620000005</v>
      </c>
      <c r="U219" s="4">
        <v>14014380.880000001</v>
      </c>
      <c r="V219" s="5">
        <v>27236408.380000059</v>
      </c>
      <c r="W219" s="5">
        <v>5689613.4820000101</v>
      </c>
      <c r="X219" s="5">
        <v>13108123.586000009</v>
      </c>
      <c r="Y219" s="5">
        <v>171724206.00000021</v>
      </c>
      <c r="Z219" s="4">
        <f t="shared" si="17"/>
        <v>1598109.1451000003</v>
      </c>
      <c r="AA219" s="4">
        <f t="shared" si="18"/>
        <v>46034145.448000081</v>
      </c>
      <c r="AB219" s="4">
        <f t="shared" si="20"/>
        <v>107837847.19984013</v>
      </c>
      <c r="AC219" s="4" t="s">
        <v>462</v>
      </c>
      <c r="AD219" s="4" t="s">
        <v>248</v>
      </c>
      <c r="AE219" s="4" t="s">
        <v>63</v>
      </c>
    </row>
    <row r="220" spans="1:31" x14ac:dyDescent="0.35">
      <c r="A220" s="4" t="str">
        <f t="shared" si="19"/>
        <v>Heliconius</v>
      </c>
      <c r="B220" s="5" t="s">
        <v>241</v>
      </c>
      <c r="C220" s="126" t="s">
        <v>320</v>
      </c>
      <c r="D220" s="5" t="s">
        <v>460</v>
      </c>
      <c r="E220" s="5"/>
      <c r="F220" s="126" t="s">
        <v>316</v>
      </c>
      <c r="G220" s="123" t="str">
        <f t="shared" si="21"/>
        <v>male</v>
      </c>
      <c r="H220" s="130" t="s">
        <v>463</v>
      </c>
      <c r="I220" s="5">
        <v>262138.11440000002</v>
      </c>
      <c r="J220" s="4">
        <v>992830.14250000007</v>
      </c>
      <c r="K220" s="4">
        <v>254924.06470000002</v>
      </c>
      <c r="L220" s="5">
        <v>16418.182202</v>
      </c>
      <c r="M220" s="5">
        <v>33499.725300000006</v>
      </c>
      <c r="N220" s="129">
        <v>1913132.574</v>
      </c>
      <c r="O220" s="4">
        <v>104258.21</v>
      </c>
      <c r="P220" s="4">
        <v>229862867.80000001</v>
      </c>
      <c r="Q220" s="4">
        <v>22585832.440000001</v>
      </c>
      <c r="R220" s="4">
        <v>10207685.57</v>
      </c>
      <c r="S220" s="4">
        <v>650093.59</v>
      </c>
      <c r="T220" s="4">
        <v>70440736.5</v>
      </c>
      <c r="U220" s="4">
        <v>13547983.65</v>
      </c>
      <c r="V220" s="5">
        <v>30346601.100000046</v>
      </c>
      <c r="W220" s="5">
        <v>6031165.9180000043</v>
      </c>
      <c r="X220" s="5">
        <v>15007101.030000005</v>
      </c>
      <c r="Y220" s="5">
        <v>160723921.50000036</v>
      </c>
      <c r="Z220" s="4">
        <f t="shared" si="17"/>
        <v>1509892.3216000001</v>
      </c>
      <c r="AA220" s="4">
        <f t="shared" si="18"/>
        <v>51384868.048000053</v>
      </c>
      <c r="AB220" s="4">
        <f t="shared" si="20"/>
        <v>92334545.181100294</v>
      </c>
      <c r="AC220" s="4" t="s">
        <v>462</v>
      </c>
      <c r="AD220" s="4" t="s">
        <v>248</v>
      </c>
      <c r="AE220" s="4" t="s">
        <v>63</v>
      </c>
    </row>
    <row r="221" spans="1:31" x14ac:dyDescent="0.35">
      <c r="A221" s="4" t="str">
        <f t="shared" si="19"/>
        <v>Heliconius</v>
      </c>
      <c r="B221" s="5" t="s">
        <v>241</v>
      </c>
      <c r="C221" s="126" t="s">
        <v>320</v>
      </c>
      <c r="D221" s="5" t="s">
        <v>460</v>
      </c>
      <c r="E221" s="5"/>
      <c r="F221" s="126" t="s">
        <v>316</v>
      </c>
      <c r="G221" s="123" t="str">
        <f t="shared" si="21"/>
        <v>male</v>
      </c>
      <c r="H221" s="130" t="s">
        <v>464</v>
      </c>
      <c r="I221" s="5">
        <v>315946.9656</v>
      </c>
      <c r="J221" s="4">
        <v>1286316.0630000001</v>
      </c>
      <c r="K221" s="4">
        <v>309459.06479999999</v>
      </c>
      <c r="L221" s="5">
        <v>43675.996120000003</v>
      </c>
      <c r="M221" s="5">
        <v>64934.224340000001</v>
      </c>
      <c r="N221" s="129">
        <v>2357344.3259999999</v>
      </c>
      <c r="O221" s="4">
        <v>206508.51</v>
      </c>
      <c r="P221" s="4">
        <v>249025298.19999999</v>
      </c>
      <c r="Q221" s="4">
        <v>30609364.859999999</v>
      </c>
      <c r="R221" s="4">
        <v>13661145.25</v>
      </c>
      <c r="S221" s="4">
        <v>770873.07</v>
      </c>
      <c r="T221" s="4">
        <v>73207542.540000007</v>
      </c>
      <c r="U221" s="4">
        <v>13407371.689999999</v>
      </c>
      <c r="V221" s="5">
        <v>35714763.180000067</v>
      </c>
      <c r="W221" s="5">
        <v>4070536.708000008</v>
      </c>
      <c r="X221" s="5">
        <v>16412291.366000049</v>
      </c>
      <c r="Y221" s="5">
        <v>186829959.90000021</v>
      </c>
      <c r="Z221" s="4">
        <f t="shared" si="17"/>
        <v>1911722.0934000001</v>
      </c>
      <c r="AA221" s="4">
        <f t="shared" si="18"/>
        <v>56197591.25400012</v>
      </c>
      <c r="AB221" s="4">
        <f t="shared" si="20"/>
        <v>112890996.31226008</v>
      </c>
      <c r="AC221" s="4" t="s">
        <v>462</v>
      </c>
      <c r="AD221" s="4" t="s">
        <v>248</v>
      </c>
      <c r="AE221" s="4" t="s">
        <v>63</v>
      </c>
    </row>
    <row r="222" spans="1:31" x14ac:dyDescent="0.35">
      <c r="A222" s="4" t="str">
        <f t="shared" si="19"/>
        <v>Heliconius</v>
      </c>
      <c r="B222" s="5" t="s">
        <v>241</v>
      </c>
      <c r="C222" s="126" t="s">
        <v>320</v>
      </c>
      <c r="D222" s="5" t="s">
        <v>465</v>
      </c>
      <c r="E222" s="5"/>
      <c r="F222" s="126" t="s">
        <v>309</v>
      </c>
      <c r="G222" s="123" t="str">
        <f t="shared" si="21"/>
        <v>female</v>
      </c>
      <c r="H222" s="130" t="s">
        <v>466</v>
      </c>
      <c r="I222" s="5">
        <v>295685.6116</v>
      </c>
      <c r="J222" s="4">
        <v>1127967.446</v>
      </c>
      <c r="K222" s="4">
        <v>339969.4325</v>
      </c>
      <c r="L222" s="5">
        <v>53781.099120000006</v>
      </c>
      <c r="M222" s="5">
        <v>83045.968240000002</v>
      </c>
      <c r="N222" s="129">
        <v>2195859.15</v>
      </c>
      <c r="O222" s="4">
        <v>181055.68</v>
      </c>
      <c r="P222" s="4">
        <v>219652617</v>
      </c>
      <c r="Q222" s="4">
        <v>27251391.719999999</v>
      </c>
      <c r="R222" s="4">
        <v>11320259.1</v>
      </c>
      <c r="S222" s="4">
        <v>617654.41</v>
      </c>
      <c r="T222" s="4">
        <v>70387423.579999998</v>
      </c>
      <c r="U222" s="4">
        <v>10754894.939999999</v>
      </c>
      <c r="V222" s="5">
        <v>36051945.52000007</v>
      </c>
      <c r="W222" s="5">
        <v>5522446.6180000063</v>
      </c>
      <c r="X222" s="5">
        <v>18238363.932000015</v>
      </c>
      <c r="Y222" s="5">
        <v>175938134.50000086</v>
      </c>
      <c r="Z222" s="4">
        <f t="shared" si="17"/>
        <v>1763622.4901000001</v>
      </c>
      <c r="AA222" s="4">
        <f t="shared" si="18"/>
        <v>59812756.070000097</v>
      </c>
      <c r="AB222" s="4">
        <f t="shared" si="20"/>
        <v>101327955.88166077</v>
      </c>
      <c r="AC222" s="4" t="s">
        <v>467</v>
      </c>
      <c r="AD222" s="4" t="s">
        <v>248</v>
      </c>
      <c r="AE222" s="4" t="s">
        <v>63</v>
      </c>
    </row>
    <row r="223" spans="1:31" x14ac:dyDescent="0.35">
      <c r="A223" s="4" t="str">
        <f t="shared" si="19"/>
        <v>Heliconius</v>
      </c>
      <c r="B223" s="5" t="s">
        <v>241</v>
      </c>
      <c r="C223" s="126" t="s">
        <v>320</v>
      </c>
      <c r="D223" s="5" t="s">
        <v>465</v>
      </c>
      <c r="E223" s="5"/>
      <c r="F223" s="126" t="s">
        <v>309</v>
      </c>
      <c r="G223" s="123" t="str">
        <f t="shared" si="21"/>
        <v>female</v>
      </c>
      <c r="H223" s="130" t="s">
        <v>468</v>
      </c>
      <c r="I223" s="5">
        <v>444344.0074</v>
      </c>
      <c r="J223" s="4">
        <v>1371207.0450000002</v>
      </c>
      <c r="K223" s="4">
        <v>681045.723</v>
      </c>
      <c r="L223" s="5">
        <v>47843.082220000004</v>
      </c>
      <c r="M223" s="5">
        <v>79057.102380000011</v>
      </c>
      <c r="N223" s="129">
        <v>2782909.3659999999</v>
      </c>
      <c r="O223" s="4">
        <v>211260.9</v>
      </c>
      <c r="P223" s="4">
        <v>261738225.19999999</v>
      </c>
      <c r="Q223" s="4">
        <v>34320283.759999998</v>
      </c>
      <c r="R223" s="4">
        <v>12303903.439999999</v>
      </c>
      <c r="S223" s="4">
        <v>852612.32</v>
      </c>
      <c r="T223" s="4">
        <v>74615372.799999997</v>
      </c>
      <c r="U223" s="4">
        <v>14508883.859999999</v>
      </c>
      <c r="V223" s="5">
        <v>51227343.479999952</v>
      </c>
      <c r="W223" s="5">
        <v>7066246.2540000174</v>
      </c>
      <c r="X223" s="5">
        <v>21685125.000000071</v>
      </c>
      <c r="Y223" s="5">
        <v>232718717.19999975</v>
      </c>
      <c r="Z223" s="4">
        <f t="shared" si="17"/>
        <v>2496596.7754000002</v>
      </c>
      <c r="AA223" s="4">
        <f t="shared" si="18"/>
        <v>79978714.734000042</v>
      </c>
      <c r="AB223" s="4">
        <f t="shared" si="20"/>
        <v>132872555.36221972</v>
      </c>
      <c r="AC223" s="4" t="s">
        <v>467</v>
      </c>
      <c r="AD223" s="4" t="s">
        <v>248</v>
      </c>
      <c r="AE223" s="4" t="s">
        <v>63</v>
      </c>
    </row>
    <row r="224" spans="1:31" x14ac:dyDescent="0.35">
      <c r="A224" s="4" t="str">
        <f t="shared" si="19"/>
        <v>Heliconius</v>
      </c>
      <c r="B224" s="5" t="s">
        <v>241</v>
      </c>
      <c r="C224" s="126" t="s">
        <v>306</v>
      </c>
      <c r="D224" s="5" t="s">
        <v>469</v>
      </c>
      <c r="E224" s="5"/>
      <c r="F224" s="126" t="s">
        <v>316</v>
      </c>
      <c r="G224" s="123" t="str">
        <f t="shared" si="21"/>
        <v>male</v>
      </c>
      <c r="H224" s="130" t="s">
        <v>470</v>
      </c>
      <c r="I224" s="5">
        <v>334098.39640000003</v>
      </c>
      <c r="J224" s="4">
        <v>1272745.2720000001</v>
      </c>
      <c r="K224" s="4">
        <v>209536.6575</v>
      </c>
      <c r="L224" s="5">
        <v>39945.946840000004</v>
      </c>
      <c r="M224" s="5">
        <v>46686.480060000002</v>
      </c>
      <c r="N224" s="129">
        <v>2980807.568</v>
      </c>
      <c r="O224" s="4">
        <v>229785.89</v>
      </c>
      <c r="P224" s="4">
        <v>329827012.19999999</v>
      </c>
      <c r="Q224" s="4">
        <v>36445070.18</v>
      </c>
      <c r="R224" s="4">
        <v>19326048.82</v>
      </c>
      <c r="S224" s="4">
        <v>844887.2</v>
      </c>
      <c r="T224" s="4">
        <v>105263210</v>
      </c>
      <c r="U224" s="4">
        <v>14434355.26</v>
      </c>
      <c r="V224" s="5">
        <v>59617753.620000213</v>
      </c>
      <c r="W224" s="5">
        <v>9090714.4420000128</v>
      </c>
      <c r="X224" s="5">
        <v>27703758.460000016</v>
      </c>
      <c r="Y224" s="5">
        <v>252672324.1000011</v>
      </c>
      <c r="Z224" s="4">
        <f t="shared" si="17"/>
        <v>1816380.3259000001</v>
      </c>
      <c r="AA224" s="4">
        <f t="shared" si="18"/>
        <v>96412226.522000253</v>
      </c>
      <c r="AB224" s="4">
        <f t="shared" si="20"/>
        <v>136981867.94404086</v>
      </c>
      <c r="AC224" s="4" t="s">
        <v>471</v>
      </c>
      <c r="AD224" s="4" t="s">
        <v>248</v>
      </c>
      <c r="AE224" s="4" t="s">
        <v>63</v>
      </c>
    </row>
    <row r="225" spans="1:31" x14ac:dyDescent="0.35">
      <c r="A225" s="4" t="str">
        <f t="shared" si="19"/>
        <v>Heliconius</v>
      </c>
      <c r="B225" s="5" t="s">
        <v>241</v>
      </c>
      <c r="C225" s="126" t="s">
        <v>306</v>
      </c>
      <c r="D225" s="5" t="s">
        <v>469</v>
      </c>
      <c r="E225" s="5"/>
      <c r="F225" s="126" t="s">
        <v>309</v>
      </c>
      <c r="G225" s="123" t="str">
        <f t="shared" si="21"/>
        <v>female</v>
      </c>
      <c r="H225" s="123" t="s">
        <v>472</v>
      </c>
      <c r="I225" s="5">
        <v>311450.99180000002</v>
      </c>
      <c r="J225" s="4">
        <v>1585053.2050000001</v>
      </c>
      <c r="K225" s="4">
        <v>363755.94960000005</v>
      </c>
      <c r="L225" s="5">
        <v>33523.85454</v>
      </c>
      <c r="M225" s="5">
        <v>73409.496639999998</v>
      </c>
      <c r="N225" s="129">
        <v>3149251.08</v>
      </c>
      <c r="O225" s="4">
        <v>302323.24</v>
      </c>
      <c r="P225" s="4">
        <v>360425391</v>
      </c>
      <c r="Q225" s="4">
        <v>42600912</v>
      </c>
      <c r="R225" s="4">
        <v>19000393</v>
      </c>
      <c r="S225" s="4">
        <v>1134500.44</v>
      </c>
      <c r="T225" s="4">
        <v>117850686.59999999</v>
      </c>
      <c r="U225" s="4">
        <v>11375651.640000001</v>
      </c>
      <c r="V225" s="5">
        <v>62855185.780000046</v>
      </c>
      <c r="W225" s="5">
        <v>8455314.2900000066</v>
      </c>
      <c r="X225" s="5">
        <v>24992810.160000052</v>
      </c>
      <c r="Y225" s="5">
        <v>251911900.90000007</v>
      </c>
      <c r="Z225" s="4">
        <f t="shared" si="17"/>
        <v>2260260.1464</v>
      </c>
      <c r="AA225" s="4">
        <f t="shared" si="18"/>
        <v>96303310.230000108</v>
      </c>
      <c r="AB225" s="4">
        <f t="shared" si="20"/>
        <v>138750018.30695993</v>
      </c>
      <c r="AC225" s="4" t="s">
        <v>471</v>
      </c>
      <c r="AD225" s="4" t="s">
        <v>248</v>
      </c>
      <c r="AE225" s="4" t="s">
        <v>63</v>
      </c>
    </row>
    <row r="226" spans="1:31" x14ac:dyDescent="0.35">
      <c r="A226" s="4" t="str">
        <f t="shared" si="19"/>
        <v>Heliconius</v>
      </c>
      <c r="B226" s="5" t="s">
        <v>241</v>
      </c>
      <c r="C226" s="131" t="s">
        <v>334</v>
      </c>
      <c r="D226" s="5" t="s">
        <v>473</v>
      </c>
      <c r="E226" s="5" t="s">
        <v>474</v>
      </c>
      <c r="F226" s="126" t="s">
        <v>309</v>
      </c>
      <c r="G226" s="123" t="str">
        <f t="shared" si="21"/>
        <v>female</v>
      </c>
      <c r="H226" s="123" t="s">
        <v>475</v>
      </c>
      <c r="I226" s="5">
        <v>311169.1202</v>
      </c>
      <c r="J226" s="4">
        <v>1899951.1390000002</v>
      </c>
      <c r="K226" s="4">
        <v>408967.53620000003</v>
      </c>
      <c r="L226" s="5">
        <v>44308.326260000002</v>
      </c>
      <c r="M226" s="5">
        <v>104790.03398000001</v>
      </c>
      <c r="N226" s="129">
        <v>4188905.264</v>
      </c>
      <c r="O226" s="4">
        <v>322288.28000000003</v>
      </c>
      <c r="P226" s="4">
        <v>389095185.80000001</v>
      </c>
      <c r="Q226" s="4">
        <v>50771775.840000004</v>
      </c>
      <c r="R226" s="4">
        <v>22338637.920000002</v>
      </c>
      <c r="S226" s="4">
        <v>1510587.95</v>
      </c>
      <c r="T226" s="4">
        <v>99890160.599999994</v>
      </c>
      <c r="U226" s="4">
        <v>16504325.939999999</v>
      </c>
      <c r="V226" s="5">
        <v>79684608.240000114</v>
      </c>
      <c r="W226" s="5">
        <v>8257000.2840000121</v>
      </c>
      <c r="X226" s="5">
        <v>29927493.280000072</v>
      </c>
      <c r="Y226" s="5">
        <v>311309244.30000037</v>
      </c>
      <c r="Z226" s="4">
        <f t="shared" si="17"/>
        <v>2620087.7954000002</v>
      </c>
      <c r="AA226" s="4">
        <f t="shared" si="18"/>
        <v>117869101.8040002</v>
      </c>
      <c r="AB226" s="4">
        <f t="shared" si="20"/>
        <v>170022033.46262017</v>
      </c>
      <c r="AC226" s="4" t="s">
        <v>476</v>
      </c>
      <c r="AD226" s="4" t="s">
        <v>248</v>
      </c>
      <c r="AE226" s="4" t="s">
        <v>63</v>
      </c>
    </row>
    <row r="227" spans="1:31" x14ac:dyDescent="0.35">
      <c r="A227" s="4" t="str">
        <f t="shared" si="19"/>
        <v>Heliconius</v>
      </c>
      <c r="B227" s="5" t="s">
        <v>241</v>
      </c>
      <c r="C227" s="131" t="s">
        <v>334</v>
      </c>
      <c r="D227" s="5" t="s">
        <v>477</v>
      </c>
      <c r="E227" s="5" t="s">
        <v>474</v>
      </c>
      <c r="F227" s="126" t="s">
        <v>309</v>
      </c>
      <c r="G227" s="123" t="str">
        <f t="shared" si="21"/>
        <v>female</v>
      </c>
      <c r="H227" s="123" t="s">
        <v>478</v>
      </c>
      <c r="I227" s="5">
        <v>329606.7352</v>
      </c>
      <c r="J227" s="4">
        <v>1172926.632</v>
      </c>
      <c r="K227" s="4">
        <v>289825.64720000001</v>
      </c>
      <c r="L227" s="5">
        <v>35137.163420000004</v>
      </c>
      <c r="M227" s="5">
        <v>47670.164380000002</v>
      </c>
      <c r="N227" s="129">
        <v>3465094.5440000002</v>
      </c>
      <c r="O227" s="4">
        <v>180553.52</v>
      </c>
      <c r="P227" s="4">
        <v>402281021.19999999</v>
      </c>
      <c r="Q227" s="4">
        <v>47528602.18</v>
      </c>
      <c r="R227" s="4">
        <v>22718019.460000001</v>
      </c>
      <c r="S227" s="4">
        <v>1710250.84</v>
      </c>
      <c r="T227" s="4">
        <v>95313739.180000007</v>
      </c>
      <c r="U227" s="4">
        <v>16043805.689999999</v>
      </c>
      <c r="V227" s="5">
        <v>80162462.079999968</v>
      </c>
      <c r="W227" s="5">
        <v>10034456.341999989</v>
      </c>
      <c r="X227" s="5">
        <v>29528809.340000086</v>
      </c>
      <c r="Y227" s="5">
        <v>295551258.40000087</v>
      </c>
      <c r="Z227" s="4">
        <f t="shared" si="17"/>
        <v>1792359.0144</v>
      </c>
      <c r="AA227" s="4">
        <f t="shared" si="18"/>
        <v>119725727.76200005</v>
      </c>
      <c r="AB227" s="4">
        <f t="shared" si="20"/>
        <v>154476601.2252208</v>
      </c>
      <c r="AC227" s="4" t="s">
        <v>476</v>
      </c>
      <c r="AD227" s="4" t="s">
        <v>248</v>
      </c>
      <c r="AE227" s="4" t="s">
        <v>63</v>
      </c>
    </row>
    <row r="228" spans="1:31" x14ac:dyDescent="0.35">
      <c r="A228" s="4" t="str">
        <f t="shared" si="19"/>
        <v>Heliconius</v>
      </c>
      <c r="B228" s="5" t="s">
        <v>241</v>
      </c>
      <c r="C228" s="131" t="s">
        <v>334</v>
      </c>
      <c r="D228" s="5" t="s">
        <v>477</v>
      </c>
      <c r="E228" s="5" t="s">
        <v>474</v>
      </c>
      <c r="F228" s="126" t="s">
        <v>316</v>
      </c>
      <c r="G228" s="123" t="str">
        <f t="shared" si="21"/>
        <v>male</v>
      </c>
      <c r="H228" s="123" t="s">
        <v>479</v>
      </c>
      <c r="I228" s="5">
        <v>272208.6274</v>
      </c>
      <c r="J228" s="4">
        <v>983471.52670000005</v>
      </c>
      <c r="K228" s="4">
        <v>394560.24040000001</v>
      </c>
      <c r="L228" s="5">
        <v>60422.616000000002</v>
      </c>
      <c r="M228" s="5">
        <v>55791.889199999998</v>
      </c>
      <c r="N228" s="129">
        <v>5183847.5920000002</v>
      </c>
      <c r="O228" s="4">
        <v>387697.84</v>
      </c>
      <c r="P228" s="4">
        <v>512902983</v>
      </c>
      <c r="Q228" s="4">
        <v>54240260.960000001</v>
      </c>
      <c r="R228" s="4">
        <v>28271424</v>
      </c>
      <c r="S228" s="4">
        <v>1792537.61</v>
      </c>
      <c r="T228" s="4">
        <v>149359183.30000001</v>
      </c>
      <c r="U228" s="4">
        <v>19000597.370000001</v>
      </c>
      <c r="V228" s="5">
        <v>68256634.120000243</v>
      </c>
      <c r="W228" s="5">
        <v>8336424.0820000134</v>
      </c>
      <c r="X228" s="5">
        <v>31554999.860000037</v>
      </c>
      <c r="Y228" s="5">
        <v>312114250.3000015</v>
      </c>
      <c r="Z228" s="4">
        <f t="shared" si="17"/>
        <v>1650240.3944999999</v>
      </c>
      <c r="AA228" s="4">
        <f t="shared" si="18"/>
        <v>108148058.0620003</v>
      </c>
      <c r="AB228" s="4">
        <f t="shared" si="20"/>
        <v>178075714.9923012</v>
      </c>
      <c r="AC228" s="4" t="s">
        <v>476</v>
      </c>
      <c r="AD228" s="4" t="s">
        <v>248</v>
      </c>
      <c r="AE228" s="4" t="s">
        <v>63</v>
      </c>
    </row>
    <row r="229" spans="1:31" x14ac:dyDescent="0.35">
      <c r="A229" s="4" t="str">
        <f t="shared" si="19"/>
        <v>Heliconius</v>
      </c>
      <c r="B229" s="5" t="s">
        <v>241</v>
      </c>
      <c r="C229" s="5" t="s">
        <v>480</v>
      </c>
      <c r="D229" s="5" t="s">
        <v>480</v>
      </c>
      <c r="E229" s="5"/>
      <c r="F229" s="126" t="s">
        <v>316</v>
      </c>
      <c r="G229" s="123" t="str">
        <f t="shared" si="21"/>
        <v>male</v>
      </c>
      <c r="H229" s="123" t="s">
        <v>481</v>
      </c>
      <c r="I229" s="5">
        <v>218421.71539999999</v>
      </c>
      <c r="J229" s="4">
        <v>1644736.541</v>
      </c>
      <c r="K229" s="4">
        <v>365427.28029999998</v>
      </c>
      <c r="L229" s="5">
        <v>91341.131120000005</v>
      </c>
      <c r="M229" s="5">
        <v>43740.823340000003</v>
      </c>
      <c r="N229" s="129">
        <v>4004795.3259999999</v>
      </c>
      <c r="O229" s="4">
        <v>231035.63</v>
      </c>
      <c r="P229" s="4">
        <v>235590225.40000001</v>
      </c>
      <c r="Q229" s="4">
        <v>36119249.399999999</v>
      </c>
      <c r="R229" s="4">
        <v>15494699.369999999</v>
      </c>
      <c r="S229" s="4">
        <v>974253.04</v>
      </c>
      <c r="T229" s="4">
        <v>55599352.539999999</v>
      </c>
      <c r="U229" s="4">
        <v>10884969.119999999</v>
      </c>
      <c r="V229" s="5">
        <v>39607030.740000114</v>
      </c>
      <c r="W229" s="5">
        <v>4149039.6260000044</v>
      </c>
      <c r="X229" s="5">
        <v>19165633.628000047</v>
      </c>
      <c r="Y229" s="5">
        <v>216749478.70000023</v>
      </c>
      <c r="Z229" s="4">
        <f t="shared" si="17"/>
        <v>2228585.5367000001</v>
      </c>
      <c r="AA229" s="4">
        <f t="shared" si="18"/>
        <v>62921703.994000167</v>
      </c>
      <c r="AB229" s="4">
        <f t="shared" si="20"/>
        <v>136665683.89996004</v>
      </c>
      <c r="AC229" s="4" t="s">
        <v>482</v>
      </c>
      <c r="AD229" s="4" t="s">
        <v>483</v>
      </c>
      <c r="AE229" s="4" t="s">
        <v>484</v>
      </c>
    </row>
    <row r="230" spans="1:31" x14ac:dyDescent="0.35">
      <c r="A230" s="4" t="str">
        <f t="shared" si="19"/>
        <v>Heliconius</v>
      </c>
      <c r="B230" s="5" t="s">
        <v>241</v>
      </c>
      <c r="C230" s="5" t="s">
        <v>480</v>
      </c>
      <c r="D230" s="5" t="s">
        <v>480</v>
      </c>
      <c r="E230" s="5"/>
      <c r="F230" s="126" t="s">
        <v>309</v>
      </c>
      <c r="G230" s="123" t="str">
        <f t="shared" si="21"/>
        <v>female</v>
      </c>
      <c r="H230" s="123" t="s">
        <v>485</v>
      </c>
      <c r="I230" s="5">
        <v>203960.6208</v>
      </c>
      <c r="J230" s="4">
        <v>1048005.134</v>
      </c>
      <c r="K230" s="4">
        <v>343534.43119999999</v>
      </c>
      <c r="L230" s="5">
        <v>52536.985460000004</v>
      </c>
      <c r="M230" s="5">
        <v>34803.681219999999</v>
      </c>
      <c r="N230" s="129">
        <v>2708225.6519999998</v>
      </c>
      <c r="O230" s="4">
        <v>239924.61</v>
      </c>
      <c r="P230" s="4">
        <v>209440757.59999999</v>
      </c>
      <c r="Q230" s="4">
        <v>26625554.52</v>
      </c>
      <c r="R230" s="4">
        <v>12677720.09</v>
      </c>
      <c r="S230" s="4">
        <v>644918.23</v>
      </c>
      <c r="T230" s="4">
        <v>72782894.560000002</v>
      </c>
      <c r="U230" s="4">
        <v>10019766.460000001</v>
      </c>
      <c r="V230" s="5">
        <v>26365686.840000041</v>
      </c>
      <c r="W230" s="5">
        <v>3935360.1880000103</v>
      </c>
      <c r="X230" s="5">
        <v>11561515.464000037</v>
      </c>
      <c r="Y230" s="5">
        <v>151827031.40000013</v>
      </c>
      <c r="Z230" s="4">
        <f t="shared" si="17"/>
        <v>1595500.186</v>
      </c>
      <c r="AA230" s="4">
        <f t="shared" si="18"/>
        <v>41862562.492000088</v>
      </c>
      <c r="AB230" s="4">
        <f t="shared" si="20"/>
        <v>95606172.928780034</v>
      </c>
      <c r="AC230" s="4" t="s">
        <v>482</v>
      </c>
      <c r="AD230" s="4" t="s">
        <v>483</v>
      </c>
      <c r="AE230" s="4" t="s">
        <v>484</v>
      </c>
    </row>
    <row r="231" spans="1:31" x14ac:dyDescent="0.35">
      <c r="A231" s="4" t="str">
        <f t="shared" si="19"/>
        <v>Heliconius</v>
      </c>
      <c r="B231" s="5" t="s">
        <v>241</v>
      </c>
      <c r="C231" s="5" t="s">
        <v>480</v>
      </c>
      <c r="D231" s="5" t="s">
        <v>480</v>
      </c>
      <c r="E231" s="5"/>
      <c r="F231" s="126" t="s">
        <v>316</v>
      </c>
      <c r="G231" s="123" t="str">
        <f t="shared" si="21"/>
        <v>male</v>
      </c>
      <c r="H231" s="123" t="s">
        <v>486</v>
      </c>
      <c r="I231" s="5">
        <v>355499.98639999999</v>
      </c>
      <c r="J231" s="4">
        <v>1754593.8629999999</v>
      </c>
      <c r="K231" s="4">
        <v>623244.03029999998</v>
      </c>
      <c r="L231" s="5">
        <v>71674.721340000004</v>
      </c>
      <c r="M231" s="5">
        <v>107263.40334</v>
      </c>
      <c r="N231" s="129">
        <v>4890117.932</v>
      </c>
      <c r="O231" s="4">
        <v>279127.42</v>
      </c>
      <c r="P231" s="4">
        <v>288136480.39999998</v>
      </c>
      <c r="Q231" s="4">
        <v>43135051.100000001</v>
      </c>
      <c r="R231" s="4">
        <v>23109053.859999999</v>
      </c>
      <c r="S231" s="4">
        <v>1203381.26</v>
      </c>
      <c r="T231" s="4">
        <v>100590096.09999999</v>
      </c>
      <c r="U231" s="4">
        <v>16792573.239999998</v>
      </c>
      <c r="V231" s="5">
        <v>59976420.520000108</v>
      </c>
      <c r="W231" s="5">
        <v>6153900.3580000065</v>
      </c>
      <c r="X231" s="5">
        <v>26657470.200000059</v>
      </c>
      <c r="Y231" s="5">
        <v>268825211.80000091</v>
      </c>
      <c r="Z231" s="4">
        <f t="shared" si="17"/>
        <v>2733337.8796999995</v>
      </c>
      <c r="AA231" s="4">
        <f t="shared" si="18"/>
        <v>92787791.078000173</v>
      </c>
      <c r="AB231" s="4">
        <f t="shared" si="20"/>
        <v>151514128.26696068</v>
      </c>
      <c r="AC231" s="4" t="s">
        <v>482</v>
      </c>
      <c r="AD231" s="4" t="s">
        <v>483</v>
      </c>
      <c r="AE231" s="4" t="s">
        <v>484</v>
      </c>
    </row>
    <row r="232" spans="1:31" x14ac:dyDescent="0.35">
      <c r="A232" s="4" t="str">
        <f t="shared" si="19"/>
        <v>Heliconius</v>
      </c>
      <c r="B232" s="5" t="s">
        <v>241</v>
      </c>
      <c r="C232" s="5" t="s">
        <v>480</v>
      </c>
      <c r="D232" s="5" t="s">
        <v>480</v>
      </c>
      <c r="E232" s="5"/>
      <c r="F232" s="126" t="s">
        <v>309</v>
      </c>
      <c r="G232" s="123" t="str">
        <f t="shared" si="21"/>
        <v>female</v>
      </c>
      <c r="H232" s="123" t="s">
        <v>487</v>
      </c>
      <c r="I232" s="5">
        <v>214730.7476</v>
      </c>
      <c r="J232" s="4">
        <v>1131453.111</v>
      </c>
      <c r="K232" s="4">
        <v>418824.42129999999</v>
      </c>
      <c r="L232" s="5">
        <v>61888.429559999997</v>
      </c>
      <c r="M232" s="5">
        <v>45090.141539999997</v>
      </c>
      <c r="N232" s="129">
        <v>3016341.344</v>
      </c>
      <c r="O232" s="4">
        <v>214509.63</v>
      </c>
      <c r="P232" s="4">
        <v>196593433</v>
      </c>
      <c r="Q232" s="4">
        <v>28411253.260000002</v>
      </c>
      <c r="R232" s="4">
        <v>16042468.93</v>
      </c>
      <c r="S232" s="4">
        <v>626288.54</v>
      </c>
      <c r="T232" s="4">
        <v>83055564.260000005</v>
      </c>
      <c r="U232" s="4">
        <v>9464063.1400000006</v>
      </c>
      <c r="V232" s="5">
        <v>33600209.120000042</v>
      </c>
      <c r="W232" s="5">
        <v>4053690.4580000052</v>
      </c>
      <c r="X232" s="5">
        <v>14152441.284000041</v>
      </c>
      <c r="Y232" s="5">
        <v>164496366.10000032</v>
      </c>
      <c r="Z232" s="4">
        <f t="shared" si="17"/>
        <v>1765008.2799</v>
      </c>
      <c r="AA232" s="4">
        <f t="shared" si="18"/>
        <v>51806340.862000085</v>
      </c>
      <c r="AB232" s="4">
        <f t="shared" si="20"/>
        <v>98399522.332560241</v>
      </c>
      <c r="AC232" s="4" t="s">
        <v>482</v>
      </c>
      <c r="AD232" s="4" t="s">
        <v>483</v>
      </c>
      <c r="AE232" s="4" t="s">
        <v>484</v>
      </c>
    </row>
    <row r="233" spans="1:31" x14ac:dyDescent="0.35">
      <c r="A233" s="4" t="str">
        <f t="shared" si="19"/>
        <v>Heliconius</v>
      </c>
      <c r="B233" s="5" t="s">
        <v>241</v>
      </c>
      <c r="C233" s="5" t="s">
        <v>480</v>
      </c>
      <c r="D233" s="5" t="s">
        <v>480</v>
      </c>
      <c r="E233" s="5"/>
      <c r="F233" s="126" t="s">
        <v>309</v>
      </c>
      <c r="G233" s="123" t="str">
        <f t="shared" si="21"/>
        <v>female</v>
      </c>
      <c r="H233" s="123" t="s">
        <v>488</v>
      </c>
      <c r="I233" s="5">
        <v>159530.38396000001</v>
      </c>
      <c r="J233" s="4">
        <v>1044683.642</v>
      </c>
      <c r="K233" s="4">
        <v>463643.8125</v>
      </c>
      <c r="L233" s="5">
        <v>24810.925660000001</v>
      </c>
      <c r="M233" s="5">
        <v>18732.525170000001</v>
      </c>
      <c r="N233" s="129">
        <v>2690130.014</v>
      </c>
      <c r="O233" s="4">
        <v>204620.74</v>
      </c>
      <c r="P233" s="4">
        <v>197960812</v>
      </c>
      <c r="Q233" s="4">
        <v>29126985.84</v>
      </c>
      <c r="R233" s="4">
        <v>16792936.170000002</v>
      </c>
      <c r="S233" s="4">
        <v>718244.77</v>
      </c>
      <c r="T233" s="4">
        <v>82959204.459999993</v>
      </c>
      <c r="U233" s="4">
        <v>11070075.93</v>
      </c>
      <c r="V233" s="5">
        <v>32144354.320000041</v>
      </c>
      <c r="W233" s="5">
        <v>5015722.3520000093</v>
      </c>
      <c r="X233" s="5">
        <v>14006104.478000019</v>
      </c>
      <c r="Y233" s="5">
        <v>152550949.90000057</v>
      </c>
      <c r="Z233" s="4">
        <f t="shared" si="17"/>
        <v>1667857.83846</v>
      </c>
      <c r="AA233" s="4">
        <f t="shared" si="18"/>
        <v>51166181.150000066</v>
      </c>
      <c r="AB233" s="4">
        <f t="shared" si="20"/>
        <v>85937972.442370504</v>
      </c>
      <c r="AC233" s="4" t="s">
        <v>482</v>
      </c>
      <c r="AD233" s="4" t="s">
        <v>483</v>
      </c>
      <c r="AE233" s="4" t="s">
        <v>484</v>
      </c>
    </row>
    <row r="234" spans="1:31" x14ac:dyDescent="0.35">
      <c r="A234" s="4" t="str">
        <f t="shared" si="19"/>
        <v>Heliconius</v>
      </c>
      <c r="B234" s="5" t="s">
        <v>241</v>
      </c>
      <c r="C234" s="5" t="s">
        <v>480</v>
      </c>
      <c r="D234" s="5" t="s">
        <v>480</v>
      </c>
      <c r="E234" s="5"/>
      <c r="F234" s="126" t="s">
        <v>316</v>
      </c>
      <c r="G234" s="123" t="str">
        <f t="shared" si="21"/>
        <v>male</v>
      </c>
      <c r="H234" s="123" t="s">
        <v>489</v>
      </c>
      <c r="I234" s="5">
        <v>210794.3548</v>
      </c>
      <c r="J234" s="4">
        <v>1069336.439</v>
      </c>
      <c r="K234" s="4">
        <v>331362.75689999998</v>
      </c>
      <c r="L234" s="5">
        <v>46425.605159999999</v>
      </c>
      <c r="M234" s="5">
        <v>41230.35888</v>
      </c>
      <c r="N234" s="129">
        <v>2672727.2400000002</v>
      </c>
      <c r="O234" s="4">
        <v>104181.04</v>
      </c>
      <c r="P234" s="4">
        <v>220735744.80000001</v>
      </c>
      <c r="Q234" s="4">
        <v>27312565.34</v>
      </c>
      <c r="R234" s="4">
        <v>10499624.83</v>
      </c>
      <c r="S234" s="4">
        <v>706496.67</v>
      </c>
      <c r="T234" s="4">
        <v>60248640.759999998</v>
      </c>
      <c r="U234" s="4">
        <v>9913337.0600000005</v>
      </c>
      <c r="V234" s="5">
        <v>25683085.459999997</v>
      </c>
      <c r="W234" s="5">
        <v>3570673.8360000043</v>
      </c>
      <c r="X234" s="5">
        <v>13175447.108000048</v>
      </c>
      <c r="Y234" s="5">
        <v>137824467.40000015</v>
      </c>
      <c r="Z234" s="4">
        <f t="shared" si="17"/>
        <v>1611493.5507</v>
      </c>
      <c r="AA234" s="4">
        <f t="shared" si="18"/>
        <v>42429206.404000044</v>
      </c>
      <c r="AB234" s="4">
        <f t="shared" si="20"/>
        <v>81156472.786420122</v>
      </c>
      <c r="AC234" s="4" t="s">
        <v>482</v>
      </c>
      <c r="AD234" s="4" t="s">
        <v>483</v>
      </c>
      <c r="AE234" s="4" t="s">
        <v>484</v>
      </c>
    </row>
    <row r="235" spans="1:31" x14ac:dyDescent="0.35">
      <c r="A235" s="4" t="str">
        <f t="shared" si="19"/>
        <v>Heliconius</v>
      </c>
      <c r="B235" s="5" t="s">
        <v>241</v>
      </c>
      <c r="C235" s="5" t="s">
        <v>480</v>
      </c>
      <c r="D235" s="5" t="s">
        <v>480</v>
      </c>
      <c r="E235" s="5"/>
      <c r="F235" s="126" t="s">
        <v>316</v>
      </c>
      <c r="G235" s="123" t="str">
        <f t="shared" si="21"/>
        <v>male</v>
      </c>
      <c r="H235" s="123" t="s">
        <v>490</v>
      </c>
      <c r="I235" s="5">
        <v>200045.3414</v>
      </c>
      <c r="J235" s="4">
        <v>870001.2206</v>
      </c>
      <c r="K235" s="4">
        <v>220668.2879</v>
      </c>
      <c r="L235" s="5">
        <v>27773.338879999999</v>
      </c>
      <c r="M235" s="5">
        <v>42791.923719999999</v>
      </c>
      <c r="N235" s="129">
        <v>1754190.977</v>
      </c>
      <c r="O235" s="4">
        <v>118050.37</v>
      </c>
      <c r="P235" s="4">
        <v>179239998.5</v>
      </c>
      <c r="Q235" s="4">
        <v>20262424.219999999</v>
      </c>
      <c r="R235" s="4">
        <v>9672400.3399999999</v>
      </c>
      <c r="S235" s="4">
        <v>591466.6</v>
      </c>
      <c r="T235" s="4">
        <v>76200134.560000002</v>
      </c>
      <c r="U235" s="4">
        <v>8569418.9399999995</v>
      </c>
      <c r="V235" s="5">
        <v>23572583.140000042</v>
      </c>
      <c r="W235" s="5">
        <v>5221051.0060000112</v>
      </c>
      <c r="X235" s="5">
        <v>12008008.720000021</v>
      </c>
      <c r="Y235" s="5">
        <v>135679024.80000037</v>
      </c>
      <c r="Z235" s="4">
        <f t="shared" si="17"/>
        <v>1290714.8498999998</v>
      </c>
      <c r="AA235" s="4">
        <f t="shared" si="18"/>
        <v>40801642.866000071</v>
      </c>
      <c r="AB235" s="4">
        <f t="shared" si="20"/>
        <v>83220265.243380308</v>
      </c>
      <c r="AC235" s="4" t="s">
        <v>482</v>
      </c>
      <c r="AD235" s="4" t="s">
        <v>483</v>
      </c>
      <c r="AE235" s="4" t="s">
        <v>484</v>
      </c>
    </row>
    <row r="236" spans="1:31" x14ac:dyDescent="0.35">
      <c r="A236" s="4" t="str">
        <f t="shared" si="19"/>
        <v>Heliconius</v>
      </c>
      <c r="B236" s="5" t="s">
        <v>241</v>
      </c>
      <c r="C236" s="5" t="s">
        <v>480</v>
      </c>
      <c r="D236" s="5" t="s">
        <v>480</v>
      </c>
      <c r="E236" s="5"/>
      <c r="F236" s="126" t="s">
        <v>316</v>
      </c>
      <c r="G236" s="123" t="str">
        <f t="shared" si="21"/>
        <v>male</v>
      </c>
      <c r="H236" s="123" t="s">
        <v>491</v>
      </c>
      <c r="I236" s="5">
        <v>165171.63328000001</v>
      </c>
      <c r="J236" s="4">
        <v>953011.03639999998</v>
      </c>
      <c r="K236" s="4">
        <v>198189.38200000001</v>
      </c>
      <c r="L236" s="5">
        <v>51502.161999999997</v>
      </c>
      <c r="M236" s="5">
        <v>53712.555220000002</v>
      </c>
      <c r="N236" s="129">
        <v>2132755.0720000002</v>
      </c>
      <c r="O236" s="4">
        <v>217281.85</v>
      </c>
      <c r="P236" s="4">
        <v>192894668.69999999</v>
      </c>
      <c r="Q236" s="4">
        <v>23466660.66</v>
      </c>
      <c r="R236" s="4">
        <v>11839097.74</v>
      </c>
      <c r="S236" s="4">
        <v>482695.05</v>
      </c>
      <c r="T236" s="4">
        <v>73464694.959999993</v>
      </c>
      <c r="U236" s="4">
        <v>7899234.0800000001</v>
      </c>
      <c r="V236" s="5">
        <v>22477785.120000053</v>
      </c>
      <c r="W236" s="5">
        <v>3687989.1359999999</v>
      </c>
      <c r="X236" s="5">
        <v>11667460.558000036</v>
      </c>
      <c r="Y236" s="5">
        <v>126809018.90000005</v>
      </c>
      <c r="Z236" s="4">
        <f t="shared" si="17"/>
        <v>1316372.05168</v>
      </c>
      <c r="AA236" s="4">
        <f t="shared" si="18"/>
        <v>37833234.814000085</v>
      </c>
      <c r="AB236" s="4">
        <f t="shared" si="20"/>
        <v>77573710.327099979</v>
      </c>
      <c r="AC236" s="4" t="s">
        <v>482</v>
      </c>
      <c r="AD236" s="4" t="s">
        <v>483</v>
      </c>
      <c r="AE236" s="4" t="s">
        <v>484</v>
      </c>
    </row>
    <row r="237" spans="1:31" x14ac:dyDescent="0.35">
      <c r="A237" s="4" t="str">
        <f t="shared" si="19"/>
        <v>Heliconius</v>
      </c>
      <c r="B237" s="5" t="s">
        <v>241</v>
      </c>
      <c r="C237" s="5" t="s">
        <v>480</v>
      </c>
      <c r="D237" s="5" t="s">
        <v>480</v>
      </c>
      <c r="E237" s="5"/>
      <c r="F237" s="126" t="s">
        <v>316</v>
      </c>
      <c r="G237" s="123" t="str">
        <f t="shared" si="21"/>
        <v>male</v>
      </c>
      <c r="H237" s="123" t="s">
        <v>492</v>
      </c>
      <c r="I237" s="5">
        <v>124925.20246</v>
      </c>
      <c r="J237" s="4">
        <v>1067083.2450000001</v>
      </c>
      <c r="K237" s="4">
        <v>322640.598</v>
      </c>
      <c r="L237" s="5">
        <v>62020.779119999999</v>
      </c>
      <c r="M237" s="5">
        <v>57271.191400000003</v>
      </c>
      <c r="N237" s="129">
        <v>2157250.3539999998</v>
      </c>
      <c r="O237" s="4">
        <v>157951.31</v>
      </c>
      <c r="P237" s="4">
        <v>196911764.40000001</v>
      </c>
      <c r="Q237" s="4">
        <v>25907880.32</v>
      </c>
      <c r="R237" s="4">
        <v>11917702.27</v>
      </c>
      <c r="S237" s="4">
        <v>635505.49</v>
      </c>
      <c r="T237" s="4">
        <v>77067259.400000006</v>
      </c>
      <c r="U237" s="4">
        <v>10997939.66</v>
      </c>
      <c r="V237" s="5">
        <v>26950911.240000047</v>
      </c>
      <c r="W237" s="5">
        <v>4237458.0240000002</v>
      </c>
      <c r="X237" s="5">
        <v>12510958.542000046</v>
      </c>
      <c r="Y237" s="5">
        <v>159923738.0000003</v>
      </c>
      <c r="Z237" s="4">
        <f t="shared" si="17"/>
        <v>1514649.0454600002</v>
      </c>
      <c r="AA237" s="4">
        <f t="shared" si="18"/>
        <v>43699327.806000091</v>
      </c>
      <c r="AB237" s="4">
        <f t="shared" si="20"/>
        <v>101497299.94314021</v>
      </c>
      <c r="AC237" s="4" t="s">
        <v>482</v>
      </c>
      <c r="AD237" s="4" t="s">
        <v>483</v>
      </c>
      <c r="AE237" s="4" t="s">
        <v>484</v>
      </c>
    </row>
    <row r="238" spans="1:31" x14ac:dyDescent="0.35">
      <c r="A238" s="4" t="str">
        <f t="shared" si="19"/>
        <v>Heliconius</v>
      </c>
      <c r="B238" s="5" t="s">
        <v>241</v>
      </c>
      <c r="C238" s="5" t="s">
        <v>480</v>
      </c>
      <c r="D238" s="5" t="s">
        <v>480</v>
      </c>
      <c r="E238" s="5"/>
      <c r="F238" s="126" t="s">
        <v>316</v>
      </c>
      <c r="G238" s="123" t="str">
        <f t="shared" si="21"/>
        <v>male</v>
      </c>
      <c r="H238" s="123" t="s">
        <v>493</v>
      </c>
      <c r="I238" s="5">
        <v>288447.08659999998</v>
      </c>
      <c r="J238" s="4">
        <v>1144539.7080000001</v>
      </c>
      <c r="K238" s="4">
        <v>558424.50430000003</v>
      </c>
      <c r="L238" s="5">
        <v>64271.134919999997</v>
      </c>
      <c r="M238" s="5">
        <v>69461.415580000001</v>
      </c>
      <c r="N238" s="129">
        <v>3108256.0120000001</v>
      </c>
      <c r="O238" s="4">
        <v>223126.54</v>
      </c>
      <c r="P238" s="4">
        <v>200659893.19999999</v>
      </c>
      <c r="Q238" s="4">
        <v>28792545.199999999</v>
      </c>
      <c r="R238" s="4">
        <v>14149679.4</v>
      </c>
      <c r="S238" s="4">
        <v>706374.13</v>
      </c>
      <c r="T238" s="4">
        <v>81616553.579999998</v>
      </c>
      <c r="U238" s="4">
        <v>12785852.220000001</v>
      </c>
      <c r="V238" s="5">
        <v>38316586.620000102</v>
      </c>
      <c r="W238" s="5">
        <v>4937330.4740000051</v>
      </c>
      <c r="X238" s="5">
        <v>15422235.068000015</v>
      </c>
      <c r="Y238" s="5">
        <v>178686401.09999987</v>
      </c>
      <c r="Z238" s="4">
        <f t="shared" si="17"/>
        <v>1991411.2989000003</v>
      </c>
      <c r="AA238" s="4">
        <f t="shared" si="18"/>
        <v>58676152.16200012</v>
      </c>
      <c r="AB238" s="4">
        <f t="shared" si="20"/>
        <v>102055267.99151976</v>
      </c>
      <c r="AC238" s="4" t="s">
        <v>482</v>
      </c>
      <c r="AD238" s="4" t="s">
        <v>483</v>
      </c>
      <c r="AE238" s="4" t="s">
        <v>484</v>
      </c>
    </row>
    <row r="239" spans="1:31" x14ac:dyDescent="0.35">
      <c r="A239" s="4" t="str">
        <f t="shared" si="19"/>
        <v>Heliconius</v>
      </c>
      <c r="B239" s="5" t="s">
        <v>241</v>
      </c>
      <c r="C239" s="5" t="s">
        <v>480</v>
      </c>
      <c r="D239" s="5" t="s">
        <v>480</v>
      </c>
      <c r="E239" s="5"/>
      <c r="F239" s="126" t="s">
        <v>309</v>
      </c>
      <c r="G239" s="123" t="str">
        <f t="shared" si="21"/>
        <v>female</v>
      </c>
      <c r="H239" s="130" t="s">
        <v>494</v>
      </c>
      <c r="I239" s="5">
        <v>165483.24256000001</v>
      </c>
      <c r="J239" s="4">
        <v>746910.85149999999</v>
      </c>
      <c r="K239" s="4">
        <v>261173.08549999999</v>
      </c>
      <c r="L239" s="5">
        <v>43510.442159999999</v>
      </c>
      <c r="M239" s="5">
        <v>16620.105442</v>
      </c>
      <c r="N239" s="129">
        <v>1474993.048</v>
      </c>
      <c r="O239" s="4">
        <v>121199.78</v>
      </c>
      <c r="P239" s="4">
        <v>173325459.59999999</v>
      </c>
      <c r="Q239" s="4">
        <v>19655125.789999999</v>
      </c>
      <c r="R239" s="4">
        <v>9821213.0199999996</v>
      </c>
      <c r="S239" s="4">
        <v>427318.95</v>
      </c>
      <c r="T239" s="4">
        <v>64870374.240000002</v>
      </c>
      <c r="U239" s="4">
        <v>11526292.390000001</v>
      </c>
      <c r="V239" s="5">
        <v>23459804.999999996</v>
      </c>
      <c r="W239" s="5">
        <v>3980543.1360000093</v>
      </c>
      <c r="X239" s="5">
        <v>11240106.306000002</v>
      </c>
      <c r="Y239" s="5">
        <v>128886055.40000017</v>
      </c>
      <c r="Z239" s="4">
        <f t="shared" si="17"/>
        <v>1173567.1795600001</v>
      </c>
      <c r="AA239" s="4">
        <f t="shared" si="18"/>
        <v>38680454.442000009</v>
      </c>
      <c r="AB239" s="4">
        <f t="shared" si="20"/>
        <v>76014128.234998152</v>
      </c>
      <c r="AC239" s="4" t="s">
        <v>482</v>
      </c>
      <c r="AD239" s="4" t="s">
        <v>483</v>
      </c>
      <c r="AE239" s="4" t="s">
        <v>484</v>
      </c>
    </row>
    <row r="240" spans="1:31" x14ac:dyDescent="0.35">
      <c r="A240" s="4" t="str">
        <f t="shared" si="19"/>
        <v>Heliconius</v>
      </c>
      <c r="B240" s="5" t="s">
        <v>241</v>
      </c>
      <c r="C240" s="5" t="s">
        <v>480</v>
      </c>
      <c r="D240" s="5" t="s">
        <v>480</v>
      </c>
      <c r="E240" s="5"/>
      <c r="F240" s="126" t="s">
        <v>316</v>
      </c>
      <c r="G240" s="123" t="str">
        <f t="shared" si="21"/>
        <v>male</v>
      </c>
      <c r="H240" s="130" t="s">
        <v>495</v>
      </c>
      <c r="I240" s="5">
        <v>196512.20843999999</v>
      </c>
      <c r="J240" s="4">
        <v>930023.42870000005</v>
      </c>
      <c r="K240" s="4">
        <v>201371.17850000001</v>
      </c>
      <c r="L240" s="5">
        <v>42350.341079999998</v>
      </c>
      <c r="M240" s="5">
        <v>23356.1855</v>
      </c>
      <c r="N240" s="129">
        <v>2145513.8659999999</v>
      </c>
      <c r="O240" s="4">
        <v>137763.01</v>
      </c>
      <c r="P240" s="4">
        <v>173958896</v>
      </c>
      <c r="Q240" s="4">
        <v>21311854.100000001</v>
      </c>
      <c r="R240" s="4">
        <v>10767214.16</v>
      </c>
      <c r="S240" s="4">
        <v>468780.73</v>
      </c>
      <c r="T240" s="4">
        <v>60713288.359999999</v>
      </c>
      <c r="U240" s="4">
        <v>8848857.4100000001</v>
      </c>
      <c r="V240" s="5">
        <v>22032583.760000024</v>
      </c>
      <c r="W240" s="5">
        <v>2612472.4780000048</v>
      </c>
      <c r="X240" s="5">
        <v>11202975.93800002</v>
      </c>
      <c r="Y240" s="5">
        <v>129423291.30000007</v>
      </c>
      <c r="Z240" s="4">
        <f t="shared" si="17"/>
        <v>1327906.8156399999</v>
      </c>
      <c r="AA240" s="4">
        <f t="shared" si="18"/>
        <v>35848032.176000044</v>
      </c>
      <c r="AB240" s="4">
        <f t="shared" si="20"/>
        <v>81229624.846860036</v>
      </c>
      <c r="AC240" s="4" t="s">
        <v>482</v>
      </c>
      <c r="AD240" s="4" t="s">
        <v>483</v>
      </c>
      <c r="AE240" s="4" t="s">
        <v>484</v>
      </c>
    </row>
    <row r="241" spans="1:31" x14ac:dyDescent="0.35">
      <c r="A241" s="4" t="str">
        <f t="shared" si="19"/>
        <v>Heliconius</v>
      </c>
      <c r="B241" s="5" t="s">
        <v>241</v>
      </c>
      <c r="C241" s="5" t="s">
        <v>480</v>
      </c>
      <c r="D241" s="5" t="s">
        <v>480</v>
      </c>
      <c r="E241" s="5"/>
      <c r="F241" s="126" t="s">
        <v>316</v>
      </c>
      <c r="G241" s="123" t="str">
        <f t="shared" si="21"/>
        <v>male</v>
      </c>
      <c r="H241" s="130" t="s">
        <v>496</v>
      </c>
      <c r="I241" s="5">
        <v>233763.04060000001</v>
      </c>
      <c r="J241" s="4">
        <v>976544.96360000002</v>
      </c>
      <c r="K241" s="4">
        <v>202657.2519</v>
      </c>
      <c r="L241" s="5">
        <v>46520.557820000002</v>
      </c>
      <c r="M241" s="5">
        <v>30056.037359999998</v>
      </c>
      <c r="N241" s="129">
        <v>2131431.1159999999</v>
      </c>
      <c r="O241" s="4">
        <v>130666.04</v>
      </c>
      <c r="P241" s="4">
        <v>179641498.5</v>
      </c>
      <c r="Q241" s="4">
        <v>23150155.239999998</v>
      </c>
      <c r="R241" s="4">
        <v>9416905.5500000007</v>
      </c>
      <c r="S241" s="4">
        <v>656368.96</v>
      </c>
      <c r="T241" s="4" t="s">
        <v>149</v>
      </c>
      <c r="U241" s="4">
        <v>9199497.1400000006</v>
      </c>
      <c r="V241" s="5">
        <v>25079813.680000063</v>
      </c>
      <c r="W241" s="5">
        <v>3128415.782000002</v>
      </c>
      <c r="X241" s="5">
        <v>11166394.018000009</v>
      </c>
      <c r="Y241" s="5">
        <v>138831427.00000054</v>
      </c>
      <c r="Z241" s="4">
        <f t="shared" si="17"/>
        <v>1412965.2561000001</v>
      </c>
      <c r="AA241" s="4">
        <f t="shared" si="18"/>
        <v>39374623.480000071</v>
      </c>
      <c r="AB241" s="4">
        <f t="shared" si="20"/>
        <v>86682853.970540464</v>
      </c>
      <c r="AC241" s="4" t="s">
        <v>482</v>
      </c>
      <c r="AD241" s="4" t="s">
        <v>483</v>
      </c>
      <c r="AE241" s="4" t="s">
        <v>484</v>
      </c>
    </row>
    <row r="242" spans="1:31" x14ac:dyDescent="0.35">
      <c r="A242" s="4" t="str">
        <f t="shared" si="19"/>
        <v>Heliconius</v>
      </c>
      <c r="B242" s="5" t="s">
        <v>241</v>
      </c>
      <c r="C242" s="5" t="s">
        <v>480</v>
      </c>
      <c r="D242" s="5" t="s">
        <v>480</v>
      </c>
      <c r="E242" s="5"/>
      <c r="F242" s="126" t="s">
        <v>316</v>
      </c>
      <c r="G242" s="123" t="str">
        <f t="shared" si="21"/>
        <v>male</v>
      </c>
      <c r="H242" s="130" t="s">
        <v>497</v>
      </c>
      <c r="I242" s="5">
        <v>235374.99160000001</v>
      </c>
      <c r="J242" s="4">
        <v>1220586.6669999999</v>
      </c>
      <c r="K242" s="4">
        <v>443081.54790000001</v>
      </c>
      <c r="L242" s="5">
        <v>63123.795239999999</v>
      </c>
      <c r="M242" s="5">
        <v>37333.058259999998</v>
      </c>
      <c r="N242" s="129">
        <v>2604585.426</v>
      </c>
      <c r="O242" s="4">
        <v>202901.63</v>
      </c>
      <c r="P242" s="4">
        <v>230459364.80000001</v>
      </c>
      <c r="Q242" s="4">
        <v>24713960.219999999</v>
      </c>
      <c r="R242" s="4">
        <v>12810637.01</v>
      </c>
      <c r="S242" s="4">
        <v>772119.69</v>
      </c>
      <c r="T242" s="4">
        <v>74236704.299999997</v>
      </c>
      <c r="U242" s="4">
        <v>13996899.15</v>
      </c>
      <c r="V242" s="5">
        <v>35404236.500000022</v>
      </c>
      <c r="W242" s="5">
        <v>5980848.7300000181</v>
      </c>
      <c r="X242" s="5">
        <v>16677807.402000053</v>
      </c>
      <c r="Y242" s="5">
        <v>194712780.10000074</v>
      </c>
      <c r="Z242" s="4">
        <f t="shared" si="17"/>
        <v>1899043.2064999999</v>
      </c>
      <c r="AA242" s="4">
        <f t="shared" si="18"/>
        <v>58062892.632000096</v>
      </c>
      <c r="AB242" s="4">
        <f t="shared" si="20"/>
        <v>118112026.62724066</v>
      </c>
      <c r="AC242" s="4" t="s">
        <v>482</v>
      </c>
      <c r="AD242" s="4" t="s">
        <v>483</v>
      </c>
      <c r="AE242" s="4" t="s">
        <v>484</v>
      </c>
    </row>
    <row r="243" spans="1:31" x14ac:dyDescent="0.35">
      <c r="A243" s="4" t="str">
        <f t="shared" si="19"/>
        <v>Non-Heliconius</v>
      </c>
      <c r="B243" s="5" t="s">
        <v>498</v>
      </c>
      <c r="C243" s="5" t="s">
        <v>498</v>
      </c>
      <c r="D243" s="5" t="s">
        <v>433</v>
      </c>
      <c r="E243" s="5"/>
      <c r="F243" s="126" t="s">
        <v>316</v>
      </c>
      <c r="G243" s="123" t="str">
        <f t="shared" si="21"/>
        <v>male</v>
      </c>
      <c r="H243" s="123" t="s">
        <v>499</v>
      </c>
      <c r="I243" s="5">
        <v>345762.37780000002</v>
      </c>
      <c r="J243" s="4">
        <v>1207903.0209999999</v>
      </c>
      <c r="K243" s="4">
        <v>372642.1153</v>
      </c>
      <c r="L243" s="5">
        <v>26244.347959999999</v>
      </c>
      <c r="M243" s="5">
        <v>89617.541859999998</v>
      </c>
      <c r="N243" s="129">
        <v>3327286.06</v>
      </c>
      <c r="O243" s="4">
        <v>184870.71</v>
      </c>
      <c r="P243" s="4">
        <v>215324400</v>
      </c>
      <c r="Q243" s="4">
        <v>25693769.16</v>
      </c>
      <c r="R243" s="4">
        <v>10965330.59</v>
      </c>
      <c r="S243" s="4">
        <v>486183.06</v>
      </c>
      <c r="T243" s="4">
        <v>67657929.019999996</v>
      </c>
      <c r="U243" s="4">
        <v>9061088.5</v>
      </c>
      <c r="V243" s="5">
        <v>6317313.2500000205</v>
      </c>
      <c r="W243" s="5">
        <v>1034219.8437500008</v>
      </c>
      <c r="X243" s="5">
        <v>3521684.7500000033</v>
      </c>
      <c r="Y243" s="5">
        <v>122469136.00000013</v>
      </c>
      <c r="Z243" s="4">
        <f t="shared" si="17"/>
        <v>1926307.5141</v>
      </c>
      <c r="AA243" s="4">
        <f t="shared" si="18"/>
        <v>10873217.843750024</v>
      </c>
      <c r="AB243" s="4">
        <f t="shared" si="20"/>
        <v>97191618.540290102</v>
      </c>
      <c r="AC243" s="4" t="s">
        <v>500</v>
      </c>
      <c r="AD243" s="4" t="s">
        <v>483</v>
      </c>
      <c r="AE243" s="4" t="s">
        <v>501</v>
      </c>
    </row>
    <row r="244" spans="1:31" x14ac:dyDescent="0.35">
      <c r="A244" s="4" t="str">
        <f t="shared" si="19"/>
        <v>Non-Heliconius</v>
      </c>
      <c r="B244" s="5" t="s">
        <v>502</v>
      </c>
      <c r="C244" s="5" t="s">
        <v>502</v>
      </c>
      <c r="D244" s="5" t="s">
        <v>503</v>
      </c>
      <c r="E244" s="5"/>
      <c r="F244" s="126" t="s">
        <v>309</v>
      </c>
      <c r="G244" s="123" t="str">
        <f t="shared" si="21"/>
        <v>female</v>
      </c>
      <c r="H244" s="123" t="s">
        <v>504</v>
      </c>
      <c r="I244" s="5">
        <v>308154.01779999997</v>
      </c>
      <c r="J244" s="4">
        <v>1165066.0179999999</v>
      </c>
      <c r="K244" s="4">
        <v>292487.03940000001</v>
      </c>
      <c r="L244" s="5">
        <v>24272.783360000001</v>
      </c>
      <c r="M244" s="5">
        <v>59247.65756</v>
      </c>
      <c r="N244" s="129">
        <v>4849371.1220000004</v>
      </c>
      <c r="O244" s="4">
        <v>275275.43</v>
      </c>
      <c r="P244" s="4">
        <v>368121639.19999999</v>
      </c>
      <c r="Q244" s="4">
        <v>54297278.560000002</v>
      </c>
      <c r="R244" s="4">
        <v>29392023.699999999</v>
      </c>
      <c r="S244" s="4">
        <v>997832.06</v>
      </c>
      <c r="T244" s="4">
        <v>133091918.90000001</v>
      </c>
      <c r="U244" s="4">
        <v>15526692.689999999</v>
      </c>
      <c r="V244" s="5">
        <v>23564735.240000043</v>
      </c>
      <c r="W244" s="5">
        <v>4338594.5280000092</v>
      </c>
      <c r="X244" s="5">
        <v>11541542.99000003</v>
      </c>
      <c r="Y244" s="5">
        <v>206164608.00000042</v>
      </c>
      <c r="Z244" s="4">
        <f t="shared" si="17"/>
        <v>1765707.0751999998</v>
      </c>
      <c r="AA244" s="4">
        <f t="shared" si="18"/>
        <v>39444872.758000083</v>
      </c>
      <c r="AB244" s="4">
        <f t="shared" si="20"/>
        <v>144518716.69724035</v>
      </c>
      <c r="AC244" s="4" t="s">
        <v>505</v>
      </c>
      <c r="AD244" s="4" t="s">
        <v>483</v>
      </c>
      <c r="AE244" s="4" t="s">
        <v>506</v>
      </c>
    </row>
    <row r="245" spans="1:31" x14ac:dyDescent="0.35">
      <c r="A245" s="4" t="str">
        <f t="shared" si="19"/>
        <v>Non-Heliconius</v>
      </c>
      <c r="B245" s="5" t="s">
        <v>502</v>
      </c>
      <c r="C245" s="5" t="s">
        <v>502</v>
      </c>
      <c r="D245" s="5" t="s">
        <v>503</v>
      </c>
      <c r="E245" s="5"/>
      <c r="F245" s="126" t="s">
        <v>309</v>
      </c>
      <c r="G245" s="123" t="str">
        <f t="shared" si="21"/>
        <v>female</v>
      </c>
      <c r="H245" s="123" t="s">
        <v>507</v>
      </c>
      <c r="I245" s="5">
        <v>362464.34879999998</v>
      </c>
      <c r="J245" s="4">
        <v>1249507.436</v>
      </c>
      <c r="K245" s="4">
        <v>471949.5785</v>
      </c>
      <c r="L245" s="5">
        <v>36854.225700000003</v>
      </c>
      <c r="M245" s="5">
        <v>83267.343540000002</v>
      </c>
      <c r="N245" s="129">
        <v>3508665.946</v>
      </c>
      <c r="O245" s="4">
        <v>296546.67</v>
      </c>
      <c r="P245" s="4">
        <v>290961680.80000001</v>
      </c>
      <c r="Q245" s="4">
        <v>43291890.899999999</v>
      </c>
      <c r="R245" s="4">
        <v>22586778.039999999</v>
      </c>
      <c r="S245" s="4">
        <v>711170.52</v>
      </c>
      <c r="T245" s="4">
        <v>80384757.400000006</v>
      </c>
      <c r="U245" s="4">
        <v>15920915</v>
      </c>
      <c r="V245" s="5">
        <v>24426395.100000035</v>
      </c>
      <c r="W245" s="5">
        <v>4105074.5100000026</v>
      </c>
      <c r="X245" s="5">
        <v>11544544.76200003</v>
      </c>
      <c r="Y245" s="5">
        <v>180692256.00000018</v>
      </c>
      <c r="Z245" s="4">
        <f t="shared" si="17"/>
        <v>2083921.3633000001</v>
      </c>
      <c r="AA245" s="4">
        <f t="shared" si="18"/>
        <v>40076014.372000068</v>
      </c>
      <c r="AB245" s="4">
        <f t="shared" si="20"/>
        <v>119019471.97516012</v>
      </c>
      <c r="AC245" s="4" t="s">
        <v>505</v>
      </c>
      <c r="AD245" s="4" t="s">
        <v>483</v>
      </c>
      <c r="AE245" s="4" t="s">
        <v>506</v>
      </c>
    </row>
    <row r="246" spans="1:31" x14ac:dyDescent="0.35">
      <c r="A246" s="4" t="str">
        <f t="shared" si="19"/>
        <v>Non-Heliconius</v>
      </c>
      <c r="B246" s="5" t="s">
        <v>502</v>
      </c>
      <c r="C246" s="5" t="s">
        <v>502</v>
      </c>
      <c r="D246" s="5" t="s">
        <v>503</v>
      </c>
      <c r="E246" s="5"/>
      <c r="F246" s="5" t="s">
        <v>309</v>
      </c>
      <c r="G246" s="123" t="str">
        <f t="shared" si="21"/>
        <v>female</v>
      </c>
      <c r="H246" s="123" t="s">
        <v>508</v>
      </c>
      <c r="I246" s="5">
        <v>318096.12119999999</v>
      </c>
      <c r="J246" s="4">
        <v>1181417.0560000001</v>
      </c>
      <c r="K246" s="4">
        <v>292890.27510000003</v>
      </c>
      <c r="L246" s="5">
        <v>62117.364399999999</v>
      </c>
      <c r="M246" s="5">
        <v>71503.988360000003</v>
      </c>
      <c r="N246" s="129">
        <v>3238109.1880000001</v>
      </c>
      <c r="O246" s="4">
        <v>345427.64</v>
      </c>
      <c r="P246" s="4">
        <v>325727334</v>
      </c>
      <c r="Q246" s="4">
        <v>44348801.240000002</v>
      </c>
      <c r="R246" s="4">
        <v>21927919</v>
      </c>
      <c r="S246" s="4">
        <v>860808.33</v>
      </c>
      <c r="T246" s="4">
        <v>109462684.8</v>
      </c>
      <c r="U246" s="4">
        <v>14207865.189999999</v>
      </c>
      <c r="V246" s="5">
        <v>19172179.428000055</v>
      </c>
      <c r="W246" s="5">
        <v>3477468.0980000007</v>
      </c>
      <c r="X246" s="5">
        <v>9552435.9060000069</v>
      </c>
      <c r="Y246" s="5">
        <v>165661040.0000006</v>
      </c>
      <c r="Z246" s="4">
        <f t="shared" si="17"/>
        <v>1792403.4523</v>
      </c>
      <c r="AA246" s="4">
        <f t="shared" si="18"/>
        <v>32202083.432000063</v>
      </c>
      <c r="AB246" s="4">
        <f t="shared" si="20"/>
        <v>114149074.74934053</v>
      </c>
      <c r="AC246" s="4" t="s">
        <v>505</v>
      </c>
      <c r="AD246" s="4" t="s">
        <v>483</v>
      </c>
      <c r="AE246" s="4" t="s">
        <v>506</v>
      </c>
    </row>
    <row r="247" spans="1:31" x14ac:dyDescent="0.35">
      <c r="A247" s="4" t="str">
        <f t="shared" si="19"/>
        <v>Non-Heliconius</v>
      </c>
      <c r="B247" s="5" t="s">
        <v>502</v>
      </c>
      <c r="C247" s="5" t="s">
        <v>502</v>
      </c>
      <c r="D247" s="5" t="s">
        <v>503</v>
      </c>
      <c r="E247" s="5"/>
      <c r="F247" s="126" t="s">
        <v>509</v>
      </c>
      <c r="G247" s="123" t="str">
        <f t="shared" si="21"/>
        <v>male</v>
      </c>
      <c r="H247" s="130" t="s">
        <v>510</v>
      </c>
      <c r="I247" s="5">
        <v>300868.78080000001</v>
      </c>
      <c r="J247" s="4">
        <v>1272798.0730000001</v>
      </c>
      <c r="K247" s="4">
        <v>346117.81099999999</v>
      </c>
      <c r="L247" s="5">
        <v>40528.112520000002</v>
      </c>
      <c r="M247" s="5">
        <v>42571.082759999998</v>
      </c>
      <c r="N247" s="129">
        <v>3745647.9139999999</v>
      </c>
      <c r="O247" s="4">
        <v>360115.07</v>
      </c>
      <c r="P247" s="4">
        <v>296524168.60000002</v>
      </c>
      <c r="Q247" s="4">
        <v>40800838.340000004</v>
      </c>
      <c r="R247" s="4">
        <v>19681265.739999998</v>
      </c>
      <c r="S247" s="4">
        <v>897250.82</v>
      </c>
      <c r="T247" s="4">
        <v>87580735.280000001</v>
      </c>
      <c r="U247" s="4">
        <v>12165119.859999999</v>
      </c>
      <c r="V247" s="5">
        <v>25481415.760000035</v>
      </c>
      <c r="W247" s="5">
        <v>5618665.1240000138</v>
      </c>
      <c r="X247" s="5">
        <v>12233692.360000031</v>
      </c>
      <c r="Y247" s="5">
        <v>183127568.00000048</v>
      </c>
      <c r="Z247" s="4">
        <f t="shared" si="17"/>
        <v>1919784.6648000001</v>
      </c>
      <c r="AA247" s="4">
        <f t="shared" si="18"/>
        <v>43333773.244000077</v>
      </c>
      <c r="AB247" s="4">
        <f t="shared" si="20"/>
        <v>121920671.2344404</v>
      </c>
      <c r="AC247" s="4" t="s">
        <v>505</v>
      </c>
      <c r="AD247" s="4" t="s">
        <v>483</v>
      </c>
      <c r="AE247" s="4" t="s">
        <v>506</v>
      </c>
    </row>
    <row r="248" spans="1:31" x14ac:dyDescent="0.35">
      <c r="A248" s="4" t="str">
        <f t="shared" si="19"/>
        <v>Non-Heliconius</v>
      </c>
      <c r="B248" s="5" t="s">
        <v>502</v>
      </c>
      <c r="C248" s="5" t="s">
        <v>502</v>
      </c>
      <c r="D248" s="5" t="s">
        <v>503</v>
      </c>
      <c r="E248" s="5"/>
      <c r="F248" s="126" t="s">
        <v>316</v>
      </c>
      <c r="G248" s="123" t="str">
        <f t="shared" si="21"/>
        <v>male</v>
      </c>
      <c r="H248" s="130" t="s">
        <v>511</v>
      </c>
      <c r="I248" s="5">
        <v>368507.68599999999</v>
      </c>
      <c r="J248" s="4">
        <v>1320062.557</v>
      </c>
      <c r="K248" s="4">
        <v>373062.95789999998</v>
      </c>
      <c r="L248" s="5">
        <v>76749.428180000003</v>
      </c>
      <c r="M248" s="5">
        <v>75976.412360000002</v>
      </c>
      <c r="N248" s="129">
        <v>3961264.372</v>
      </c>
      <c r="O248" s="4">
        <v>368728.52</v>
      </c>
      <c r="P248" s="4">
        <v>327923504.39999998</v>
      </c>
      <c r="Q248" s="4">
        <v>44341620.159999996</v>
      </c>
      <c r="R248" s="4">
        <v>24340113.199999999</v>
      </c>
      <c r="S248" s="4">
        <v>838777.33</v>
      </c>
      <c r="T248" s="4">
        <v>115585403.90000001</v>
      </c>
      <c r="U248" s="4">
        <v>14519831.279999999</v>
      </c>
      <c r="V248" s="5">
        <v>20742278.379999988</v>
      </c>
      <c r="W248" s="5">
        <v>4585253.78800001</v>
      </c>
      <c r="X248" s="5">
        <v>11977217.59800001</v>
      </c>
      <c r="Y248" s="5">
        <v>184934240.00000036</v>
      </c>
      <c r="Z248" s="4">
        <f t="shared" si="17"/>
        <v>2061633.2009000001</v>
      </c>
      <c r="AA248" s="4">
        <f t="shared" si="18"/>
        <v>37304749.76600001</v>
      </c>
      <c r="AB248" s="4">
        <f t="shared" si="20"/>
        <v>127010784.96874037</v>
      </c>
      <c r="AC248" s="4" t="s">
        <v>505</v>
      </c>
      <c r="AD248" s="4" t="s">
        <v>483</v>
      </c>
      <c r="AE248" s="4" t="s">
        <v>506</v>
      </c>
    </row>
    <row r="249" spans="1:31" x14ac:dyDescent="0.35">
      <c r="A249" s="4" t="str">
        <f t="shared" si="19"/>
        <v>Non-Heliconius</v>
      </c>
      <c r="B249" s="5" t="s">
        <v>502</v>
      </c>
      <c r="C249" s="5" t="s">
        <v>502</v>
      </c>
      <c r="D249" s="5" t="s">
        <v>503</v>
      </c>
      <c r="E249" s="5"/>
      <c r="F249" s="126" t="s">
        <v>316</v>
      </c>
      <c r="G249" s="123" t="str">
        <f t="shared" si="21"/>
        <v>male</v>
      </c>
      <c r="H249" s="123" t="s">
        <v>512</v>
      </c>
      <c r="I249" s="5">
        <v>221746.18280000001</v>
      </c>
      <c r="J249" s="4">
        <v>1316093.412</v>
      </c>
      <c r="K249" s="4">
        <v>267299.1213</v>
      </c>
      <c r="L249" s="5">
        <v>47098.977579999999</v>
      </c>
      <c r="M249" s="5">
        <v>22417.567299999999</v>
      </c>
      <c r="N249" s="129">
        <v>3635455.784</v>
      </c>
      <c r="O249" s="4">
        <v>154714.34</v>
      </c>
      <c r="P249" s="4">
        <v>261147983.80000001</v>
      </c>
      <c r="Q249" s="4">
        <v>34744137.219999999</v>
      </c>
      <c r="R249" s="4">
        <v>14554136.23</v>
      </c>
      <c r="S249" s="4">
        <v>743920.9</v>
      </c>
      <c r="T249" s="4">
        <v>95970212.939999998</v>
      </c>
      <c r="U249" s="4">
        <v>13917499.41</v>
      </c>
      <c r="V249" s="5">
        <v>23305380.26000008</v>
      </c>
      <c r="W249" s="5">
        <v>2789551.5200000019</v>
      </c>
      <c r="X249" s="5">
        <v>9915632.3500000276</v>
      </c>
      <c r="Y249" s="5">
        <v>181313056.00000012</v>
      </c>
      <c r="Z249" s="4">
        <f t="shared" si="17"/>
        <v>1805138.7161000001</v>
      </c>
      <c r="AA249" s="4">
        <f t="shared" si="18"/>
        <v>36010564.130000114</v>
      </c>
      <c r="AB249" s="4">
        <f t="shared" si="20"/>
        <v>125921980.3926</v>
      </c>
      <c r="AC249" s="4" t="s">
        <v>505</v>
      </c>
      <c r="AD249" s="4" t="s">
        <v>483</v>
      </c>
      <c r="AE249" s="4" t="s">
        <v>506</v>
      </c>
    </row>
    <row r="250" spans="1:31" x14ac:dyDescent="0.35">
      <c r="A250" s="4" t="str">
        <f t="shared" si="19"/>
        <v>Non-Heliconius</v>
      </c>
      <c r="B250" s="5" t="s">
        <v>502</v>
      </c>
      <c r="C250" s="5" t="s">
        <v>502</v>
      </c>
      <c r="D250" s="5" t="s">
        <v>503</v>
      </c>
      <c r="E250" s="5"/>
      <c r="F250" s="126" t="s">
        <v>309</v>
      </c>
      <c r="G250" s="123" t="str">
        <f t="shared" si="21"/>
        <v>female</v>
      </c>
      <c r="H250" s="130" t="s">
        <v>513</v>
      </c>
      <c r="I250" s="5">
        <v>237053.0074</v>
      </c>
      <c r="J250" s="4">
        <v>1314186.949</v>
      </c>
      <c r="K250" s="4">
        <v>260921.61960000001</v>
      </c>
      <c r="L250" s="5">
        <v>46292.545420000002</v>
      </c>
      <c r="M250" s="5">
        <v>34640.893880000003</v>
      </c>
      <c r="N250" s="129">
        <v>3376811.9240000001</v>
      </c>
      <c r="O250" s="4">
        <v>316039.27</v>
      </c>
      <c r="P250" s="4">
        <v>312291584.19999999</v>
      </c>
      <c r="Q250" s="4">
        <v>38515083.719999999</v>
      </c>
      <c r="R250" s="4">
        <v>17831423.68</v>
      </c>
      <c r="S250" s="4">
        <v>748971.93</v>
      </c>
      <c r="T250" s="4">
        <v>116302325.90000001</v>
      </c>
      <c r="U250" s="4">
        <v>12166020.119999999</v>
      </c>
      <c r="V250" s="5">
        <v>19309895.778000012</v>
      </c>
      <c r="W250" s="5">
        <v>3872839.3740000017</v>
      </c>
      <c r="X250" s="5">
        <v>11403166.710000027</v>
      </c>
      <c r="Y250" s="5">
        <v>169195744.00000077</v>
      </c>
      <c r="Z250" s="4">
        <f t="shared" si="17"/>
        <v>1812161.5760000001</v>
      </c>
      <c r="AA250" s="4">
        <f t="shared" si="18"/>
        <v>34585901.862000041</v>
      </c>
      <c r="AB250" s="4">
        <f t="shared" si="20"/>
        <v>117220207.62412073</v>
      </c>
      <c r="AC250" s="4" t="s">
        <v>505</v>
      </c>
      <c r="AD250" s="4" t="s">
        <v>483</v>
      </c>
      <c r="AE250" s="4" t="s">
        <v>506</v>
      </c>
    </row>
    <row r="251" spans="1:31" x14ac:dyDescent="0.35">
      <c r="A251" s="4" t="str">
        <f t="shared" si="19"/>
        <v>Non-Heliconius</v>
      </c>
      <c r="B251" s="5" t="s">
        <v>514</v>
      </c>
      <c r="C251" s="5" t="s">
        <v>514</v>
      </c>
      <c r="D251" s="5" t="s">
        <v>515</v>
      </c>
      <c r="E251" s="5"/>
      <c r="F251" s="126" t="s">
        <v>316</v>
      </c>
      <c r="G251" s="123" t="str">
        <f t="shared" si="21"/>
        <v>male</v>
      </c>
      <c r="H251" s="123" t="s">
        <v>516</v>
      </c>
      <c r="I251" s="5">
        <v>155099.83551999999</v>
      </c>
      <c r="J251" s="4">
        <v>787922.62479999999</v>
      </c>
      <c r="K251" s="4">
        <v>221855.1581</v>
      </c>
      <c r="L251" s="5">
        <v>61344.22118</v>
      </c>
      <c r="M251" s="5">
        <v>35669.097099999999</v>
      </c>
      <c r="N251" s="129">
        <v>2416608.9360000002</v>
      </c>
      <c r="O251" s="4">
        <v>241290.95</v>
      </c>
      <c r="P251" s="4">
        <v>158492154.40000001</v>
      </c>
      <c r="Q251" s="4">
        <v>20404214.359999999</v>
      </c>
      <c r="R251" s="4">
        <v>10083753.140000001</v>
      </c>
      <c r="S251" s="4">
        <v>767603.39</v>
      </c>
      <c r="T251" s="4">
        <v>70813538.219999999</v>
      </c>
      <c r="U251" s="4">
        <v>8566160.0500000007</v>
      </c>
      <c r="V251" s="5">
        <v>4971863.5420000106</v>
      </c>
      <c r="W251" s="5">
        <v>766057.35780000151</v>
      </c>
      <c r="X251" s="5">
        <v>2695777.598000003</v>
      </c>
      <c r="Y251" s="5">
        <v>101133128.00000012</v>
      </c>
      <c r="Z251" s="4">
        <f t="shared" si="17"/>
        <v>1164877.61842</v>
      </c>
      <c r="AA251" s="4">
        <f t="shared" si="18"/>
        <v>8433698.4978000149</v>
      </c>
      <c r="AB251" s="4">
        <f t="shared" si="20"/>
        <v>80516113.800680086</v>
      </c>
      <c r="AC251" s="4" t="s">
        <v>517</v>
      </c>
      <c r="AD251" s="4" t="s">
        <v>483</v>
      </c>
      <c r="AE251" s="4" t="s">
        <v>501</v>
      </c>
    </row>
    <row r="252" spans="1:31" x14ac:dyDescent="0.35">
      <c r="A252" s="4" t="str">
        <f t="shared" si="19"/>
        <v>Non-Heliconius</v>
      </c>
      <c r="B252" s="5" t="s">
        <v>514</v>
      </c>
      <c r="C252" s="5" t="s">
        <v>514</v>
      </c>
      <c r="D252" s="5" t="s">
        <v>515</v>
      </c>
      <c r="E252" s="5"/>
      <c r="F252" s="126" t="s">
        <v>316</v>
      </c>
      <c r="G252" s="123" t="str">
        <f t="shared" si="21"/>
        <v>male</v>
      </c>
      <c r="H252" s="123" t="s">
        <v>518</v>
      </c>
      <c r="I252" s="5">
        <v>216002.34899999999</v>
      </c>
      <c r="J252" s="4">
        <v>784996.26699999999</v>
      </c>
      <c r="K252" s="4">
        <v>199023.63680000001</v>
      </c>
      <c r="L252" s="5">
        <v>66037.527979999999</v>
      </c>
      <c r="M252" s="5">
        <v>34399.147100000002</v>
      </c>
      <c r="N252" s="129">
        <v>2494794.0019999999</v>
      </c>
      <c r="O252" s="4">
        <v>262935.37</v>
      </c>
      <c r="P252" s="4">
        <v>164083048.19999999</v>
      </c>
      <c r="Q252" s="4">
        <v>19765153.600000001</v>
      </c>
      <c r="R252" s="4">
        <v>9629994.3000000007</v>
      </c>
      <c r="S252" s="4">
        <v>566398.80000000005</v>
      </c>
      <c r="T252" s="4">
        <v>63764037</v>
      </c>
      <c r="U252" s="4">
        <v>11492738.48</v>
      </c>
      <c r="V252" s="5">
        <v>5426009.9280000143</v>
      </c>
      <c r="W252" s="5">
        <v>841039.82120000117</v>
      </c>
      <c r="X252" s="5">
        <v>2703287.0680000014</v>
      </c>
      <c r="Y252" s="5">
        <v>111045136.00000033</v>
      </c>
      <c r="Z252" s="4">
        <f t="shared" si="17"/>
        <v>1200022.2527999999</v>
      </c>
      <c r="AA252" s="4">
        <f t="shared" si="18"/>
        <v>8970336.8172000162</v>
      </c>
      <c r="AB252" s="4">
        <f t="shared" si="20"/>
        <v>86852845.300900295</v>
      </c>
      <c r="AC252" s="4" t="s">
        <v>517</v>
      </c>
      <c r="AD252" s="4" t="s">
        <v>483</v>
      </c>
      <c r="AE252" s="4" t="s">
        <v>501</v>
      </c>
    </row>
    <row r="253" spans="1:31" x14ac:dyDescent="0.35">
      <c r="A253" s="4" t="str">
        <f t="shared" si="19"/>
        <v>Non-Heliconius</v>
      </c>
      <c r="B253" s="5" t="s">
        <v>514</v>
      </c>
      <c r="C253" s="5" t="s">
        <v>514</v>
      </c>
      <c r="D253" s="5" t="s">
        <v>515</v>
      </c>
      <c r="E253" s="5"/>
      <c r="F253" s="126" t="s">
        <v>316</v>
      </c>
      <c r="G253" s="123" t="str">
        <f t="shared" si="21"/>
        <v>male</v>
      </c>
      <c r="H253" s="130" t="s">
        <v>519</v>
      </c>
      <c r="I253" s="5">
        <v>223073.60159999999</v>
      </c>
      <c r="J253" s="4">
        <v>795653.13</v>
      </c>
      <c r="K253" s="4">
        <v>265051.8971</v>
      </c>
      <c r="L253" s="5">
        <v>64611.754300000001</v>
      </c>
      <c r="M253" s="5">
        <v>21279.32028</v>
      </c>
      <c r="N253" s="129">
        <v>2230791.2880000002</v>
      </c>
      <c r="O253" s="4">
        <v>242915.88</v>
      </c>
      <c r="P253" s="4">
        <v>143009026.09999999</v>
      </c>
      <c r="Q253" s="4">
        <v>17338555.98</v>
      </c>
      <c r="R253" s="4">
        <v>8334695.2199999997</v>
      </c>
      <c r="S253" s="4">
        <v>831883.25</v>
      </c>
      <c r="T253" s="4">
        <v>56447625.259999998</v>
      </c>
      <c r="U253" s="4">
        <v>7414820.5999999996</v>
      </c>
      <c r="V253" s="5">
        <v>5006885.8840000005</v>
      </c>
      <c r="W253" s="5">
        <v>792475.04980000027</v>
      </c>
      <c r="X253" s="5">
        <v>2843138.2740000091</v>
      </c>
      <c r="Y253" s="5">
        <v>92517976.00000003</v>
      </c>
      <c r="Z253" s="4">
        <f t="shared" si="17"/>
        <v>1283778.6287</v>
      </c>
      <c r="AA253" s="4">
        <f t="shared" si="18"/>
        <v>8642499.2078000102</v>
      </c>
      <c r="AB253" s="4">
        <f t="shared" si="20"/>
        <v>72924806.955220014</v>
      </c>
      <c r="AC253" s="4" t="s">
        <v>517</v>
      </c>
      <c r="AD253" s="4" t="s">
        <v>483</v>
      </c>
      <c r="AE253" s="4" t="s">
        <v>501</v>
      </c>
    </row>
    <row r="254" spans="1:31" x14ac:dyDescent="0.35">
      <c r="A254" s="4" t="str">
        <f t="shared" si="19"/>
        <v>Non-Heliconius</v>
      </c>
      <c r="B254" s="5" t="s">
        <v>514</v>
      </c>
      <c r="C254" s="5" t="s">
        <v>514</v>
      </c>
      <c r="D254" s="5" t="s">
        <v>515</v>
      </c>
      <c r="E254" s="5"/>
      <c r="F254" s="126" t="s">
        <v>316</v>
      </c>
      <c r="G254" s="123" t="str">
        <f t="shared" si="21"/>
        <v>male</v>
      </c>
      <c r="H254" s="130" t="s">
        <v>520</v>
      </c>
      <c r="I254" s="5">
        <v>158650.46890000001</v>
      </c>
      <c r="J254" s="4">
        <v>793189.47530000005</v>
      </c>
      <c r="K254" s="4">
        <v>184081.06709999999</v>
      </c>
      <c r="L254" s="5">
        <v>42090.940719999999</v>
      </c>
      <c r="M254" s="5">
        <v>19426.588027999998</v>
      </c>
      <c r="N254" s="129">
        <v>2301107.6439999999</v>
      </c>
      <c r="O254" s="4">
        <v>219067.79</v>
      </c>
      <c r="P254" s="4">
        <v>153709985.80000001</v>
      </c>
      <c r="Q254" s="4">
        <v>17699602.07</v>
      </c>
      <c r="R254" s="4">
        <v>9304738.4100000001</v>
      </c>
      <c r="S254" s="4">
        <v>386268.47</v>
      </c>
      <c r="T254" s="4">
        <v>60096653.020000003</v>
      </c>
      <c r="U254" s="4">
        <v>10955715.48</v>
      </c>
      <c r="V254" s="5">
        <v>6411402.7420000136</v>
      </c>
      <c r="W254" s="5">
        <v>763798.11640000157</v>
      </c>
      <c r="X254" s="5">
        <v>3478773.8140000049</v>
      </c>
      <c r="Y254" s="5">
        <v>99081920.000000075</v>
      </c>
      <c r="Z254" s="4">
        <f t="shared" si="17"/>
        <v>1135921.0112999999</v>
      </c>
      <c r="AA254" s="4">
        <f t="shared" si="18"/>
        <v>10653974.67240002</v>
      </c>
      <c r="AB254" s="4">
        <f t="shared" si="20"/>
        <v>74015774.604272068</v>
      </c>
      <c r="AC254" s="4" t="s">
        <v>517</v>
      </c>
      <c r="AD254" s="4" t="s">
        <v>483</v>
      </c>
      <c r="AE254" s="4" t="s">
        <v>501</v>
      </c>
    </row>
    <row r="255" spans="1:31" x14ac:dyDescent="0.35">
      <c r="A255" s="4" t="str">
        <f t="shared" si="19"/>
        <v>Non-Heliconius</v>
      </c>
      <c r="B255" s="5" t="s">
        <v>521</v>
      </c>
      <c r="C255" s="5" t="s">
        <v>521</v>
      </c>
      <c r="D255" s="5" t="s">
        <v>522</v>
      </c>
      <c r="E255" s="5"/>
      <c r="F255" s="126" t="s">
        <v>316</v>
      </c>
      <c r="G255" s="123" t="str">
        <f t="shared" si="21"/>
        <v>male</v>
      </c>
      <c r="H255" s="123" t="s">
        <v>523</v>
      </c>
      <c r="I255" s="5">
        <v>106896.81634</v>
      </c>
      <c r="J255" s="4">
        <v>538293.93729999999</v>
      </c>
      <c r="K255" s="4">
        <v>154023.0729</v>
      </c>
      <c r="L255" s="5">
        <v>28711.9548</v>
      </c>
      <c r="M255" s="5">
        <v>41963.626259999997</v>
      </c>
      <c r="N255" s="129">
        <v>1458236.01</v>
      </c>
      <c r="O255" s="4">
        <v>133013.65</v>
      </c>
      <c r="P255" s="4">
        <v>94400711.040000007</v>
      </c>
      <c r="Q255" s="4">
        <v>12358950.51</v>
      </c>
      <c r="R255" s="4">
        <v>5340644.45</v>
      </c>
      <c r="S255" s="4">
        <v>379384.31</v>
      </c>
      <c r="T255" s="4">
        <v>44252686.840000004</v>
      </c>
      <c r="U255" s="4">
        <v>5624285.4400000004</v>
      </c>
      <c r="V255" s="5">
        <v>3204640.6640000059</v>
      </c>
      <c r="W255" s="5">
        <v>494232.12980000087</v>
      </c>
      <c r="X255" s="5">
        <v>1554973.2138000045</v>
      </c>
      <c r="Y255" s="5">
        <v>58141432.00000003</v>
      </c>
      <c r="Z255" s="4">
        <f t="shared" si="17"/>
        <v>799213.82654000004</v>
      </c>
      <c r="AA255" s="4">
        <f t="shared" si="18"/>
        <v>5253846.0076000113</v>
      </c>
      <c r="AB255" s="4">
        <f t="shared" si="20"/>
        <v>44963887.089600027</v>
      </c>
      <c r="AC255" s="4" t="s">
        <v>524</v>
      </c>
      <c r="AD255" s="4" t="s">
        <v>483</v>
      </c>
      <c r="AE255" s="4" t="s">
        <v>501</v>
      </c>
    </row>
    <row r="256" spans="1:31" x14ac:dyDescent="0.35">
      <c r="A256" s="4" t="str">
        <f t="shared" si="19"/>
        <v>Non-Heliconius</v>
      </c>
      <c r="B256" s="5" t="s">
        <v>521</v>
      </c>
      <c r="C256" s="5" t="s">
        <v>521</v>
      </c>
      <c r="D256" s="5" t="s">
        <v>522</v>
      </c>
      <c r="E256" s="5"/>
      <c r="F256" s="126" t="s">
        <v>316</v>
      </c>
      <c r="G256" s="123" t="str">
        <f t="shared" si="21"/>
        <v>male</v>
      </c>
      <c r="H256" s="123" t="s">
        <v>525</v>
      </c>
      <c r="I256" s="5">
        <v>186734.22537999999</v>
      </c>
      <c r="J256" s="4">
        <v>1410408.845</v>
      </c>
      <c r="K256" s="4">
        <v>402237.10619999998</v>
      </c>
      <c r="L256" s="5">
        <v>64984.613740000001</v>
      </c>
      <c r="M256" s="5">
        <v>44959.643640000002</v>
      </c>
      <c r="N256" s="129">
        <v>4140259.11</v>
      </c>
      <c r="O256" s="4">
        <v>387590.74</v>
      </c>
      <c r="P256" s="4">
        <v>299641019.80000001</v>
      </c>
      <c r="Q256" s="4">
        <v>37230225.840000004</v>
      </c>
      <c r="R256" s="4">
        <v>17410084.140000001</v>
      </c>
      <c r="S256" s="4">
        <v>966880.58</v>
      </c>
      <c r="T256" s="4">
        <v>107275199.2</v>
      </c>
      <c r="U256" s="4">
        <v>13956411.189999999</v>
      </c>
      <c r="V256" s="5">
        <v>10691734.246000037</v>
      </c>
      <c r="W256" s="5">
        <v>1780346.7226000035</v>
      </c>
      <c r="X256" s="5">
        <v>4771238.7460000021</v>
      </c>
      <c r="Y256" s="5">
        <v>156407904.00000063</v>
      </c>
      <c r="Z256" s="4">
        <f t="shared" si="17"/>
        <v>1999380.17658</v>
      </c>
      <c r="AA256" s="4">
        <f t="shared" si="18"/>
        <v>17243319.714600042</v>
      </c>
      <c r="AB256" s="4">
        <f t="shared" si="20"/>
        <v>119023574.16518056</v>
      </c>
      <c r="AC256" s="4" t="s">
        <v>524</v>
      </c>
      <c r="AD256" s="4" t="s">
        <v>483</v>
      </c>
      <c r="AE256" s="4" t="s">
        <v>501</v>
      </c>
    </row>
    <row r="257" spans="1:31" x14ac:dyDescent="0.35">
      <c r="A257" s="4" t="str">
        <f t="shared" si="19"/>
        <v>Non-Heliconius</v>
      </c>
      <c r="B257" s="5" t="s">
        <v>521</v>
      </c>
      <c r="C257" s="5" t="s">
        <v>521</v>
      </c>
      <c r="D257" s="5" t="s">
        <v>522</v>
      </c>
      <c r="E257" s="5"/>
      <c r="F257" s="126" t="s">
        <v>316</v>
      </c>
      <c r="G257" s="123" t="str">
        <f t="shared" si="21"/>
        <v>male</v>
      </c>
      <c r="H257" s="123" t="s">
        <v>526</v>
      </c>
      <c r="I257" s="5">
        <v>399616.78639999998</v>
      </c>
      <c r="J257" s="4">
        <v>1109703.379</v>
      </c>
      <c r="K257" s="4">
        <v>334825.24650000001</v>
      </c>
      <c r="L257" s="5">
        <v>50200.341760000003</v>
      </c>
      <c r="M257" s="5">
        <v>48490.220220000003</v>
      </c>
      <c r="N257" s="129">
        <v>3445177.74</v>
      </c>
      <c r="O257" s="4">
        <v>390514.53</v>
      </c>
      <c r="P257" s="4">
        <v>275471286.19999999</v>
      </c>
      <c r="Q257" s="4">
        <v>36459735.899999999</v>
      </c>
      <c r="R257" s="4">
        <v>17746924.120000001</v>
      </c>
      <c r="S257" s="4">
        <v>958826.53</v>
      </c>
      <c r="T257" s="4">
        <v>94682202.599999994</v>
      </c>
      <c r="U257" s="4">
        <v>11147840.949999999</v>
      </c>
      <c r="V257" s="5">
        <v>7164471.4120000163</v>
      </c>
      <c r="W257" s="5">
        <v>1513292.0606000007</v>
      </c>
      <c r="X257" s="5">
        <v>4441626.9420000026</v>
      </c>
      <c r="Y257" s="5">
        <v>124424304.00000025</v>
      </c>
      <c r="Z257" s="4">
        <f t="shared" ref="Z257:Z308" si="22">SUM(I257:K257)</f>
        <v>1844145.4118999997</v>
      </c>
      <c r="AA257" s="4">
        <f t="shared" ref="AA257:AA308" si="23">SUM(V257:X257)</f>
        <v>13119390.414600018</v>
      </c>
      <c r="AB257" s="4">
        <f t="shared" si="20"/>
        <v>94819259.263280243</v>
      </c>
      <c r="AC257" s="4" t="s">
        <v>524</v>
      </c>
      <c r="AD257" s="4" t="s">
        <v>483</v>
      </c>
      <c r="AE257" s="4" t="s">
        <v>501</v>
      </c>
    </row>
    <row r="258" spans="1:31" x14ac:dyDescent="0.35">
      <c r="A258" s="4" t="str">
        <f t="shared" si="19"/>
        <v>Non-Heliconius</v>
      </c>
      <c r="B258" s="5" t="s">
        <v>521</v>
      </c>
      <c r="C258" s="5" t="s">
        <v>521</v>
      </c>
      <c r="D258" s="5" t="s">
        <v>522</v>
      </c>
      <c r="E258" s="5"/>
      <c r="F258" s="126" t="s">
        <v>309</v>
      </c>
      <c r="G258" s="123" t="str">
        <f t="shared" si="21"/>
        <v>female</v>
      </c>
      <c r="H258" s="130" t="s">
        <v>527</v>
      </c>
      <c r="I258" s="5">
        <v>329722.39600000001</v>
      </c>
      <c r="J258" s="4">
        <v>1227922.1710000001</v>
      </c>
      <c r="K258" s="4">
        <v>321585.52919999999</v>
      </c>
      <c r="L258" s="5">
        <v>48324.71456</v>
      </c>
      <c r="M258" s="5">
        <v>25486.322059999999</v>
      </c>
      <c r="N258" s="129">
        <v>2776133.49</v>
      </c>
      <c r="O258" s="4">
        <v>287190.03000000003</v>
      </c>
      <c r="P258" s="4">
        <v>286666840.80000001</v>
      </c>
      <c r="Q258" s="4">
        <v>34186977.299999997</v>
      </c>
      <c r="R258" s="4">
        <v>18417729.260000002</v>
      </c>
      <c r="S258" s="4">
        <v>942056.11</v>
      </c>
      <c r="T258" s="4">
        <v>92449095.700000003</v>
      </c>
      <c r="U258" s="4">
        <v>13750643.07</v>
      </c>
      <c r="V258" s="5">
        <v>10606502.536000002</v>
      </c>
      <c r="W258" s="5">
        <v>1433909.0248000002</v>
      </c>
      <c r="X258" s="5">
        <v>5648750.9100000141</v>
      </c>
      <c r="Y258" s="5">
        <v>139070608.00000039</v>
      </c>
      <c r="Z258" s="4">
        <f t="shared" si="22"/>
        <v>1879230.0962</v>
      </c>
      <c r="AA258" s="4">
        <f t="shared" si="23"/>
        <v>17689162.470800016</v>
      </c>
      <c r="AB258" s="4">
        <f t="shared" si="20"/>
        <v>102949952.55094036</v>
      </c>
      <c r="AC258" s="4" t="s">
        <v>524</v>
      </c>
      <c r="AD258" s="4" t="s">
        <v>483</v>
      </c>
      <c r="AE258" s="4" t="s">
        <v>501</v>
      </c>
    </row>
    <row r="259" spans="1:31" x14ac:dyDescent="0.35">
      <c r="A259" s="4" t="str">
        <f t="shared" ref="A259:A308" si="24">IF(B259="HELICONIUS", "Heliconius", "Non-Heliconius")</f>
        <v>Non-Heliconius</v>
      </c>
      <c r="B259" s="5" t="s">
        <v>521</v>
      </c>
      <c r="C259" s="5" t="s">
        <v>521</v>
      </c>
      <c r="D259" s="5" t="s">
        <v>522</v>
      </c>
      <c r="E259" s="5"/>
      <c r="F259" s="126" t="s">
        <v>309</v>
      </c>
      <c r="G259" s="123" t="str">
        <f t="shared" si="21"/>
        <v>female</v>
      </c>
      <c r="H259" s="130" t="s">
        <v>528</v>
      </c>
      <c r="I259" s="5">
        <v>280569.09759999998</v>
      </c>
      <c r="J259" s="4">
        <v>1123462.4380000001</v>
      </c>
      <c r="K259" s="4">
        <v>274280.28970000002</v>
      </c>
      <c r="L259" s="5">
        <v>79878.893700000001</v>
      </c>
      <c r="M259" s="5">
        <v>44187.150459999997</v>
      </c>
      <c r="N259" s="129">
        <v>2842375.69</v>
      </c>
      <c r="O259" s="4">
        <v>196387.34</v>
      </c>
      <c r="P259" s="4">
        <v>246194363.19999999</v>
      </c>
      <c r="Q259" s="4">
        <v>34868626.560000002</v>
      </c>
      <c r="R259" s="4">
        <v>17103626.800000001</v>
      </c>
      <c r="S259" s="4">
        <v>1251583.1100000001</v>
      </c>
      <c r="T259" s="4">
        <v>82811077.980000004</v>
      </c>
      <c r="U259" s="4">
        <v>14319174.34</v>
      </c>
      <c r="V259" s="5">
        <v>10288103.618000019</v>
      </c>
      <c r="W259" s="5">
        <v>1588751.4770000032</v>
      </c>
      <c r="X259" s="5">
        <v>3990524.4560000068</v>
      </c>
      <c r="Y259" s="5">
        <v>135623984.00000015</v>
      </c>
      <c r="Z259" s="4">
        <f t="shared" si="22"/>
        <v>1678311.8253000001</v>
      </c>
      <c r="AA259" s="4">
        <f t="shared" si="23"/>
        <v>15867379.551000029</v>
      </c>
      <c r="AB259" s="4">
        <f t="shared" ref="AB259:AB308" si="25">Y259-AA259-Z259-U259-M259-N259</f>
        <v>100872555.44324012</v>
      </c>
      <c r="AC259" s="4" t="s">
        <v>524</v>
      </c>
      <c r="AD259" s="4" t="s">
        <v>483</v>
      </c>
      <c r="AE259" s="4" t="s">
        <v>501</v>
      </c>
    </row>
    <row r="260" spans="1:31" x14ac:dyDescent="0.35">
      <c r="A260" s="4" t="str">
        <f t="shared" si="24"/>
        <v>Non-Heliconius</v>
      </c>
      <c r="B260" s="5" t="s">
        <v>521</v>
      </c>
      <c r="C260" s="5" t="s">
        <v>521</v>
      </c>
      <c r="D260" s="5" t="s">
        <v>522</v>
      </c>
      <c r="E260" s="5"/>
      <c r="F260" s="126" t="s">
        <v>309</v>
      </c>
      <c r="G260" s="123" t="str">
        <f t="shared" si="21"/>
        <v>female</v>
      </c>
      <c r="H260" s="130" t="s">
        <v>529</v>
      </c>
      <c r="I260" s="5">
        <v>216464.29139999999</v>
      </c>
      <c r="J260" s="4">
        <v>1020731.093</v>
      </c>
      <c r="K260" s="4">
        <v>269461.29300000001</v>
      </c>
      <c r="L260" s="5"/>
      <c r="M260" s="5">
        <v>82728.374800000005</v>
      </c>
      <c r="N260" s="129">
        <v>2293570.9700000002</v>
      </c>
      <c r="O260" s="4">
        <v>318755.69</v>
      </c>
      <c r="P260" s="4">
        <v>224804660</v>
      </c>
      <c r="Q260" s="4">
        <v>27576401.239999998</v>
      </c>
      <c r="R260" s="4">
        <v>13992645.26</v>
      </c>
      <c r="S260" s="4">
        <v>770749.93</v>
      </c>
      <c r="T260" s="4">
        <v>75427720.079999998</v>
      </c>
      <c r="U260" s="4">
        <v>11983401.27</v>
      </c>
      <c r="V260" s="5">
        <v>7860411.3880000105</v>
      </c>
      <c r="W260" s="5">
        <v>1137086.8670000019</v>
      </c>
      <c r="X260" s="5">
        <v>3036578.9840000044</v>
      </c>
      <c r="Y260" s="5">
        <v>120178519.99999984</v>
      </c>
      <c r="Z260" s="4">
        <f t="shared" si="22"/>
        <v>1506656.6773999999</v>
      </c>
      <c r="AA260" s="4">
        <f t="shared" si="23"/>
        <v>12034077.239000017</v>
      </c>
      <c r="AB260" s="4">
        <f t="shared" si="25"/>
        <v>92278085.468799829</v>
      </c>
      <c r="AC260" s="4" t="s">
        <v>524</v>
      </c>
      <c r="AD260" s="4" t="s">
        <v>483</v>
      </c>
      <c r="AE260" s="4" t="s">
        <v>501</v>
      </c>
    </row>
    <row r="261" spans="1:31" x14ac:dyDescent="0.35">
      <c r="A261" s="4" t="str">
        <f t="shared" si="24"/>
        <v>Non-Heliconius</v>
      </c>
      <c r="B261" s="5" t="s">
        <v>521</v>
      </c>
      <c r="C261" s="5" t="s">
        <v>521</v>
      </c>
      <c r="D261" s="5" t="s">
        <v>522</v>
      </c>
      <c r="E261" s="5"/>
      <c r="F261" s="126" t="s">
        <v>316</v>
      </c>
      <c r="G261" s="123" t="str">
        <f t="shared" si="21"/>
        <v>male</v>
      </c>
      <c r="H261" s="130" t="s">
        <v>530</v>
      </c>
      <c r="I261" s="5">
        <v>239586.671</v>
      </c>
      <c r="J261" s="4">
        <v>995514.397</v>
      </c>
      <c r="K261" s="4">
        <v>277251.79590000003</v>
      </c>
      <c r="L261" s="5">
        <v>59026.197139999997</v>
      </c>
      <c r="M261" s="5">
        <v>63005.49134</v>
      </c>
      <c r="N261" s="129">
        <v>2658279.0499999998</v>
      </c>
      <c r="O261" s="4">
        <v>344651.09</v>
      </c>
      <c r="P261" s="4">
        <v>215749869.80000001</v>
      </c>
      <c r="Q261" s="4">
        <v>26004853.34</v>
      </c>
      <c r="R261" s="4">
        <v>14023861.74</v>
      </c>
      <c r="S261" s="4">
        <v>807630.92</v>
      </c>
      <c r="T261" s="4">
        <v>91632202.120000005</v>
      </c>
      <c r="U261" s="4">
        <v>10648978.130000001</v>
      </c>
      <c r="V261" s="5">
        <v>8783683.9760000035</v>
      </c>
      <c r="W261" s="5">
        <v>1092979.4708000009</v>
      </c>
      <c r="X261" s="5">
        <v>3831065.4800000023</v>
      </c>
      <c r="Y261" s="5">
        <v>112066680.00000018</v>
      </c>
      <c r="Z261" s="4">
        <f t="shared" si="22"/>
        <v>1512352.8639</v>
      </c>
      <c r="AA261" s="4">
        <f t="shared" si="23"/>
        <v>13707728.926800007</v>
      </c>
      <c r="AB261" s="4">
        <f t="shared" si="25"/>
        <v>83476335.537960172</v>
      </c>
      <c r="AC261" s="4" t="s">
        <v>524</v>
      </c>
      <c r="AD261" s="4" t="s">
        <v>483</v>
      </c>
      <c r="AE261" s="4" t="s">
        <v>501</v>
      </c>
    </row>
    <row r="262" spans="1:31" x14ac:dyDescent="0.35">
      <c r="A262" s="4" t="str">
        <f t="shared" si="24"/>
        <v>Non-Heliconius</v>
      </c>
      <c r="B262" s="5" t="s">
        <v>521</v>
      </c>
      <c r="C262" s="5" t="s">
        <v>521</v>
      </c>
      <c r="D262" s="5" t="s">
        <v>522</v>
      </c>
      <c r="E262" s="5"/>
      <c r="F262" s="126" t="s">
        <v>316</v>
      </c>
      <c r="G262" s="123" t="str">
        <f t="shared" si="21"/>
        <v>male</v>
      </c>
      <c r="H262" s="130" t="s">
        <v>531</v>
      </c>
      <c r="I262" s="5">
        <v>233946.2548</v>
      </c>
      <c r="J262" s="4">
        <v>1166216.8230000001</v>
      </c>
      <c r="K262" s="4">
        <v>329777.32659999997</v>
      </c>
      <c r="L262" s="5">
        <v>66470.180300000007</v>
      </c>
      <c r="M262" s="5">
        <v>53187.213380000001</v>
      </c>
      <c r="N262" s="129">
        <v>2907254.04</v>
      </c>
      <c r="O262" s="4">
        <v>306504.46000000002</v>
      </c>
      <c r="P262" s="4">
        <v>236966580.19999999</v>
      </c>
      <c r="Q262" s="4">
        <v>31185749.739999998</v>
      </c>
      <c r="R262" s="4">
        <v>13859226.300000001</v>
      </c>
      <c r="S262" s="4">
        <v>835332.58</v>
      </c>
      <c r="T262" s="4">
        <v>82121942.980000004</v>
      </c>
      <c r="U262" s="4">
        <v>14758870.58</v>
      </c>
      <c r="V262" s="5">
        <v>9934995.1079999972</v>
      </c>
      <c r="W262" s="5">
        <v>1197957.5790000008</v>
      </c>
      <c r="X262" s="5">
        <v>4631549.182000014</v>
      </c>
      <c r="Y262" s="5">
        <v>132475184.00000055</v>
      </c>
      <c r="Z262" s="4">
        <f t="shared" si="22"/>
        <v>1729940.4044000001</v>
      </c>
      <c r="AA262" s="4">
        <f t="shared" si="23"/>
        <v>15764501.869000014</v>
      </c>
      <c r="AB262" s="4">
        <f t="shared" si="25"/>
        <v>97261429.893220529</v>
      </c>
      <c r="AC262" s="4" t="s">
        <v>524</v>
      </c>
      <c r="AD262" s="4" t="s">
        <v>483</v>
      </c>
      <c r="AE262" s="4" t="s">
        <v>501</v>
      </c>
    </row>
    <row r="263" spans="1:31" x14ac:dyDescent="0.35">
      <c r="A263" s="4" t="str">
        <f t="shared" si="24"/>
        <v>Non-Heliconius</v>
      </c>
      <c r="B263" s="5" t="s">
        <v>521</v>
      </c>
      <c r="C263" s="5" t="s">
        <v>521</v>
      </c>
      <c r="D263" s="5" t="s">
        <v>522</v>
      </c>
      <c r="E263" s="5"/>
      <c r="F263" s="126" t="s">
        <v>316</v>
      </c>
      <c r="G263" s="123" t="str">
        <f t="shared" si="21"/>
        <v>male</v>
      </c>
      <c r="H263" s="130" t="s">
        <v>532</v>
      </c>
      <c r="I263" s="5">
        <v>210701.576</v>
      </c>
      <c r="J263" s="4">
        <v>1172690.1000000001</v>
      </c>
      <c r="K263" s="4">
        <v>335985.08649999998</v>
      </c>
      <c r="L263" s="5">
        <v>42570.99452</v>
      </c>
      <c r="M263" s="5">
        <v>57313.479019999999</v>
      </c>
      <c r="N263" s="129">
        <v>3938507.18</v>
      </c>
      <c r="O263" s="4">
        <v>338911.5</v>
      </c>
      <c r="P263" s="4">
        <v>224753924.40000001</v>
      </c>
      <c r="Q263" s="4">
        <v>33416850.32</v>
      </c>
      <c r="R263" s="4">
        <v>14751981.52</v>
      </c>
      <c r="S263" s="4">
        <v>988464.26</v>
      </c>
      <c r="T263" s="4">
        <v>54004702.299999997</v>
      </c>
      <c r="U263" s="4">
        <v>10026325.050000001</v>
      </c>
      <c r="V263" s="5">
        <v>10316371.006000012</v>
      </c>
      <c r="W263" s="5">
        <v>1680422.3702000026</v>
      </c>
      <c r="X263" s="5">
        <v>4760386.8920000019</v>
      </c>
      <c r="Y263" s="5">
        <v>135571696.00000003</v>
      </c>
      <c r="Z263" s="4">
        <f t="shared" si="22"/>
        <v>1719376.7625</v>
      </c>
      <c r="AA263" s="4">
        <f t="shared" si="23"/>
        <v>16757180.268200018</v>
      </c>
      <c r="AB263" s="4">
        <f t="shared" si="25"/>
        <v>103072993.26028001</v>
      </c>
      <c r="AC263" s="4" t="s">
        <v>524</v>
      </c>
      <c r="AD263" s="4" t="s">
        <v>483</v>
      </c>
      <c r="AE263" s="4" t="s">
        <v>501</v>
      </c>
    </row>
    <row r="264" spans="1:31" x14ac:dyDescent="0.35">
      <c r="A264" s="4" t="str">
        <f t="shared" si="24"/>
        <v>Non-Heliconius</v>
      </c>
      <c r="B264" s="5" t="s">
        <v>521</v>
      </c>
      <c r="C264" s="5" t="s">
        <v>521</v>
      </c>
      <c r="D264" s="5" t="s">
        <v>522</v>
      </c>
      <c r="E264" s="5"/>
      <c r="F264" s="126" t="s">
        <v>316</v>
      </c>
      <c r="G264" s="123" t="str">
        <f t="shared" si="21"/>
        <v>male</v>
      </c>
      <c r="H264" s="130" t="s">
        <v>533</v>
      </c>
      <c r="I264" s="5">
        <v>202818.9442</v>
      </c>
      <c r="J264" s="4">
        <v>959489.62029999995</v>
      </c>
      <c r="K264" s="4">
        <v>260123.693</v>
      </c>
      <c r="L264" s="5">
        <v>63033.654199999997</v>
      </c>
      <c r="M264" s="5">
        <v>39050.730000000003</v>
      </c>
      <c r="N264" s="129">
        <v>2528063.9</v>
      </c>
      <c r="O264" s="132">
        <v>223788.31</v>
      </c>
      <c r="P264" s="4">
        <v>223478616.80000001</v>
      </c>
      <c r="Q264" s="132">
        <v>28153787.02</v>
      </c>
      <c r="R264" s="132">
        <v>13475954.890000001</v>
      </c>
      <c r="S264" s="4">
        <v>718137.9</v>
      </c>
      <c r="T264" s="132">
        <v>101360972.59999999</v>
      </c>
      <c r="U264" s="132">
        <v>10780450</v>
      </c>
      <c r="V264" s="5">
        <v>5997488.9640000146</v>
      </c>
      <c r="W264" s="5">
        <v>1390099.2576000018</v>
      </c>
      <c r="X264" s="5">
        <v>3165777.3860000041</v>
      </c>
      <c r="Y264" s="5">
        <v>111376864.0000003</v>
      </c>
      <c r="Z264" s="4">
        <f t="shared" si="22"/>
        <v>1422432.2574999998</v>
      </c>
      <c r="AA264" s="4">
        <f t="shared" si="23"/>
        <v>10553365.60760002</v>
      </c>
      <c r="AB264" s="4">
        <f t="shared" si="25"/>
        <v>86053501.504900277</v>
      </c>
      <c r="AC264" s="4" t="s">
        <v>524</v>
      </c>
      <c r="AD264" s="4" t="s">
        <v>483</v>
      </c>
      <c r="AE264" s="4" t="s">
        <v>501</v>
      </c>
    </row>
    <row r="265" spans="1:31" x14ac:dyDescent="0.35">
      <c r="A265" s="4" t="str">
        <f t="shared" si="24"/>
        <v>Non-Heliconius</v>
      </c>
      <c r="B265" s="5" t="s">
        <v>534</v>
      </c>
      <c r="C265" s="5" t="s">
        <v>534</v>
      </c>
      <c r="D265" s="5" t="s">
        <v>535</v>
      </c>
      <c r="E265" s="5"/>
      <c r="F265" s="126" t="s">
        <v>309</v>
      </c>
      <c r="G265" s="123" t="str">
        <f t="shared" si="21"/>
        <v>female</v>
      </c>
      <c r="H265" s="123" t="s">
        <v>536</v>
      </c>
      <c r="I265" s="5">
        <v>350397.41700000002</v>
      </c>
      <c r="J265" s="4">
        <v>1085149.7690000001</v>
      </c>
      <c r="K265" s="4">
        <v>298660.51500000001</v>
      </c>
      <c r="L265" s="5">
        <v>64326.030700000003</v>
      </c>
      <c r="M265" s="5">
        <v>37380.877919999999</v>
      </c>
      <c r="N265" s="129">
        <v>3783806.2080000001</v>
      </c>
      <c r="O265" s="4">
        <v>118630.45</v>
      </c>
      <c r="P265" s="4">
        <v>277488747.80000001</v>
      </c>
      <c r="Q265" s="4">
        <v>17743935.25</v>
      </c>
      <c r="R265" s="4">
        <v>9188352.3100000005</v>
      </c>
      <c r="S265" s="4">
        <v>683954.11</v>
      </c>
      <c r="T265" s="4" t="s">
        <v>149</v>
      </c>
      <c r="U265" s="4">
        <v>10831785.77</v>
      </c>
      <c r="V265" s="5">
        <v>9485356.3620000165</v>
      </c>
      <c r="W265" s="5">
        <v>1051744.4058000019</v>
      </c>
      <c r="X265" s="5">
        <v>3747860.9320000056</v>
      </c>
      <c r="Y265" s="5">
        <v>134291712.00000006</v>
      </c>
      <c r="Z265" s="4">
        <f t="shared" si="22"/>
        <v>1734207.7010000004</v>
      </c>
      <c r="AA265" s="4">
        <f t="shared" si="23"/>
        <v>14284961.699800024</v>
      </c>
      <c r="AB265" s="4">
        <f t="shared" si="25"/>
        <v>103619569.74328002</v>
      </c>
      <c r="AC265" s="4" t="s">
        <v>537</v>
      </c>
      <c r="AD265" s="4" t="s">
        <v>483</v>
      </c>
      <c r="AE265" s="4" t="s">
        <v>501</v>
      </c>
    </row>
    <row r="266" spans="1:31" x14ac:dyDescent="0.35">
      <c r="A266" s="4" t="str">
        <f t="shared" si="24"/>
        <v>Non-Heliconius</v>
      </c>
      <c r="B266" s="5" t="s">
        <v>534</v>
      </c>
      <c r="C266" s="5" t="s">
        <v>534</v>
      </c>
      <c r="D266" s="5" t="s">
        <v>535</v>
      </c>
      <c r="E266" s="5"/>
      <c r="F266" s="126" t="s">
        <v>316</v>
      </c>
      <c r="G266" s="123" t="str">
        <f t="shared" si="21"/>
        <v>male</v>
      </c>
      <c r="H266" s="130" t="s">
        <v>538</v>
      </c>
      <c r="I266" s="5">
        <v>264426.7548</v>
      </c>
      <c r="J266" s="4">
        <v>957573.81429999997</v>
      </c>
      <c r="K266" s="4">
        <v>324832.44919999997</v>
      </c>
      <c r="L266" s="5">
        <v>72773.953420000005</v>
      </c>
      <c r="M266" s="5">
        <v>49417.821179999999</v>
      </c>
      <c r="N266" s="129">
        <v>3294429.3859999999</v>
      </c>
      <c r="O266" s="4">
        <v>167275.18</v>
      </c>
      <c r="P266" s="4">
        <v>281744360.60000002</v>
      </c>
      <c r="Q266" s="4">
        <v>17844223.07</v>
      </c>
      <c r="R266" s="4">
        <v>8588430.8100000005</v>
      </c>
      <c r="S266" s="4">
        <v>694720.7</v>
      </c>
      <c r="T266" s="4">
        <v>40984518.149999999</v>
      </c>
      <c r="U266" s="4">
        <v>9759936.8599999994</v>
      </c>
      <c r="V266" s="5">
        <v>7344979.0440000016</v>
      </c>
      <c r="W266" s="5">
        <v>686880.10660000192</v>
      </c>
      <c r="X266" s="5">
        <v>3746202.138000011</v>
      </c>
      <c r="Y266" s="5">
        <v>119305720.00000027</v>
      </c>
      <c r="Z266" s="4">
        <f t="shared" si="22"/>
        <v>1546833.0182999999</v>
      </c>
      <c r="AA266" s="4">
        <f t="shared" si="23"/>
        <v>11778061.288600015</v>
      </c>
      <c r="AB266" s="4">
        <f t="shared" si="25"/>
        <v>92877041.625920266</v>
      </c>
      <c r="AC266" s="4" t="s">
        <v>537</v>
      </c>
      <c r="AD266" s="4" t="s">
        <v>483</v>
      </c>
      <c r="AE266" s="4" t="s">
        <v>501</v>
      </c>
    </row>
    <row r="267" spans="1:31" x14ac:dyDescent="0.35">
      <c r="A267" s="4" t="str">
        <f t="shared" si="24"/>
        <v>Non-Heliconius</v>
      </c>
      <c r="B267" s="5" t="s">
        <v>534</v>
      </c>
      <c r="C267" s="5" t="s">
        <v>534</v>
      </c>
      <c r="D267" s="5" t="s">
        <v>535</v>
      </c>
      <c r="E267" s="5"/>
      <c r="F267" s="126" t="s">
        <v>316</v>
      </c>
      <c r="G267" s="123" t="str">
        <f t="shared" si="21"/>
        <v>male</v>
      </c>
      <c r="H267" s="130" t="s">
        <v>539</v>
      </c>
      <c r="I267" s="5">
        <v>300040.6532</v>
      </c>
      <c r="J267" s="4">
        <v>1104281.017</v>
      </c>
      <c r="K267" s="4">
        <v>343578.02069999999</v>
      </c>
      <c r="L267" s="5">
        <v>47540.486279999997</v>
      </c>
      <c r="M267" s="5">
        <v>40031.187619999997</v>
      </c>
      <c r="N267" s="129">
        <v>3357871.2340000002</v>
      </c>
      <c r="O267" s="4">
        <v>146293.29</v>
      </c>
      <c r="P267" s="4">
        <v>309660561.80000001</v>
      </c>
      <c r="Q267" s="4">
        <v>19406540</v>
      </c>
      <c r="R267" s="4">
        <v>8285434.3499999996</v>
      </c>
      <c r="S267" s="4">
        <v>896643.39</v>
      </c>
      <c r="T267" s="4">
        <v>43784677.43</v>
      </c>
      <c r="U267" s="4">
        <v>13525461.6</v>
      </c>
      <c r="V267" s="5">
        <v>11276592.301999995</v>
      </c>
      <c r="W267" s="5">
        <v>1797483.1478000027</v>
      </c>
      <c r="X267" s="5">
        <v>6370259.5140000051</v>
      </c>
      <c r="Y267" s="5">
        <v>163707648.00000018</v>
      </c>
      <c r="Z267" s="4">
        <f t="shared" si="22"/>
        <v>1747899.6909</v>
      </c>
      <c r="AA267" s="4">
        <f t="shared" si="23"/>
        <v>19444334.963800002</v>
      </c>
      <c r="AB267" s="4">
        <f t="shared" si="25"/>
        <v>125592049.32368018</v>
      </c>
      <c r="AC267" s="4" t="s">
        <v>537</v>
      </c>
      <c r="AD267" s="4" t="s">
        <v>483</v>
      </c>
      <c r="AE267" s="4" t="s">
        <v>501</v>
      </c>
    </row>
    <row r="268" spans="1:31" x14ac:dyDescent="0.35">
      <c r="A268" s="4" t="str">
        <f t="shared" si="24"/>
        <v>Non-Heliconius</v>
      </c>
      <c r="B268" s="5" t="s">
        <v>534</v>
      </c>
      <c r="C268" s="5" t="s">
        <v>534</v>
      </c>
      <c r="D268" s="5" t="s">
        <v>535</v>
      </c>
      <c r="E268" s="5"/>
      <c r="F268" s="126" t="s">
        <v>316</v>
      </c>
      <c r="G268" s="123" t="str">
        <f t="shared" si="21"/>
        <v>male</v>
      </c>
      <c r="H268" s="133" t="s">
        <v>540</v>
      </c>
      <c r="I268" s="5">
        <v>254211.37119999999</v>
      </c>
      <c r="J268" s="4">
        <v>1039870.276</v>
      </c>
      <c r="K268" s="4">
        <v>248607.0153</v>
      </c>
      <c r="L268" s="5">
        <v>55325.758880000001</v>
      </c>
      <c r="M268" s="5">
        <v>33846.996200000001</v>
      </c>
      <c r="N268" s="129">
        <v>4311102.3959999997</v>
      </c>
      <c r="O268" s="4">
        <v>149053.78</v>
      </c>
      <c r="P268" s="4">
        <v>337826151.19999999</v>
      </c>
      <c r="Q268" s="4">
        <v>19555944.09</v>
      </c>
      <c r="R268" s="4">
        <v>9185677.2200000007</v>
      </c>
      <c r="S268" s="4">
        <v>1291928.25</v>
      </c>
      <c r="T268" s="4">
        <v>47095720.950000003</v>
      </c>
      <c r="U268" s="4">
        <v>16613850.539999999</v>
      </c>
      <c r="V268" s="5">
        <v>11616311.179999998</v>
      </c>
      <c r="W268" s="5">
        <v>1212639.0382000029</v>
      </c>
      <c r="X268" s="5">
        <v>6238006.9200000027</v>
      </c>
      <c r="Y268" s="5">
        <v>172568799.9999997</v>
      </c>
      <c r="Z268" s="4">
        <f t="shared" si="22"/>
        <v>1542688.6625000001</v>
      </c>
      <c r="AA268" s="4">
        <f t="shared" si="23"/>
        <v>19066957.138200004</v>
      </c>
      <c r="AB268" s="4">
        <f t="shared" si="25"/>
        <v>131000354.26709971</v>
      </c>
      <c r="AC268" s="4" t="s">
        <v>537</v>
      </c>
      <c r="AD268" s="4" t="s">
        <v>483</v>
      </c>
      <c r="AE268" s="4" t="s">
        <v>501</v>
      </c>
    </row>
    <row r="269" spans="1:31" x14ac:dyDescent="0.35">
      <c r="A269" s="4" t="str">
        <f t="shared" si="24"/>
        <v>Non-Heliconius</v>
      </c>
      <c r="B269" s="5" t="s">
        <v>534</v>
      </c>
      <c r="C269" s="5" t="s">
        <v>534</v>
      </c>
      <c r="D269" s="5" t="s">
        <v>535</v>
      </c>
      <c r="E269" s="5"/>
      <c r="F269" s="126" t="s">
        <v>316</v>
      </c>
      <c r="G269" s="123" t="str">
        <f t="shared" si="21"/>
        <v>male</v>
      </c>
      <c r="H269" s="123" t="s">
        <v>541</v>
      </c>
      <c r="I269" s="5">
        <v>357857.984</v>
      </c>
      <c r="J269" s="4">
        <v>1071174.257</v>
      </c>
      <c r="K269" s="4">
        <v>381827.35259999998</v>
      </c>
      <c r="L269" s="5">
        <v>63716.043100000003</v>
      </c>
      <c r="M269" s="5">
        <v>38615.7837</v>
      </c>
      <c r="N269" s="129">
        <v>4049306.2439999999</v>
      </c>
      <c r="O269" s="4">
        <v>262587.33</v>
      </c>
      <c r="P269" s="4">
        <v>355646347.80000001</v>
      </c>
      <c r="Q269" s="4">
        <v>49465550.100000001</v>
      </c>
      <c r="R269" s="4">
        <v>20698115.219999999</v>
      </c>
      <c r="S269" s="4">
        <v>1052114.6100000001</v>
      </c>
      <c r="T269" s="4">
        <v>117233878.40000001</v>
      </c>
      <c r="U269" s="4">
        <v>13308488.529999999</v>
      </c>
      <c r="V269" s="5">
        <v>14509549.730000012</v>
      </c>
      <c r="W269" s="5">
        <v>1481135.9662000011</v>
      </c>
      <c r="X269" s="5">
        <v>5844333.3660000041</v>
      </c>
      <c r="Y269" s="5">
        <v>184041168.00000015</v>
      </c>
      <c r="Z269" s="4">
        <f t="shared" si="22"/>
        <v>1810859.5935999998</v>
      </c>
      <c r="AA269" s="4">
        <f t="shared" si="23"/>
        <v>21835019.062200017</v>
      </c>
      <c r="AB269" s="4">
        <f t="shared" si="25"/>
        <v>142998878.78650016</v>
      </c>
      <c r="AC269" s="4" t="s">
        <v>537</v>
      </c>
      <c r="AD269" s="4" t="s">
        <v>483</v>
      </c>
      <c r="AE269" s="4" t="s">
        <v>501</v>
      </c>
    </row>
    <row r="270" spans="1:31" x14ac:dyDescent="0.35">
      <c r="A270" s="4" t="str">
        <f t="shared" si="24"/>
        <v>Non-Heliconius</v>
      </c>
      <c r="B270" s="5" t="s">
        <v>534</v>
      </c>
      <c r="C270" s="5" t="s">
        <v>534</v>
      </c>
      <c r="D270" s="5" t="s">
        <v>535</v>
      </c>
      <c r="E270" s="5"/>
      <c r="F270" s="126" t="s">
        <v>316</v>
      </c>
      <c r="G270" s="123" t="str">
        <f t="shared" si="21"/>
        <v>male</v>
      </c>
      <c r="H270" s="123" t="s">
        <v>542</v>
      </c>
      <c r="I270" s="5">
        <v>413630.46620000002</v>
      </c>
      <c r="J270" s="4">
        <v>1571470.2949999999</v>
      </c>
      <c r="K270" s="4">
        <v>381248.35310000001</v>
      </c>
      <c r="L270" s="5">
        <v>91409.133419999998</v>
      </c>
      <c r="M270" s="5">
        <v>100952.75448</v>
      </c>
      <c r="N270" s="129">
        <v>5678013.2019999996</v>
      </c>
      <c r="O270" s="4">
        <v>191120.67</v>
      </c>
      <c r="P270" s="4">
        <v>360154026.80000001</v>
      </c>
      <c r="Q270" s="4">
        <v>26045727.91</v>
      </c>
      <c r="R270" s="4">
        <v>12164806.91</v>
      </c>
      <c r="S270" s="4">
        <v>1076498.3899999999</v>
      </c>
      <c r="T270" s="4">
        <v>68348407.459999993</v>
      </c>
      <c r="U270" s="4">
        <v>14192412.65</v>
      </c>
      <c r="V270" s="5">
        <v>19803675.668000031</v>
      </c>
      <c r="W270" s="5">
        <v>1773899.8760000025</v>
      </c>
      <c r="X270" s="5">
        <v>7120534.2820000099</v>
      </c>
      <c r="Y270" s="5">
        <v>214686240.00000086</v>
      </c>
      <c r="Z270" s="4">
        <f t="shared" si="22"/>
        <v>2366349.1143</v>
      </c>
      <c r="AA270" s="4">
        <f t="shared" si="23"/>
        <v>28698109.826000042</v>
      </c>
      <c r="AB270" s="4">
        <f t="shared" si="25"/>
        <v>163650402.45322081</v>
      </c>
      <c r="AC270" s="4" t="s">
        <v>537</v>
      </c>
      <c r="AD270" s="4" t="s">
        <v>483</v>
      </c>
      <c r="AE270" s="4" t="s">
        <v>501</v>
      </c>
    </row>
    <row r="271" spans="1:31" x14ac:dyDescent="0.35">
      <c r="A271" s="4" t="str">
        <f t="shared" si="24"/>
        <v>Non-Heliconius</v>
      </c>
      <c r="B271" s="5" t="s">
        <v>534</v>
      </c>
      <c r="C271" s="5" t="s">
        <v>534</v>
      </c>
      <c r="D271" s="5" t="s">
        <v>535</v>
      </c>
      <c r="E271" s="5"/>
      <c r="F271" s="126" t="s">
        <v>309</v>
      </c>
      <c r="G271" s="123" t="str">
        <f t="shared" ref="G271:G308" si="26">IF(F271="FEMALE", "female","male")</f>
        <v>female</v>
      </c>
      <c r="H271" s="130" t="s">
        <v>543</v>
      </c>
      <c r="I271" s="5">
        <v>207002.3512</v>
      </c>
      <c r="J271" s="4">
        <v>1017370.452</v>
      </c>
      <c r="K271" s="4">
        <v>233174.4277</v>
      </c>
      <c r="L271" s="5">
        <v>66589.713440000007</v>
      </c>
      <c r="M271" s="5">
        <v>39368.545339999997</v>
      </c>
      <c r="N271" s="129">
        <v>3140152.2319999998</v>
      </c>
      <c r="O271" s="4">
        <v>111949.12</v>
      </c>
      <c r="P271" s="4">
        <v>284292855</v>
      </c>
      <c r="Q271" s="4">
        <v>20007254.870000001</v>
      </c>
      <c r="R271" s="4">
        <v>9640876.3800000008</v>
      </c>
      <c r="S271" s="4">
        <v>827788.54</v>
      </c>
      <c r="T271" s="4">
        <v>53389241.409999996</v>
      </c>
      <c r="U271" s="4">
        <v>10014960.380000001</v>
      </c>
      <c r="V271" s="5">
        <v>7885746.0140000172</v>
      </c>
      <c r="W271" s="5">
        <v>1290382.7554000013</v>
      </c>
      <c r="X271" s="5">
        <v>3973959.2500000047</v>
      </c>
      <c r="Y271" s="5">
        <v>120167712.00000036</v>
      </c>
      <c r="Z271" s="4">
        <f t="shared" si="22"/>
        <v>1457547.2308999998</v>
      </c>
      <c r="AA271" s="4">
        <f t="shared" si="23"/>
        <v>13150088.019400023</v>
      </c>
      <c r="AB271" s="4">
        <f t="shared" si="25"/>
        <v>92365595.592360333</v>
      </c>
      <c r="AC271" s="4" t="s">
        <v>537</v>
      </c>
      <c r="AD271" s="4" t="s">
        <v>483</v>
      </c>
      <c r="AE271" s="4" t="s">
        <v>501</v>
      </c>
    </row>
    <row r="272" spans="1:31" x14ac:dyDescent="0.35">
      <c r="A272" s="4" t="str">
        <f t="shared" si="24"/>
        <v>Non-Heliconius</v>
      </c>
      <c r="B272" s="5" t="s">
        <v>534</v>
      </c>
      <c r="C272" s="5" t="s">
        <v>534</v>
      </c>
      <c r="D272" s="5" t="s">
        <v>535</v>
      </c>
      <c r="E272" s="5"/>
      <c r="F272" s="126" t="s">
        <v>316</v>
      </c>
      <c r="G272" s="123" t="str">
        <f t="shared" si="26"/>
        <v>male</v>
      </c>
      <c r="H272" s="130" t="s">
        <v>544</v>
      </c>
      <c r="I272" s="5">
        <v>413573.49900000001</v>
      </c>
      <c r="J272" s="4">
        <v>1725677.764</v>
      </c>
      <c r="K272" s="4">
        <v>412746.02100000001</v>
      </c>
      <c r="L272" s="5">
        <v>58254.450440000001</v>
      </c>
      <c r="M272" s="5">
        <v>84347.589699999997</v>
      </c>
      <c r="N272" s="129">
        <v>4773886.0159999998</v>
      </c>
      <c r="O272" s="4">
        <v>128121.18</v>
      </c>
      <c r="P272" s="4">
        <v>358397266.60000002</v>
      </c>
      <c r="Q272" s="4">
        <v>25357787.149999999</v>
      </c>
      <c r="R272" s="4">
        <v>12825053.77</v>
      </c>
      <c r="S272" s="4">
        <v>1222460.82</v>
      </c>
      <c r="T272" s="4">
        <v>68124359.650000006</v>
      </c>
      <c r="U272" s="4">
        <v>15329084.92</v>
      </c>
      <c r="V272" s="5">
        <v>16379706.135999987</v>
      </c>
      <c r="W272" s="5">
        <v>1525759.0816000018</v>
      </c>
      <c r="X272" s="5">
        <v>8253651.6200000132</v>
      </c>
      <c r="Y272" s="5">
        <v>197250592.00000036</v>
      </c>
      <c r="Z272" s="4">
        <f t="shared" si="22"/>
        <v>2551997.284</v>
      </c>
      <c r="AA272" s="4">
        <f t="shared" si="23"/>
        <v>26159116.8376</v>
      </c>
      <c r="AB272" s="4">
        <f t="shared" si="25"/>
        <v>148352159.35270035</v>
      </c>
      <c r="AC272" s="4" t="s">
        <v>537</v>
      </c>
      <c r="AD272" s="4" t="s">
        <v>483</v>
      </c>
      <c r="AE272" s="4" t="s">
        <v>501</v>
      </c>
    </row>
    <row r="273" spans="1:31" x14ac:dyDescent="0.35">
      <c r="A273" s="4" t="str">
        <f t="shared" si="24"/>
        <v>Non-Heliconius</v>
      </c>
      <c r="B273" s="5" t="s">
        <v>534</v>
      </c>
      <c r="C273" s="5" t="s">
        <v>534</v>
      </c>
      <c r="D273" s="5" t="s">
        <v>535</v>
      </c>
      <c r="E273" s="5"/>
      <c r="F273" s="126" t="s">
        <v>316</v>
      </c>
      <c r="G273" s="123" t="str">
        <f t="shared" si="26"/>
        <v>male</v>
      </c>
      <c r="H273" s="130" t="s">
        <v>545</v>
      </c>
      <c r="I273" s="5">
        <v>350894.11379999999</v>
      </c>
      <c r="J273" s="4">
        <v>1127140.361</v>
      </c>
      <c r="K273" s="4">
        <v>352191.67670000001</v>
      </c>
      <c r="L273" s="5">
        <v>47153.984779999999</v>
      </c>
      <c r="M273" s="5">
        <v>39258.177020000003</v>
      </c>
      <c r="N273" s="129">
        <v>4496910.9859999996</v>
      </c>
      <c r="O273" s="4">
        <v>139777.88</v>
      </c>
      <c r="P273" s="4">
        <v>312877124.60000002</v>
      </c>
      <c r="Q273" s="4">
        <v>22182278.010000002</v>
      </c>
      <c r="R273" s="4">
        <v>12027109.710000001</v>
      </c>
      <c r="S273" s="4">
        <v>746347.09</v>
      </c>
      <c r="T273" s="4">
        <v>58736913.890000001</v>
      </c>
      <c r="U273" s="4">
        <v>14242049.43</v>
      </c>
      <c r="V273" s="5">
        <v>12177378.528000044</v>
      </c>
      <c r="W273" s="5">
        <v>1529633.3022000017</v>
      </c>
      <c r="X273" s="5">
        <v>5385382.6120000072</v>
      </c>
      <c r="Y273" s="5">
        <v>164995520.00000039</v>
      </c>
      <c r="Z273" s="4">
        <f t="shared" si="22"/>
        <v>1830226.1514999999</v>
      </c>
      <c r="AA273" s="4">
        <f t="shared" si="23"/>
        <v>19092394.442200053</v>
      </c>
      <c r="AB273" s="4">
        <f t="shared" si="25"/>
        <v>125294680.81328033</v>
      </c>
      <c r="AC273" s="4" t="s">
        <v>537</v>
      </c>
      <c r="AD273" s="4" t="s">
        <v>483</v>
      </c>
      <c r="AE273" s="4" t="s">
        <v>501</v>
      </c>
    </row>
    <row r="274" spans="1:31" x14ac:dyDescent="0.35">
      <c r="A274" s="4" t="str">
        <f t="shared" si="24"/>
        <v>Non-Heliconius</v>
      </c>
      <c r="B274" s="5" t="s">
        <v>534</v>
      </c>
      <c r="C274" s="5" t="s">
        <v>534</v>
      </c>
      <c r="D274" s="5" t="s">
        <v>535</v>
      </c>
      <c r="E274" s="5"/>
      <c r="F274" s="126" t="s">
        <v>316</v>
      </c>
      <c r="G274" s="123" t="str">
        <f t="shared" si="26"/>
        <v>male</v>
      </c>
      <c r="H274" s="130" t="s">
        <v>546</v>
      </c>
      <c r="I274" s="5">
        <v>447410.67</v>
      </c>
      <c r="J274" s="4">
        <v>1573336.213</v>
      </c>
      <c r="K274" s="4">
        <v>351032.12819999998</v>
      </c>
      <c r="L274" s="5">
        <v>59135.730920000002</v>
      </c>
      <c r="M274" s="5">
        <v>82547.075360000003</v>
      </c>
      <c r="N274" s="129">
        <v>5289914.7520000003</v>
      </c>
      <c r="O274" s="4">
        <v>171747.61</v>
      </c>
      <c r="P274" s="4">
        <v>356158384.39999998</v>
      </c>
      <c r="Q274" s="4">
        <v>26467435.960000001</v>
      </c>
      <c r="R274" s="4">
        <v>15014319.130000001</v>
      </c>
      <c r="S274" s="4">
        <v>1123081.95</v>
      </c>
      <c r="T274" s="4">
        <v>64199510.850000001</v>
      </c>
      <c r="U274" s="4">
        <v>14879621.08</v>
      </c>
      <c r="V274" s="5">
        <v>17198393.272000011</v>
      </c>
      <c r="W274" s="5">
        <v>1725647.9910000023</v>
      </c>
      <c r="X274" s="5">
        <v>7171270.270000007</v>
      </c>
      <c r="Y274" s="5">
        <v>204166000</v>
      </c>
      <c r="Z274" s="4">
        <f t="shared" si="22"/>
        <v>2371779.0112000001</v>
      </c>
      <c r="AA274" s="4">
        <f t="shared" si="23"/>
        <v>26095311.533000018</v>
      </c>
      <c r="AB274" s="4">
        <f t="shared" si="25"/>
        <v>155446826.54843995</v>
      </c>
      <c r="AC274" s="4" t="s">
        <v>537</v>
      </c>
      <c r="AD274" s="4" t="s">
        <v>483</v>
      </c>
      <c r="AE274" s="4" t="s">
        <v>501</v>
      </c>
    </row>
    <row r="275" spans="1:31" x14ac:dyDescent="0.35">
      <c r="A275" s="4" t="str">
        <f t="shared" si="24"/>
        <v>Non-Heliconius</v>
      </c>
      <c r="B275" s="5" t="s">
        <v>534</v>
      </c>
      <c r="C275" s="5" t="s">
        <v>534</v>
      </c>
      <c r="D275" s="5" t="s">
        <v>535</v>
      </c>
      <c r="E275" s="5"/>
      <c r="F275" s="126" t="s">
        <v>316</v>
      </c>
      <c r="G275" s="123" t="str">
        <f t="shared" si="26"/>
        <v>male</v>
      </c>
      <c r="H275" s="133" t="s">
        <v>547</v>
      </c>
      <c r="I275" s="5">
        <v>409035.94260000001</v>
      </c>
      <c r="J275" s="4">
        <v>1212530.953</v>
      </c>
      <c r="K275" s="4">
        <v>419637.30619999999</v>
      </c>
      <c r="L275" s="5">
        <v>54939.357859999996</v>
      </c>
      <c r="M275" s="5">
        <v>61013.055699999997</v>
      </c>
      <c r="N275" s="129">
        <v>4197146.0779999997</v>
      </c>
      <c r="O275" s="4">
        <v>99084.1</v>
      </c>
      <c r="P275" s="4">
        <v>327669207.60000002</v>
      </c>
      <c r="Q275" s="4">
        <v>22167616.780000001</v>
      </c>
      <c r="R275" s="4">
        <v>10190891.98</v>
      </c>
      <c r="S275" s="4">
        <v>1107014.26</v>
      </c>
      <c r="T275" s="4">
        <v>65791509.880000003</v>
      </c>
      <c r="U275" s="4">
        <v>13705078.34</v>
      </c>
      <c r="V275" s="5">
        <v>12288471.142000014</v>
      </c>
      <c r="W275" s="5">
        <v>1157591.5954000035</v>
      </c>
      <c r="X275" s="5">
        <v>6946985.1740000155</v>
      </c>
      <c r="Y275" s="5">
        <v>162904480.00000033</v>
      </c>
      <c r="Z275" s="4">
        <f t="shared" si="22"/>
        <v>2041204.2017999999</v>
      </c>
      <c r="AA275" s="4">
        <f t="shared" si="23"/>
        <v>20393047.911400035</v>
      </c>
      <c r="AB275" s="4">
        <f t="shared" si="25"/>
        <v>122506990.41310029</v>
      </c>
      <c r="AC275" s="4" t="s">
        <v>537</v>
      </c>
      <c r="AD275" s="4" t="s">
        <v>483</v>
      </c>
      <c r="AE275" s="4" t="s">
        <v>501</v>
      </c>
    </row>
    <row r="276" spans="1:31" x14ac:dyDescent="0.35">
      <c r="A276" s="4" t="str">
        <f t="shared" si="24"/>
        <v>Non-Heliconius</v>
      </c>
      <c r="B276" s="5" t="s">
        <v>534</v>
      </c>
      <c r="C276" s="5" t="s">
        <v>534</v>
      </c>
      <c r="D276" s="5" t="s">
        <v>535</v>
      </c>
      <c r="E276" s="5"/>
      <c r="F276" s="126" t="s">
        <v>309</v>
      </c>
      <c r="G276" s="123" t="str">
        <f t="shared" si="26"/>
        <v>female</v>
      </c>
      <c r="H276" s="133" t="s">
        <v>548</v>
      </c>
      <c r="I276" s="5">
        <v>250954.0828</v>
      </c>
      <c r="J276" s="4">
        <v>1131225.9129999999</v>
      </c>
      <c r="K276" s="4">
        <v>263211.90600000002</v>
      </c>
      <c r="L276" s="5">
        <v>44227.551240000001</v>
      </c>
      <c r="M276" s="5">
        <v>49914.739479999997</v>
      </c>
      <c r="N276" s="129">
        <v>3128726.5460000001</v>
      </c>
      <c r="O276" s="4">
        <v>124262.3</v>
      </c>
      <c r="P276" s="4">
        <v>292871917.80000001</v>
      </c>
      <c r="Q276" s="4">
        <v>19313028.670000002</v>
      </c>
      <c r="R276" s="4">
        <v>9049365.5800000001</v>
      </c>
      <c r="S276" s="4">
        <v>1035620.41</v>
      </c>
      <c r="T276" s="4">
        <v>40058262.5</v>
      </c>
      <c r="U276" s="4">
        <v>10691251.300000001</v>
      </c>
      <c r="V276" s="5">
        <v>10631729.076000037</v>
      </c>
      <c r="W276" s="5">
        <v>1756457.7182000002</v>
      </c>
      <c r="X276" s="5">
        <v>5065628.2560000094</v>
      </c>
      <c r="Y276" s="5">
        <v>146204079.99999991</v>
      </c>
      <c r="Z276" s="4">
        <f t="shared" si="22"/>
        <v>1645391.9017999999</v>
      </c>
      <c r="AA276" s="4">
        <f t="shared" si="23"/>
        <v>17453815.050200045</v>
      </c>
      <c r="AB276" s="4">
        <f t="shared" si="25"/>
        <v>113234980.46251985</v>
      </c>
      <c r="AC276" s="4" t="s">
        <v>537</v>
      </c>
      <c r="AD276" s="4" t="s">
        <v>483</v>
      </c>
      <c r="AE276" s="4" t="s">
        <v>501</v>
      </c>
    </row>
    <row r="277" spans="1:31" x14ac:dyDescent="0.35">
      <c r="A277" s="4" t="str">
        <f t="shared" si="24"/>
        <v>Non-Heliconius</v>
      </c>
      <c r="B277" s="5" t="s">
        <v>549</v>
      </c>
      <c r="C277" s="5" t="s">
        <v>549</v>
      </c>
      <c r="D277" s="5" t="s">
        <v>550</v>
      </c>
      <c r="E277" s="5"/>
      <c r="F277" s="126" t="s">
        <v>316</v>
      </c>
      <c r="G277" s="123" t="str">
        <f t="shared" si="26"/>
        <v>male</v>
      </c>
      <c r="H277" s="123" t="s">
        <v>551</v>
      </c>
      <c r="I277" s="5">
        <v>337917.71539999999</v>
      </c>
      <c r="J277" s="4">
        <v>1724263.7930000001</v>
      </c>
      <c r="K277" s="4">
        <v>381068.48239999998</v>
      </c>
      <c r="L277" s="5">
        <v>114185.2672</v>
      </c>
      <c r="M277" s="5">
        <v>29981.914939999999</v>
      </c>
      <c r="N277" s="129">
        <v>4580607.148</v>
      </c>
      <c r="O277" s="4">
        <v>147093.59</v>
      </c>
      <c r="P277" s="4">
        <v>462732261.60000002</v>
      </c>
      <c r="Q277" s="4">
        <v>62849106.060000002</v>
      </c>
      <c r="R277" s="4">
        <v>29385810.420000002</v>
      </c>
      <c r="S277" s="4">
        <v>763903.85</v>
      </c>
      <c r="T277" s="4">
        <v>138249591.40000001</v>
      </c>
      <c r="U277" s="4">
        <v>18135800.829999998</v>
      </c>
      <c r="V277" s="5">
        <v>11599080.794000028</v>
      </c>
      <c r="W277" s="5">
        <v>1614330.1050000023</v>
      </c>
      <c r="X277" s="5">
        <v>5190128.9880000167</v>
      </c>
      <c r="Y277" s="5">
        <v>184520736.00000012</v>
      </c>
      <c r="Z277" s="4">
        <f t="shared" si="22"/>
        <v>2443249.9908000003</v>
      </c>
      <c r="AA277" s="4">
        <f t="shared" si="23"/>
        <v>18403539.887000047</v>
      </c>
      <c r="AB277" s="4">
        <f t="shared" si="25"/>
        <v>140927556.22926009</v>
      </c>
      <c r="AC277" s="4" t="s">
        <v>552</v>
      </c>
      <c r="AD277" s="4" t="s">
        <v>483</v>
      </c>
      <c r="AE277" s="4" t="s">
        <v>501</v>
      </c>
    </row>
    <row r="278" spans="1:31" x14ac:dyDescent="0.35">
      <c r="A278" s="4" t="str">
        <f t="shared" si="24"/>
        <v>Non-Heliconius</v>
      </c>
      <c r="B278" s="5" t="s">
        <v>549</v>
      </c>
      <c r="C278" s="5" t="s">
        <v>549</v>
      </c>
      <c r="D278" s="5" t="s">
        <v>550</v>
      </c>
      <c r="E278" s="5"/>
      <c r="F278" s="126" t="s">
        <v>316</v>
      </c>
      <c r="G278" s="123" t="str">
        <f t="shared" si="26"/>
        <v>male</v>
      </c>
      <c r="H278" s="123" t="s">
        <v>553</v>
      </c>
      <c r="I278" s="5">
        <v>263875.60320000001</v>
      </c>
      <c r="J278" s="4">
        <v>1423155.834</v>
      </c>
      <c r="K278" s="4">
        <v>349321.82530000003</v>
      </c>
      <c r="L278" s="5">
        <v>59467.257700000002</v>
      </c>
      <c r="M278" s="5">
        <v>53227.888980000003</v>
      </c>
      <c r="N278" s="129">
        <v>3552078.1379999998</v>
      </c>
      <c r="O278" s="4">
        <v>132517.57</v>
      </c>
      <c r="P278" s="4">
        <v>354500280.60000002</v>
      </c>
      <c r="Q278" s="4">
        <v>42301484.380000003</v>
      </c>
      <c r="R278" s="4">
        <v>16608702.609999999</v>
      </c>
      <c r="S278" s="4">
        <v>482916.1</v>
      </c>
      <c r="T278" s="4" t="s">
        <v>149</v>
      </c>
      <c r="U278" s="4">
        <v>14255798.02</v>
      </c>
      <c r="V278" s="5">
        <v>7352626.7140000071</v>
      </c>
      <c r="W278" s="5">
        <v>1828576.762800002</v>
      </c>
      <c r="X278" s="5">
        <v>4492345.484000002</v>
      </c>
      <c r="Y278" s="5">
        <v>165179359.99999994</v>
      </c>
      <c r="Z278" s="4">
        <f t="shared" si="22"/>
        <v>2036353.2625000002</v>
      </c>
      <c r="AA278" s="4">
        <f t="shared" si="23"/>
        <v>13673548.960800011</v>
      </c>
      <c r="AB278" s="4">
        <f t="shared" si="25"/>
        <v>131608353.72971992</v>
      </c>
      <c r="AC278" s="4" t="s">
        <v>552</v>
      </c>
      <c r="AD278" s="4" t="s">
        <v>483</v>
      </c>
      <c r="AE278" s="4" t="s">
        <v>501</v>
      </c>
    </row>
    <row r="279" spans="1:31" x14ac:dyDescent="0.35">
      <c r="A279" s="4" t="str">
        <f t="shared" si="24"/>
        <v>Non-Heliconius</v>
      </c>
      <c r="B279" s="5" t="s">
        <v>549</v>
      </c>
      <c r="C279" s="5" t="s">
        <v>549</v>
      </c>
      <c r="D279" s="5" t="s">
        <v>550</v>
      </c>
      <c r="E279" s="5"/>
      <c r="F279" s="126" t="s">
        <v>316</v>
      </c>
      <c r="G279" s="123" t="str">
        <f t="shared" si="26"/>
        <v>male</v>
      </c>
      <c r="H279" s="123" t="s">
        <v>554</v>
      </c>
      <c r="I279" s="5">
        <v>250546.48939999999</v>
      </c>
      <c r="J279" s="4">
        <v>1108131.173</v>
      </c>
      <c r="K279" s="4">
        <v>402740.91859999998</v>
      </c>
      <c r="L279" s="5">
        <v>65604.855519999997</v>
      </c>
      <c r="M279" s="5">
        <v>27611.47118</v>
      </c>
      <c r="N279" s="129">
        <v>2673066.5240000002</v>
      </c>
      <c r="O279" s="4">
        <v>134302.20000000001</v>
      </c>
      <c r="P279" s="4">
        <v>332985727.60000002</v>
      </c>
      <c r="Q279" s="4">
        <v>38328642.82</v>
      </c>
      <c r="R279" s="4">
        <v>19676983.600000001</v>
      </c>
      <c r="S279" s="4">
        <v>377614.48</v>
      </c>
      <c r="T279" s="4">
        <v>141273043</v>
      </c>
      <c r="U279" s="4">
        <v>11297564.77</v>
      </c>
      <c r="V279" s="5">
        <v>7420638.1020000083</v>
      </c>
      <c r="W279" s="5">
        <v>1466942.2405999999</v>
      </c>
      <c r="X279" s="5">
        <v>3559670.8640000047</v>
      </c>
      <c r="Y279" s="5">
        <v>148528320.00000021</v>
      </c>
      <c r="Z279" s="4">
        <f t="shared" si="22"/>
        <v>1761418.581</v>
      </c>
      <c r="AA279" s="4">
        <f t="shared" si="23"/>
        <v>12447251.206600014</v>
      </c>
      <c r="AB279" s="4">
        <f t="shared" si="25"/>
        <v>120321407.44722019</v>
      </c>
      <c r="AC279" s="4" t="s">
        <v>552</v>
      </c>
      <c r="AD279" s="4" t="s">
        <v>483</v>
      </c>
      <c r="AE279" s="4" t="s">
        <v>501</v>
      </c>
    </row>
    <row r="280" spans="1:31" x14ac:dyDescent="0.35">
      <c r="A280" s="4" t="str">
        <f t="shared" si="24"/>
        <v>Non-Heliconius</v>
      </c>
      <c r="B280" s="5" t="s">
        <v>549</v>
      </c>
      <c r="C280" s="5" t="s">
        <v>549</v>
      </c>
      <c r="D280" s="5" t="s">
        <v>550</v>
      </c>
      <c r="E280" s="5"/>
      <c r="F280" s="126" t="s">
        <v>316</v>
      </c>
      <c r="G280" s="123" t="str">
        <f t="shared" si="26"/>
        <v>male</v>
      </c>
      <c r="H280" s="123" t="s">
        <v>555</v>
      </c>
      <c r="I280" s="5">
        <v>223235.95759999999</v>
      </c>
      <c r="J280" s="4">
        <v>1121066.3529999999</v>
      </c>
      <c r="K280" s="4">
        <v>254570.71040000001</v>
      </c>
      <c r="L280" s="5">
        <v>52289.006139999998</v>
      </c>
      <c r="M280" s="5">
        <v>56098.870360000001</v>
      </c>
      <c r="N280" s="129">
        <v>4362349.7560000001</v>
      </c>
      <c r="O280" s="4">
        <v>317102.18</v>
      </c>
      <c r="P280" s="4">
        <v>294627457.19999999</v>
      </c>
      <c r="Q280" s="4">
        <v>40172533.579999998</v>
      </c>
      <c r="R280" s="4">
        <v>17085529.379999999</v>
      </c>
      <c r="S280" s="4">
        <v>388661.37</v>
      </c>
      <c r="T280" s="4">
        <v>109552204.09999999</v>
      </c>
      <c r="U280" s="4">
        <v>11882248.720000001</v>
      </c>
      <c r="V280" s="5">
        <v>5916332.6380000096</v>
      </c>
      <c r="W280" s="5">
        <v>1164382.8526000017</v>
      </c>
      <c r="X280" s="5">
        <v>3328496.1640000045</v>
      </c>
      <c r="Y280" s="5">
        <v>134242496.0000003</v>
      </c>
      <c r="Z280" s="4">
        <f t="shared" si="22"/>
        <v>1598873.0209999999</v>
      </c>
      <c r="AA280" s="4">
        <f t="shared" si="23"/>
        <v>10409211.654600017</v>
      </c>
      <c r="AB280" s="4">
        <f t="shared" si="25"/>
        <v>105933713.97804028</v>
      </c>
      <c r="AC280" s="4" t="s">
        <v>552</v>
      </c>
      <c r="AD280" s="4" t="s">
        <v>483</v>
      </c>
      <c r="AE280" s="4" t="s">
        <v>501</v>
      </c>
    </row>
    <row r="281" spans="1:31" x14ac:dyDescent="0.35">
      <c r="A281" s="4" t="str">
        <f t="shared" si="24"/>
        <v>Non-Heliconius</v>
      </c>
      <c r="B281" s="5" t="s">
        <v>549</v>
      </c>
      <c r="C281" s="5" t="s">
        <v>549</v>
      </c>
      <c r="D281" s="5" t="s">
        <v>550</v>
      </c>
      <c r="E281" s="5"/>
      <c r="F281" s="126" t="s">
        <v>316</v>
      </c>
      <c r="G281" s="123" t="str">
        <f t="shared" si="26"/>
        <v>male</v>
      </c>
      <c r="H281" s="123" t="s">
        <v>556</v>
      </c>
      <c r="I281" s="5">
        <v>224081.08600000001</v>
      </c>
      <c r="J281" s="4">
        <v>1288411.0789999999</v>
      </c>
      <c r="K281" s="4">
        <v>186265.334</v>
      </c>
      <c r="L281" s="5">
        <v>75190.182220000002</v>
      </c>
      <c r="M281" s="5">
        <v>40160.273399999998</v>
      </c>
      <c r="N281" s="129">
        <v>3315925.6519999998</v>
      </c>
      <c r="O281" s="4">
        <v>205766.24</v>
      </c>
      <c r="P281" s="4">
        <v>249713499.40000001</v>
      </c>
      <c r="Q281" s="4">
        <v>36955891.82</v>
      </c>
      <c r="R281" s="4">
        <v>17241334.960000001</v>
      </c>
      <c r="S281" s="4">
        <v>319352.69</v>
      </c>
      <c r="T281" s="4">
        <v>92423904.379999995</v>
      </c>
      <c r="U281" s="4">
        <v>11617067.66</v>
      </c>
      <c r="V281" s="5">
        <v>9054743.6740000211</v>
      </c>
      <c r="W281" s="5">
        <v>1348739.6464000035</v>
      </c>
      <c r="X281" s="5">
        <v>4468841.3140000058</v>
      </c>
      <c r="Y281" s="5">
        <v>134496592.00000039</v>
      </c>
      <c r="Z281" s="4">
        <f t="shared" si="22"/>
        <v>1698757.4990000001</v>
      </c>
      <c r="AA281" s="4">
        <f t="shared" si="23"/>
        <v>14872324.634400029</v>
      </c>
      <c r="AB281" s="4">
        <f t="shared" si="25"/>
        <v>102952356.28120038</v>
      </c>
      <c r="AC281" s="4" t="s">
        <v>552</v>
      </c>
      <c r="AD281" s="4" t="s">
        <v>483</v>
      </c>
      <c r="AE281" s="4" t="s">
        <v>501</v>
      </c>
    </row>
    <row r="282" spans="1:31" x14ac:dyDescent="0.35">
      <c r="A282" s="4" t="str">
        <f t="shared" si="24"/>
        <v>Non-Heliconius</v>
      </c>
      <c r="B282" s="5" t="s">
        <v>549</v>
      </c>
      <c r="C282" s="5" t="s">
        <v>549</v>
      </c>
      <c r="D282" s="5" t="s">
        <v>550</v>
      </c>
      <c r="E282" s="5"/>
      <c r="F282" s="126" t="s">
        <v>309</v>
      </c>
      <c r="G282" s="123" t="str">
        <f t="shared" si="26"/>
        <v>female</v>
      </c>
      <c r="H282" s="123" t="s">
        <v>557</v>
      </c>
      <c r="I282" s="5">
        <v>252492.18220000001</v>
      </c>
      <c r="J282" s="4">
        <v>1320191.5349999999</v>
      </c>
      <c r="K282" s="4">
        <v>273206.80190000002</v>
      </c>
      <c r="L282" s="5">
        <v>55441.259140000002</v>
      </c>
      <c r="M282" s="5">
        <v>67025.999859999996</v>
      </c>
      <c r="N282" s="129">
        <v>3109840.8960000002</v>
      </c>
      <c r="O282" s="4">
        <v>203284.62</v>
      </c>
      <c r="P282" s="4">
        <v>278783129.60000002</v>
      </c>
      <c r="Q282" s="4">
        <v>34553088.979999997</v>
      </c>
      <c r="R282" s="4">
        <v>17921152.559999999</v>
      </c>
      <c r="S282" s="4">
        <v>363042.25</v>
      </c>
      <c r="T282" s="4">
        <v>88471175.379999995</v>
      </c>
      <c r="U282" s="4">
        <v>11564889.939999999</v>
      </c>
      <c r="V282" s="5">
        <v>7936122.3800000092</v>
      </c>
      <c r="W282" s="5">
        <v>1204146.2196000023</v>
      </c>
      <c r="X282" s="5">
        <v>5558170.8060000073</v>
      </c>
      <c r="Y282" s="5">
        <v>131362240.00000003</v>
      </c>
      <c r="Z282" s="4">
        <f t="shared" si="22"/>
        <v>1845890.5190999999</v>
      </c>
      <c r="AA282" s="4">
        <f t="shared" si="23"/>
        <v>14698439.405600019</v>
      </c>
      <c r="AB282" s="4">
        <f t="shared" si="25"/>
        <v>100076153.23944002</v>
      </c>
      <c r="AC282" s="4" t="s">
        <v>552</v>
      </c>
      <c r="AD282" s="4" t="s">
        <v>483</v>
      </c>
      <c r="AE282" s="4" t="s">
        <v>501</v>
      </c>
    </row>
    <row r="283" spans="1:31" x14ac:dyDescent="0.35">
      <c r="A283" s="4" t="str">
        <f t="shared" si="24"/>
        <v>Non-Heliconius</v>
      </c>
      <c r="B283" s="5" t="s">
        <v>549</v>
      </c>
      <c r="C283" s="5" t="s">
        <v>549</v>
      </c>
      <c r="D283" s="5" t="s">
        <v>550</v>
      </c>
      <c r="E283" s="5"/>
      <c r="F283" s="126" t="s">
        <v>309</v>
      </c>
      <c r="G283" s="123" t="str">
        <f t="shared" si="26"/>
        <v>female</v>
      </c>
      <c r="H283" s="123" t="s">
        <v>558</v>
      </c>
      <c r="I283" s="5">
        <v>270557.7904</v>
      </c>
      <c r="J283" s="4">
        <v>867275.82189999998</v>
      </c>
      <c r="K283" s="4">
        <v>285042.98989999999</v>
      </c>
      <c r="L283" s="5">
        <v>53954.622000000003</v>
      </c>
      <c r="M283" s="5">
        <v>26020.000960000001</v>
      </c>
      <c r="N283" s="129">
        <v>3250397.176</v>
      </c>
      <c r="O283" s="4">
        <v>241290.95</v>
      </c>
      <c r="P283" s="4">
        <v>309523197</v>
      </c>
      <c r="Q283" s="4">
        <v>20404214.359999999</v>
      </c>
      <c r="R283" s="4">
        <v>10083753.140000001</v>
      </c>
      <c r="S283" s="4">
        <v>269678.95</v>
      </c>
      <c r="T283" s="4">
        <v>70813538.219999999</v>
      </c>
      <c r="U283" s="4">
        <v>15682841.52</v>
      </c>
      <c r="V283" s="5">
        <v>9853796.3320000134</v>
      </c>
      <c r="W283" s="5">
        <v>1061421.4382000028</v>
      </c>
      <c r="X283" s="5">
        <v>4887930.9400000134</v>
      </c>
      <c r="Y283" s="5">
        <v>138302112.00000045</v>
      </c>
      <c r="Z283" s="4">
        <f t="shared" si="22"/>
        <v>1422876.6021999998</v>
      </c>
      <c r="AA283" s="4">
        <f t="shared" si="23"/>
        <v>15803148.71020003</v>
      </c>
      <c r="AB283" s="4">
        <f t="shared" si="25"/>
        <v>102116827.99064042</v>
      </c>
      <c r="AC283" s="4" t="s">
        <v>552</v>
      </c>
      <c r="AD283" s="4" t="s">
        <v>483</v>
      </c>
      <c r="AE283" s="4" t="s">
        <v>501</v>
      </c>
    </row>
    <row r="284" spans="1:31" x14ac:dyDescent="0.35">
      <c r="A284" s="4" t="str">
        <f t="shared" si="24"/>
        <v>Non-Heliconius</v>
      </c>
      <c r="B284" s="134" t="s">
        <v>559</v>
      </c>
      <c r="C284" s="134" t="s">
        <v>559</v>
      </c>
      <c r="D284" s="134" t="s">
        <v>560</v>
      </c>
      <c r="E284" s="5" t="s">
        <v>561</v>
      </c>
      <c r="F284" s="135" t="s">
        <v>309</v>
      </c>
      <c r="G284" s="123" t="str">
        <f t="shared" si="26"/>
        <v>female</v>
      </c>
      <c r="H284" s="133" t="s">
        <v>562</v>
      </c>
      <c r="I284" s="5">
        <v>110300.61182000001</v>
      </c>
      <c r="J284" s="4">
        <v>593400.92279999994</v>
      </c>
      <c r="K284" s="4">
        <v>214998.0533</v>
      </c>
      <c r="L284" s="5">
        <v>20177.70896</v>
      </c>
      <c r="M284" s="5">
        <v>20964.67108</v>
      </c>
      <c r="N284" s="129">
        <v>1234932.449</v>
      </c>
      <c r="O284" s="4">
        <v>88895.24</v>
      </c>
      <c r="P284" s="4">
        <v>92479224.859999999</v>
      </c>
      <c r="Q284" s="4">
        <v>11465628.98</v>
      </c>
      <c r="R284" s="4">
        <v>5746995.5499999998</v>
      </c>
      <c r="S284" s="4">
        <v>162240.10999999999</v>
      </c>
      <c r="T284" s="4">
        <v>23021475.300000001</v>
      </c>
      <c r="U284" s="4">
        <v>8969290.6799999997</v>
      </c>
      <c r="V284" s="5">
        <v>11705841.299999999</v>
      </c>
      <c r="W284" s="5">
        <v>1879863.6522000046</v>
      </c>
      <c r="X284" s="5">
        <v>6612811.2800000161</v>
      </c>
      <c r="Y284" s="5">
        <v>84970128.000000015</v>
      </c>
      <c r="Z284" s="4">
        <f t="shared" si="22"/>
        <v>918699.58791999996</v>
      </c>
      <c r="AA284" s="4">
        <f t="shared" si="23"/>
        <v>20198516.232200019</v>
      </c>
      <c r="AB284" s="4">
        <f t="shared" si="25"/>
        <v>53627724.379799992</v>
      </c>
      <c r="AC284" s="4" t="s">
        <v>563</v>
      </c>
      <c r="AD284" s="4" t="s">
        <v>483</v>
      </c>
      <c r="AE284" s="4" t="s">
        <v>62</v>
      </c>
    </row>
    <row r="285" spans="1:31" x14ac:dyDescent="0.35">
      <c r="A285" s="4" t="str">
        <f t="shared" si="24"/>
        <v>Non-Heliconius</v>
      </c>
      <c r="B285" s="134" t="s">
        <v>559</v>
      </c>
      <c r="C285" s="134" t="s">
        <v>559</v>
      </c>
      <c r="D285" s="134" t="s">
        <v>560</v>
      </c>
      <c r="E285" s="5" t="s">
        <v>561</v>
      </c>
      <c r="F285" s="135" t="s">
        <v>316</v>
      </c>
      <c r="G285" s="123" t="str">
        <f t="shared" si="26"/>
        <v>male</v>
      </c>
      <c r="H285" s="133" t="s">
        <v>564</v>
      </c>
      <c r="I285" s="5">
        <v>158602.74454000001</v>
      </c>
      <c r="J285" s="4">
        <v>898104.60809999995</v>
      </c>
      <c r="K285" s="4">
        <v>201207.9038</v>
      </c>
      <c r="L285" s="5">
        <v>35177.558579999997</v>
      </c>
      <c r="M285" s="5">
        <v>18665.643334</v>
      </c>
      <c r="N285" s="129">
        <v>1834755.426</v>
      </c>
      <c r="O285" s="4">
        <v>45007.39</v>
      </c>
      <c r="P285" s="4">
        <v>116111180.59999999</v>
      </c>
      <c r="Q285" s="4">
        <v>8723371.8499999996</v>
      </c>
      <c r="R285" s="4">
        <v>4084904.25</v>
      </c>
      <c r="S285" s="4">
        <v>184060.91</v>
      </c>
      <c r="T285" s="4">
        <v>19954815.260000002</v>
      </c>
      <c r="U285" s="4">
        <v>9613966.0199999996</v>
      </c>
      <c r="V285" s="5">
        <v>8465808.0560000204</v>
      </c>
      <c r="W285" s="5">
        <v>1377888.955000001</v>
      </c>
      <c r="X285" s="5">
        <v>5592403.4580000155</v>
      </c>
      <c r="Y285" s="5">
        <v>90680680.000000089</v>
      </c>
      <c r="Z285" s="4">
        <f t="shared" si="22"/>
        <v>1257915.2564399999</v>
      </c>
      <c r="AA285" s="4">
        <f t="shared" si="23"/>
        <v>15436100.469000038</v>
      </c>
      <c r="AB285" s="4">
        <f t="shared" si="25"/>
        <v>62519277.185226053</v>
      </c>
      <c r="AC285" s="4" t="s">
        <v>563</v>
      </c>
      <c r="AD285" s="4" t="s">
        <v>483</v>
      </c>
      <c r="AE285" s="4" t="s">
        <v>62</v>
      </c>
    </row>
    <row r="286" spans="1:31" x14ac:dyDescent="0.35">
      <c r="A286" s="4" t="str">
        <f t="shared" si="24"/>
        <v>Non-Heliconius</v>
      </c>
      <c r="B286" s="134" t="s">
        <v>559</v>
      </c>
      <c r="C286" s="134" t="s">
        <v>559</v>
      </c>
      <c r="D286" s="134" t="s">
        <v>560</v>
      </c>
      <c r="E286" s="5"/>
      <c r="F286" s="135" t="s">
        <v>316</v>
      </c>
      <c r="G286" s="123" t="str">
        <f t="shared" si="26"/>
        <v>male</v>
      </c>
      <c r="H286" s="133" t="s">
        <v>565</v>
      </c>
      <c r="I286" s="5">
        <v>69626.365319999997</v>
      </c>
      <c r="J286" s="4">
        <v>359588.9803</v>
      </c>
      <c r="K286" s="4">
        <v>105985.5736</v>
      </c>
      <c r="L286" s="5">
        <v>23135.168180000001</v>
      </c>
      <c r="M286" s="5">
        <v>10877.394108</v>
      </c>
      <c r="N286" s="129">
        <v>987634.25580000004</v>
      </c>
      <c r="O286" s="4">
        <v>62337.96</v>
      </c>
      <c r="P286" s="4">
        <v>78289574.760000005</v>
      </c>
      <c r="Q286" s="4">
        <v>8950549.3300000001</v>
      </c>
      <c r="R286" s="4">
        <v>3310924.16</v>
      </c>
      <c r="S286" s="4">
        <v>88730.82</v>
      </c>
      <c r="T286" s="4">
        <v>27425665.18</v>
      </c>
      <c r="U286" s="4">
        <v>3798363.94</v>
      </c>
      <c r="V286" s="5">
        <v>8344562.5220000092</v>
      </c>
      <c r="W286" s="5">
        <v>780190.75500000082</v>
      </c>
      <c r="X286" s="5">
        <v>3475741.5320000001</v>
      </c>
      <c r="Y286" s="5">
        <v>50564836.460000001</v>
      </c>
      <c r="Z286" s="4">
        <f t="shared" si="22"/>
        <v>535200.91922000004</v>
      </c>
      <c r="AA286" s="4">
        <f t="shared" si="23"/>
        <v>12600494.80900001</v>
      </c>
      <c r="AB286" s="4">
        <f t="shared" si="25"/>
        <v>32632265.141871996</v>
      </c>
      <c r="AC286" s="4" t="s">
        <v>563</v>
      </c>
      <c r="AD286" s="4" t="s">
        <v>483</v>
      </c>
      <c r="AE286" s="4" t="s">
        <v>62</v>
      </c>
    </row>
    <row r="287" spans="1:31" x14ac:dyDescent="0.35">
      <c r="A287" s="4" t="str">
        <f t="shared" si="24"/>
        <v>Non-Heliconius</v>
      </c>
      <c r="B287" s="5" t="s">
        <v>559</v>
      </c>
      <c r="C287" s="5" t="s">
        <v>559</v>
      </c>
      <c r="D287" s="5" t="s">
        <v>566</v>
      </c>
      <c r="E287" s="5"/>
      <c r="F287" s="126" t="s">
        <v>309</v>
      </c>
      <c r="G287" s="123" t="str">
        <f t="shared" si="26"/>
        <v>female</v>
      </c>
      <c r="H287" s="123" t="s">
        <v>567</v>
      </c>
      <c r="I287" s="5">
        <v>390871.73879999999</v>
      </c>
      <c r="J287" s="4">
        <v>1098598.6089999999</v>
      </c>
      <c r="K287" s="4">
        <v>277127.45549999998</v>
      </c>
      <c r="L287" s="5">
        <v>54608.299160000002</v>
      </c>
      <c r="M287" s="5">
        <v>49859.751400000001</v>
      </c>
      <c r="N287" s="129">
        <v>3156293.432</v>
      </c>
      <c r="O287" s="4">
        <v>299324.15999999997</v>
      </c>
      <c r="P287" s="4">
        <v>247516174.19999999</v>
      </c>
      <c r="Q287" s="4">
        <v>30730999.800000001</v>
      </c>
      <c r="R287" s="4">
        <v>13060218</v>
      </c>
      <c r="S287" s="4">
        <v>223513.04</v>
      </c>
      <c r="T287" s="4">
        <v>75207112.799999997</v>
      </c>
      <c r="U287" s="4">
        <v>16566744.439999999</v>
      </c>
      <c r="V287" s="5">
        <v>16991076.878000014</v>
      </c>
      <c r="W287" s="5">
        <v>1753208.0028000004</v>
      </c>
      <c r="X287" s="5">
        <v>8330995.7380000027</v>
      </c>
      <c r="Y287" s="5">
        <v>169002768.00000018</v>
      </c>
      <c r="Z287" s="4">
        <f t="shared" si="22"/>
        <v>1766597.8032999998</v>
      </c>
      <c r="AA287" s="4">
        <f t="shared" si="23"/>
        <v>27075280.618800014</v>
      </c>
      <c r="AB287" s="4">
        <f t="shared" si="25"/>
        <v>120387991.95450018</v>
      </c>
      <c r="AC287" s="4" t="s">
        <v>568</v>
      </c>
      <c r="AD287" s="4" t="s">
        <v>483</v>
      </c>
      <c r="AE287" s="4" t="s">
        <v>62</v>
      </c>
    </row>
    <row r="288" spans="1:31" x14ac:dyDescent="0.35">
      <c r="A288" s="4" t="str">
        <f t="shared" si="24"/>
        <v>Non-Heliconius</v>
      </c>
      <c r="B288" s="5" t="s">
        <v>559</v>
      </c>
      <c r="C288" s="5" t="s">
        <v>559</v>
      </c>
      <c r="D288" s="5" t="s">
        <v>566</v>
      </c>
      <c r="E288" s="5"/>
      <c r="F288" s="126" t="s">
        <v>309</v>
      </c>
      <c r="G288" s="123" t="str">
        <f t="shared" si="26"/>
        <v>female</v>
      </c>
      <c r="H288" s="130" t="s">
        <v>569</v>
      </c>
      <c r="I288" s="5">
        <v>199051.02444000001</v>
      </c>
      <c r="J288" s="4">
        <v>826544.88500000001</v>
      </c>
      <c r="K288" s="4">
        <v>284772.72080000001</v>
      </c>
      <c r="L288" s="5">
        <v>68632.572360000006</v>
      </c>
      <c r="M288" s="5">
        <v>36497.289080000002</v>
      </c>
      <c r="N288" s="129">
        <v>2197457.0520000001</v>
      </c>
      <c r="O288" s="4">
        <v>88592.89</v>
      </c>
      <c r="P288" s="4">
        <v>148015335.59999999</v>
      </c>
      <c r="Q288" s="4">
        <v>9918621.4399999995</v>
      </c>
      <c r="R288" s="4">
        <v>4423874.51</v>
      </c>
      <c r="S288" s="4">
        <v>154050.57999999999</v>
      </c>
      <c r="T288" s="4">
        <v>27056528.140000001</v>
      </c>
      <c r="U288" s="4">
        <v>11447062.76</v>
      </c>
      <c r="V288" s="5">
        <v>9510056.1020000093</v>
      </c>
      <c r="W288" s="5">
        <v>874941.06340000231</v>
      </c>
      <c r="X288" s="5">
        <v>5085546.6180000026</v>
      </c>
      <c r="Y288" s="5">
        <v>108352999.9999999</v>
      </c>
      <c r="Z288" s="4">
        <f t="shared" si="22"/>
        <v>1310368.6302400001</v>
      </c>
      <c r="AA288" s="4">
        <f t="shared" si="23"/>
        <v>15470543.783400014</v>
      </c>
      <c r="AB288" s="4">
        <f t="shared" si="25"/>
        <v>77891070.485279888</v>
      </c>
      <c r="AC288" s="4" t="s">
        <v>568</v>
      </c>
      <c r="AD288" s="4" t="s">
        <v>483</v>
      </c>
      <c r="AE288" s="4" t="s">
        <v>62</v>
      </c>
    </row>
    <row r="289" spans="1:31" x14ac:dyDescent="0.35">
      <c r="A289" s="4" t="str">
        <f t="shared" si="24"/>
        <v>Non-Heliconius</v>
      </c>
      <c r="B289" s="5" t="s">
        <v>559</v>
      </c>
      <c r="C289" s="5" t="s">
        <v>559</v>
      </c>
      <c r="D289" s="5" t="s">
        <v>566</v>
      </c>
      <c r="E289" s="5"/>
      <c r="F289" s="126" t="s">
        <v>309</v>
      </c>
      <c r="G289" s="123" t="str">
        <f t="shared" si="26"/>
        <v>female</v>
      </c>
      <c r="H289" s="130" t="s">
        <v>570</v>
      </c>
      <c r="I289" s="5">
        <v>147199.52609999999</v>
      </c>
      <c r="J289" s="4">
        <v>1058107.1040000001</v>
      </c>
      <c r="K289" s="4">
        <v>201957.30780000001</v>
      </c>
      <c r="L289" s="5">
        <v>46414.26498</v>
      </c>
      <c r="M289" s="5">
        <v>30058.76208</v>
      </c>
      <c r="N289" s="129">
        <v>2669483.298</v>
      </c>
      <c r="O289" s="4">
        <v>170848.7</v>
      </c>
      <c r="P289" s="4">
        <v>198377331.30000001</v>
      </c>
      <c r="Q289" s="4">
        <v>27284183.640000001</v>
      </c>
      <c r="R289" s="4">
        <v>13585068.58</v>
      </c>
      <c r="S289" s="4">
        <v>176484.72</v>
      </c>
      <c r="T289" s="4">
        <v>64183303.280000001</v>
      </c>
      <c r="U289" s="4">
        <v>12799893.93</v>
      </c>
      <c r="V289" s="5">
        <v>16685154.690000016</v>
      </c>
      <c r="W289" s="5">
        <v>1681743.534600002</v>
      </c>
      <c r="X289" s="5">
        <v>6693544.8160000117</v>
      </c>
      <c r="Y289" s="5">
        <v>139640688.00000039</v>
      </c>
      <c r="Z289" s="4">
        <f t="shared" si="22"/>
        <v>1407263.9379</v>
      </c>
      <c r="AA289" s="4">
        <f t="shared" si="23"/>
        <v>25060443.040600028</v>
      </c>
      <c r="AB289" s="4">
        <f t="shared" si="25"/>
        <v>97673545.03142035</v>
      </c>
      <c r="AC289" s="4" t="s">
        <v>568</v>
      </c>
      <c r="AD289" s="4" t="s">
        <v>483</v>
      </c>
      <c r="AE289" s="4" t="s">
        <v>62</v>
      </c>
    </row>
    <row r="290" spans="1:31" x14ac:dyDescent="0.35">
      <c r="A290" s="4" t="str">
        <f t="shared" si="24"/>
        <v>Non-Heliconius</v>
      </c>
      <c r="B290" s="5" t="s">
        <v>559</v>
      </c>
      <c r="C290" s="5" t="s">
        <v>559</v>
      </c>
      <c r="D290" s="5" t="s">
        <v>566</v>
      </c>
      <c r="E290" s="5"/>
      <c r="F290" s="126" t="s">
        <v>309</v>
      </c>
      <c r="G290" s="123" t="str">
        <f t="shared" si="26"/>
        <v>female</v>
      </c>
      <c r="H290" s="123" t="s">
        <v>571</v>
      </c>
      <c r="I290" s="5">
        <v>204960.50200000001</v>
      </c>
      <c r="J290" s="4">
        <v>1199339.1869999999</v>
      </c>
      <c r="K290" s="4">
        <v>370938.75329999998</v>
      </c>
      <c r="L290" s="5">
        <v>60350.708140000002</v>
      </c>
      <c r="M290" s="5">
        <v>24626.181</v>
      </c>
      <c r="N290" s="129">
        <v>2580779.5959999999</v>
      </c>
      <c r="O290" s="4">
        <v>127437.73</v>
      </c>
      <c r="P290" s="4">
        <v>216225875.40000001</v>
      </c>
      <c r="Q290" s="4">
        <v>15978830.060000001</v>
      </c>
      <c r="R290" s="4">
        <v>7350335.2599999998</v>
      </c>
      <c r="S290" s="4">
        <v>236543.86</v>
      </c>
      <c r="T290" s="4">
        <v>41798386.960000001</v>
      </c>
      <c r="U290" s="4">
        <v>14194011.699999999</v>
      </c>
      <c r="V290" s="5">
        <v>18860838.648000039</v>
      </c>
      <c r="W290" s="5">
        <v>1949167.7476000015</v>
      </c>
      <c r="X290" s="5">
        <v>6550288.0680000056</v>
      </c>
      <c r="Y290" s="5">
        <v>146520176.00000042</v>
      </c>
      <c r="Z290" s="4">
        <f t="shared" si="22"/>
        <v>1775238.4423</v>
      </c>
      <c r="AA290" s="4">
        <f t="shared" si="23"/>
        <v>27360294.463600047</v>
      </c>
      <c r="AB290" s="4">
        <f t="shared" si="25"/>
        <v>100585225.61710037</v>
      </c>
      <c r="AC290" s="4" t="s">
        <v>568</v>
      </c>
      <c r="AD290" s="4" t="s">
        <v>483</v>
      </c>
      <c r="AE290" s="4" t="s">
        <v>62</v>
      </c>
    </row>
    <row r="291" spans="1:31" x14ac:dyDescent="0.35">
      <c r="A291" s="4" t="str">
        <f t="shared" si="24"/>
        <v>Non-Heliconius</v>
      </c>
      <c r="B291" s="5" t="s">
        <v>559</v>
      </c>
      <c r="C291" s="5" t="s">
        <v>559</v>
      </c>
      <c r="D291" s="5" t="s">
        <v>566</v>
      </c>
      <c r="E291" s="5"/>
      <c r="F291" s="126" t="s">
        <v>309</v>
      </c>
      <c r="G291" s="123" t="str">
        <f t="shared" si="26"/>
        <v>female</v>
      </c>
      <c r="H291" s="123" t="s">
        <v>572</v>
      </c>
      <c r="I291" s="5">
        <v>177962.88365999999</v>
      </c>
      <c r="J291" s="4">
        <v>879691.60699999996</v>
      </c>
      <c r="K291" s="4">
        <v>199753.13130000001</v>
      </c>
      <c r="L291" s="5">
        <v>31278.659339999998</v>
      </c>
      <c r="M291" s="5">
        <v>49648.66562</v>
      </c>
      <c r="N291" s="129">
        <v>2547859.19</v>
      </c>
      <c r="O291" s="4">
        <v>99214.58</v>
      </c>
      <c r="P291" s="4">
        <v>174688609.30000001</v>
      </c>
      <c r="Q291" s="4">
        <v>10826360.439999999</v>
      </c>
      <c r="R291" s="4">
        <v>5679393.6100000003</v>
      </c>
      <c r="S291" s="4">
        <v>279246.15999999997</v>
      </c>
      <c r="T291" s="4">
        <v>24333169.59</v>
      </c>
      <c r="U291" s="4">
        <v>11814727.460000001</v>
      </c>
      <c r="V291" s="5">
        <v>9738144.4400000069</v>
      </c>
      <c r="W291" s="5">
        <v>1489349.6382000041</v>
      </c>
      <c r="X291" s="5">
        <v>5493900.6760000139</v>
      </c>
      <c r="Y291" s="5">
        <v>127969936.00000001</v>
      </c>
      <c r="Z291" s="4">
        <f t="shared" si="22"/>
        <v>1257407.6219599999</v>
      </c>
      <c r="AA291" s="4">
        <f t="shared" si="23"/>
        <v>16721394.754200025</v>
      </c>
      <c r="AB291" s="4">
        <f t="shared" si="25"/>
        <v>95578898.308219999</v>
      </c>
      <c r="AC291" s="4" t="s">
        <v>568</v>
      </c>
      <c r="AD291" s="4" t="s">
        <v>483</v>
      </c>
      <c r="AE291" s="4" t="s">
        <v>62</v>
      </c>
    </row>
    <row r="292" spans="1:31" x14ac:dyDescent="0.35">
      <c r="A292" s="4" t="str">
        <f t="shared" si="24"/>
        <v>Non-Heliconius</v>
      </c>
      <c r="B292" s="5" t="s">
        <v>559</v>
      </c>
      <c r="C292" s="5" t="s">
        <v>559</v>
      </c>
      <c r="D292" s="5" t="s">
        <v>566</v>
      </c>
      <c r="E292" s="5"/>
      <c r="F292" s="126" t="s">
        <v>309</v>
      </c>
      <c r="G292" s="123" t="str">
        <f t="shared" si="26"/>
        <v>female</v>
      </c>
      <c r="H292" s="130" t="s">
        <v>573</v>
      </c>
      <c r="I292" s="5">
        <v>130805.61861999999</v>
      </c>
      <c r="J292" s="4">
        <v>805456.71660000004</v>
      </c>
      <c r="K292" s="4">
        <v>217438.80379999999</v>
      </c>
      <c r="L292" s="5">
        <v>25564.795880000001</v>
      </c>
      <c r="M292" s="5">
        <v>17006.386886</v>
      </c>
      <c r="N292" s="129">
        <v>2099405.3319999999</v>
      </c>
      <c r="O292" s="4">
        <v>64850.65</v>
      </c>
      <c r="P292" s="4">
        <v>134562373.69999999</v>
      </c>
      <c r="Q292" s="4">
        <v>9619209.9800000004</v>
      </c>
      <c r="R292" s="4">
        <v>4593684.6100000003</v>
      </c>
      <c r="S292" s="4">
        <v>212358.97</v>
      </c>
      <c r="T292" s="4">
        <v>28259479.960000001</v>
      </c>
      <c r="U292" s="4">
        <v>10249219.310000001</v>
      </c>
      <c r="V292" s="5">
        <v>9562448.3980000298</v>
      </c>
      <c r="W292" s="5">
        <v>1203533.1654000012</v>
      </c>
      <c r="X292" s="5">
        <v>5812650.5200000117</v>
      </c>
      <c r="Y292" s="5">
        <v>104765551.99999997</v>
      </c>
      <c r="Z292" s="4">
        <f t="shared" si="22"/>
        <v>1153701.1390200001</v>
      </c>
      <c r="AA292" s="4">
        <f t="shared" si="23"/>
        <v>16578632.083400041</v>
      </c>
      <c r="AB292" s="4">
        <f t="shared" si="25"/>
        <v>74667587.748693928</v>
      </c>
      <c r="AC292" s="4" t="s">
        <v>568</v>
      </c>
      <c r="AD292" s="4" t="s">
        <v>483</v>
      </c>
      <c r="AE292" s="4" t="s">
        <v>62</v>
      </c>
    </row>
    <row r="293" spans="1:31" x14ac:dyDescent="0.35">
      <c r="A293" s="4" t="str">
        <f t="shared" si="24"/>
        <v>Non-Heliconius</v>
      </c>
      <c r="B293" s="5" t="s">
        <v>559</v>
      </c>
      <c r="C293" s="5" t="s">
        <v>559</v>
      </c>
      <c r="D293" s="5" t="s">
        <v>566</v>
      </c>
      <c r="E293" s="5"/>
      <c r="F293" s="126" t="s">
        <v>309</v>
      </c>
      <c r="G293" s="123" t="str">
        <f t="shared" si="26"/>
        <v>female</v>
      </c>
      <c r="H293" s="130" t="s">
        <v>574</v>
      </c>
      <c r="I293" s="5">
        <v>173900.96583999999</v>
      </c>
      <c r="J293" s="4">
        <v>795116.90819999995</v>
      </c>
      <c r="K293" s="4">
        <v>227826.72279999999</v>
      </c>
      <c r="L293" s="5">
        <v>45038.704400000002</v>
      </c>
      <c r="M293" s="5">
        <v>14592.320793999999</v>
      </c>
      <c r="N293" s="129">
        <v>2204263.3139999998</v>
      </c>
      <c r="O293" s="4">
        <v>62648.23</v>
      </c>
      <c r="P293" s="4">
        <v>149374291.80000001</v>
      </c>
      <c r="Q293" s="4">
        <v>9769915.3499999996</v>
      </c>
      <c r="R293" s="4">
        <v>4073698.7</v>
      </c>
      <c r="S293" s="4">
        <v>200836.42</v>
      </c>
      <c r="T293" s="4">
        <v>33769318.369999997</v>
      </c>
      <c r="U293" s="4">
        <v>10688490.970000001</v>
      </c>
      <c r="V293" s="5">
        <v>9001157.8780000284</v>
      </c>
      <c r="W293" s="5">
        <v>835273.21960000147</v>
      </c>
      <c r="X293" s="5">
        <v>5340460.2600000007</v>
      </c>
      <c r="Y293" s="5">
        <v>109845888.00000015</v>
      </c>
      <c r="Z293" s="4">
        <f t="shared" si="22"/>
        <v>1196844.5968399998</v>
      </c>
      <c r="AA293" s="4">
        <f t="shared" si="23"/>
        <v>15176891.35760003</v>
      </c>
      <c r="AB293" s="4">
        <f t="shared" si="25"/>
        <v>80564805.440766126</v>
      </c>
      <c r="AC293" s="4" t="s">
        <v>568</v>
      </c>
      <c r="AD293" s="4" t="s">
        <v>483</v>
      </c>
      <c r="AE293" s="4" t="s">
        <v>62</v>
      </c>
    </row>
    <row r="294" spans="1:31" x14ac:dyDescent="0.35">
      <c r="A294" s="4" t="str">
        <f t="shared" si="24"/>
        <v>Non-Heliconius</v>
      </c>
      <c r="B294" s="5" t="s">
        <v>559</v>
      </c>
      <c r="C294" s="5" t="s">
        <v>559</v>
      </c>
      <c r="D294" s="5" t="s">
        <v>575</v>
      </c>
      <c r="E294" s="5" t="s">
        <v>576</v>
      </c>
      <c r="F294" s="126" t="s">
        <v>316</v>
      </c>
      <c r="G294" s="123" t="str">
        <f t="shared" si="26"/>
        <v>male</v>
      </c>
      <c r="H294" s="133" t="s">
        <v>577</v>
      </c>
      <c r="I294" s="5">
        <v>108857.6137</v>
      </c>
      <c r="J294" s="4">
        <v>2513470.6740000001</v>
      </c>
      <c r="K294" s="4">
        <v>492689.06280000001</v>
      </c>
      <c r="L294" s="5">
        <v>65320.089800000002</v>
      </c>
      <c r="M294" s="5">
        <v>14659.74965</v>
      </c>
      <c r="N294" s="129">
        <v>2137286.59</v>
      </c>
      <c r="O294" s="4">
        <v>168628.53</v>
      </c>
      <c r="P294" s="4">
        <v>179533895.59999999</v>
      </c>
      <c r="Q294" s="4">
        <v>23006144.219999999</v>
      </c>
      <c r="R294" s="4">
        <v>11011100.85</v>
      </c>
      <c r="S294" s="4">
        <v>241678.81</v>
      </c>
      <c r="T294" s="4">
        <v>40293440.039999999</v>
      </c>
      <c r="U294" s="4">
        <v>21180163.34</v>
      </c>
      <c r="V294" s="5">
        <v>24773983.040000033</v>
      </c>
      <c r="W294" s="5">
        <v>4040017.1840000069</v>
      </c>
      <c r="X294" s="5">
        <v>12693355.436000016</v>
      </c>
      <c r="Y294" s="5">
        <v>162978240.0000003</v>
      </c>
      <c r="Z294" s="4">
        <f t="shared" si="22"/>
        <v>3115017.3505000002</v>
      </c>
      <c r="AA294" s="4">
        <f t="shared" si="23"/>
        <v>41507355.660000056</v>
      </c>
      <c r="AB294" s="4">
        <f t="shared" si="25"/>
        <v>95023757.309850231</v>
      </c>
      <c r="AC294" s="4" t="s">
        <v>578</v>
      </c>
      <c r="AD294" s="4" t="s">
        <v>483</v>
      </c>
      <c r="AE294" s="4" t="s">
        <v>62</v>
      </c>
    </row>
    <row r="295" spans="1:31" x14ac:dyDescent="0.35">
      <c r="A295" s="4" t="str">
        <f t="shared" si="24"/>
        <v>Non-Heliconius</v>
      </c>
      <c r="B295" s="5" t="s">
        <v>559</v>
      </c>
      <c r="C295" s="5" t="s">
        <v>559</v>
      </c>
      <c r="D295" s="5" t="s">
        <v>575</v>
      </c>
      <c r="E295" s="5" t="s">
        <v>576</v>
      </c>
      <c r="F295" s="126" t="s">
        <v>316</v>
      </c>
      <c r="G295" s="123" t="str">
        <f t="shared" si="26"/>
        <v>male</v>
      </c>
      <c r="H295" s="133" t="s">
        <v>579</v>
      </c>
      <c r="I295" s="5">
        <v>198831.64694000001</v>
      </c>
      <c r="J295" s="4">
        <v>796900.23450000002</v>
      </c>
      <c r="K295" s="4">
        <v>217052.8198</v>
      </c>
      <c r="L295" s="5">
        <v>36497.561399999999</v>
      </c>
      <c r="M295" s="5">
        <v>36939.286820000001</v>
      </c>
      <c r="N295" s="129">
        <v>2547375.182</v>
      </c>
      <c r="O295" s="4">
        <v>181217.85</v>
      </c>
      <c r="P295" s="4">
        <v>171954699.19999999</v>
      </c>
      <c r="Q295" s="4">
        <v>23377433.5</v>
      </c>
      <c r="R295" s="4">
        <v>8921914.4700000007</v>
      </c>
      <c r="S295" s="4">
        <v>274642.77</v>
      </c>
      <c r="T295" s="4">
        <v>45811396.740000002</v>
      </c>
      <c r="U295" s="4">
        <v>15983447.189999999</v>
      </c>
      <c r="V295" s="5">
        <v>18155134.920000035</v>
      </c>
      <c r="W295" s="5">
        <v>2935927.8900000029</v>
      </c>
      <c r="X295" s="5">
        <v>9943238.8180000074</v>
      </c>
      <c r="Y295" s="5">
        <v>136648032.00000024</v>
      </c>
      <c r="Z295" s="4">
        <f t="shared" si="22"/>
        <v>1212784.7012400001</v>
      </c>
      <c r="AA295" s="4">
        <f t="shared" si="23"/>
        <v>31034301.628000047</v>
      </c>
      <c r="AB295" s="4">
        <f t="shared" si="25"/>
        <v>85833184.011940196</v>
      </c>
      <c r="AC295" s="4" t="s">
        <v>578</v>
      </c>
      <c r="AD295" s="4" t="s">
        <v>483</v>
      </c>
      <c r="AE295" s="4" t="s">
        <v>62</v>
      </c>
    </row>
    <row r="296" spans="1:31" x14ac:dyDescent="0.35">
      <c r="A296" s="4" t="str">
        <f t="shared" si="24"/>
        <v>Non-Heliconius</v>
      </c>
      <c r="B296" s="5" t="s">
        <v>559</v>
      </c>
      <c r="C296" s="5" t="s">
        <v>559</v>
      </c>
      <c r="D296" s="5" t="s">
        <v>575</v>
      </c>
      <c r="E296" s="5" t="s">
        <v>576</v>
      </c>
      <c r="F296" s="126" t="s">
        <v>316</v>
      </c>
      <c r="G296" s="123" t="str">
        <f t="shared" si="26"/>
        <v>male</v>
      </c>
      <c r="H296" s="133" t="s">
        <v>580</v>
      </c>
      <c r="I296" s="5">
        <v>187521.87748</v>
      </c>
      <c r="J296" s="4">
        <v>1216352.155</v>
      </c>
      <c r="K296" s="4">
        <v>296191.79940000002</v>
      </c>
      <c r="L296" s="5">
        <v>35836.778120000003</v>
      </c>
      <c r="M296" s="5">
        <v>25897.455979999999</v>
      </c>
      <c r="N296" s="129">
        <v>3040880.3859999999</v>
      </c>
      <c r="O296" s="4">
        <v>122032.79</v>
      </c>
      <c r="P296" s="4">
        <v>215084777.40000001</v>
      </c>
      <c r="Q296" s="4">
        <v>14709755</v>
      </c>
      <c r="R296" s="4">
        <v>5833443.3799999999</v>
      </c>
      <c r="S296" s="4">
        <v>508782.86</v>
      </c>
      <c r="T296" s="4">
        <v>40245088.359999999</v>
      </c>
      <c r="U296" s="4">
        <v>23455088.460000001</v>
      </c>
      <c r="V296" s="5">
        <v>25018819.920000024</v>
      </c>
      <c r="W296" s="5">
        <v>3320893.1780000059</v>
      </c>
      <c r="X296" s="5">
        <v>13238459.23400004</v>
      </c>
      <c r="Y296" s="5">
        <v>174514336.00000024</v>
      </c>
      <c r="Z296" s="4">
        <f t="shared" si="22"/>
        <v>1700065.83188</v>
      </c>
      <c r="AA296" s="4">
        <f t="shared" si="23"/>
        <v>41578172.332000069</v>
      </c>
      <c r="AB296" s="4">
        <f t="shared" si="25"/>
        <v>104714231.53414014</v>
      </c>
      <c r="AC296" s="4" t="s">
        <v>578</v>
      </c>
      <c r="AD296" s="4" t="s">
        <v>483</v>
      </c>
      <c r="AE296" s="4" t="s">
        <v>62</v>
      </c>
    </row>
    <row r="297" spans="1:31" x14ac:dyDescent="0.35">
      <c r="A297" s="4" t="str">
        <f t="shared" si="24"/>
        <v>Non-Heliconius</v>
      </c>
      <c r="B297" s="5" t="s">
        <v>559</v>
      </c>
      <c r="C297" s="5" t="s">
        <v>559</v>
      </c>
      <c r="D297" s="5" t="s">
        <v>575</v>
      </c>
      <c r="E297" s="5" t="s">
        <v>576</v>
      </c>
      <c r="F297" s="126" t="s">
        <v>309</v>
      </c>
      <c r="G297" s="123" t="str">
        <f t="shared" si="26"/>
        <v>female</v>
      </c>
      <c r="H297" s="133" t="s">
        <v>581</v>
      </c>
      <c r="I297" s="5">
        <v>107293.08792000001</v>
      </c>
      <c r="J297" s="4">
        <v>720641.41910000006</v>
      </c>
      <c r="K297" s="4">
        <v>171606.0122</v>
      </c>
      <c r="L297" s="5">
        <v>33792.603060000001</v>
      </c>
      <c r="M297" s="5">
        <v>23315.008259999999</v>
      </c>
      <c r="N297" s="129">
        <v>1947196.4920000001</v>
      </c>
      <c r="O297" s="4">
        <v>63416.19</v>
      </c>
      <c r="P297" s="4">
        <v>155738654.5</v>
      </c>
      <c r="Q297" s="4">
        <v>10248535.07</v>
      </c>
      <c r="R297" s="4">
        <v>4410548.25</v>
      </c>
      <c r="S297" s="4">
        <v>240481.25</v>
      </c>
      <c r="T297" s="4">
        <v>27761063.91</v>
      </c>
      <c r="U297" s="4">
        <v>14392313.689999999</v>
      </c>
      <c r="V297" s="5">
        <v>16375190.642000057</v>
      </c>
      <c r="W297" s="5">
        <v>2775901.8740000036</v>
      </c>
      <c r="X297" s="5">
        <v>7694550.5440000203</v>
      </c>
      <c r="Y297" s="5">
        <v>115109008.00000003</v>
      </c>
      <c r="Z297" s="4">
        <f t="shared" si="22"/>
        <v>999540.51922000002</v>
      </c>
      <c r="AA297" s="4">
        <f t="shared" si="23"/>
        <v>26845643.060000084</v>
      </c>
      <c r="AB297" s="4">
        <f>Y297-AA297-Z297-U297-M297-N297</f>
        <v>70900999.23051995</v>
      </c>
      <c r="AC297" s="4" t="s">
        <v>578</v>
      </c>
      <c r="AD297" s="4" t="s">
        <v>483</v>
      </c>
      <c r="AE297" s="4" t="s">
        <v>62</v>
      </c>
    </row>
    <row r="298" spans="1:31" x14ac:dyDescent="0.35">
      <c r="A298" s="4" t="str">
        <f t="shared" si="24"/>
        <v>Non-Heliconius</v>
      </c>
      <c r="B298" s="134" t="s">
        <v>559</v>
      </c>
      <c r="C298" s="134" t="s">
        <v>559</v>
      </c>
      <c r="D298" s="5" t="s">
        <v>575</v>
      </c>
      <c r="E298" s="5" t="s">
        <v>576</v>
      </c>
      <c r="F298" s="135" t="s">
        <v>309</v>
      </c>
      <c r="G298" s="123" t="str">
        <f>IF(F298="FEMALE", "female","male")</f>
        <v>female</v>
      </c>
      <c r="H298" s="133" t="s">
        <v>582</v>
      </c>
      <c r="I298" s="5">
        <v>149546.09349999999</v>
      </c>
      <c r="J298" s="4">
        <v>1068194.2709999999</v>
      </c>
      <c r="K298" s="4">
        <v>249887.76699999999</v>
      </c>
      <c r="L298" s="5"/>
      <c r="M298" s="5">
        <v>33962.646780000003</v>
      </c>
      <c r="N298" s="129">
        <v>2841320.5520000001</v>
      </c>
      <c r="O298" s="4">
        <v>144327.44</v>
      </c>
      <c r="P298" s="4">
        <v>178918426.30000001</v>
      </c>
      <c r="Q298" s="4">
        <v>11692842.279999999</v>
      </c>
      <c r="R298" s="4">
        <v>5031579.93</v>
      </c>
      <c r="S298" s="4">
        <v>390487.6</v>
      </c>
      <c r="T298" s="4">
        <v>34422247</v>
      </c>
      <c r="U298" s="4">
        <v>17300627.5</v>
      </c>
      <c r="V298" s="5">
        <v>21131614.06000001</v>
      </c>
      <c r="W298" s="5">
        <v>2271245.1020000018</v>
      </c>
      <c r="X298" s="5">
        <v>12857153.597999999</v>
      </c>
      <c r="Y298" s="5">
        <v>148509264.00000057</v>
      </c>
      <c r="Z298" s="4">
        <f t="shared" si="22"/>
        <v>1467628.1314999999</v>
      </c>
      <c r="AA298" s="4">
        <f t="shared" si="23"/>
        <v>36260012.760000013</v>
      </c>
      <c r="AB298" s="4">
        <f t="shared" si="25"/>
        <v>90605712.40972054</v>
      </c>
      <c r="AC298" s="4" t="s">
        <v>578</v>
      </c>
      <c r="AD298" s="4" t="s">
        <v>483</v>
      </c>
      <c r="AE298" s="4" t="s">
        <v>62</v>
      </c>
    </row>
    <row r="299" spans="1:31" x14ac:dyDescent="0.35">
      <c r="A299" s="4" t="str">
        <f t="shared" si="24"/>
        <v>Non-Heliconius</v>
      </c>
      <c r="B299" s="5" t="s">
        <v>559</v>
      </c>
      <c r="C299" s="5" t="s">
        <v>559</v>
      </c>
      <c r="D299" s="5" t="s">
        <v>583</v>
      </c>
      <c r="E299" s="5"/>
      <c r="F299" s="126" t="s">
        <v>309</v>
      </c>
      <c r="G299" s="123" t="str">
        <f t="shared" si="26"/>
        <v>female</v>
      </c>
      <c r="H299" s="123" t="s">
        <v>584</v>
      </c>
      <c r="I299" s="5">
        <v>223677.26360000001</v>
      </c>
      <c r="J299" s="4">
        <v>784085.16</v>
      </c>
      <c r="K299" s="4">
        <v>283834.35550000001</v>
      </c>
      <c r="L299" s="5">
        <v>57368.718099999998</v>
      </c>
      <c r="M299" s="5">
        <v>33018.761720000002</v>
      </c>
      <c r="N299" s="129">
        <v>1823596.3929999999</v>
      </c>
      <c r="O299" s="4">
        <v>144111.99</v>
      </c>
      <c r="P299" s="4">
        <v>133980527.59999999</v>
      </c>
      <c r="Q299" s="4">
        <v>17824002.420000002</v>
      </c>
      <c r="R299" s="4">
        <v>8023945.5999999996</v>
      </c>
      <c r="S299" s="4">
        <v>107614.66</v>
      </c>
      <c r="T299" s="4">
        <v>49320588.18</v>
      </c>
      <c r="U299" s="4">
        <v>10419351.859999999</v>
      </c>
      <c r="V299" s="5">
        <v>15244397.860000014</v>
      </c>
      <c r="W299" s="5">
        <v>1745521.9298000038</v>
      </c>
      <c r="X299" s="5">
        <v>6969222.5500000091</v>
      </c>
      <c r="Y299" s="5">
        <v>106975848.00000021</v>
      </c>
      <c r="Z299" s="4">
        <f t="shared" si="22"/>
        <v>1291596.7791000002</v>
      </c>
      <c r="AA299" s="4">
        <f t="shared" si="23"/>
        <v>23959142.339800026</v>
      </c>
      <c r="AB299" s="4">
        <f t="shared" si="25"/>
        <v>69449141.86638017</v>
      </c>
      <c r="AC299" s="4" t="s">
        <v>585</v>
      </c>
      <c r="AD299" s="4" t="s">
        <v>483</v>
      </c>
      <c r="AE299" s="4" t="s">
        <v>62</v>
      </c>
    </row>
    <row r="300" spans="1:31" x14ac:dyDescent="0.35">
      <c r="A300" s="4" t="str">
        <f t="shared" si="24"/>
        <v>Non-Heliconius</v>
      </c>
      <c r="B300" s="5" t="s">
        <v>559</v>
      </c>
      <c r="C300" s="5" t="s">
        <v>559</v>
      </c>
      <c r="D300" s="5" t="s">
        <v>583</v>
      </c>
      <c r="E300" s="5"/>
      <c r="F300" s="126" t="s">
        <v>316</v>
      </c>
      <c r="G300" s="123" t="str">
        <f t="shared" si="26"/>
        <v>male</v>
      </c>
      <c r="H300" s="123" t="s">
        <v>586</v>
      </c>
      <c r="I300" s="5">
        <v>153057.52428000001</v>
      </c>
      <c r="J300" s="4">
        <v>822987.87860000005</v>
      </c>
      <c r="K300" s="4">
        <v>213380.52040000001</v>
      </c>
      <c r="L300" s="5">
        <v>41577.3145</v>
      </c>
      <c r="M300" s="5">
        <v>37215.285479999999</v>
      </c>
      <c r="N300" s="129">
        <v>2745151.852</v>
      </c>
      <c r="O300" s="4">
        <v>100492.31</v>
      </c>
      <c r="P300" s="4">
        <v>162827585.80000001</v>
      </c>
      <c r="Q300" s="4">
        <v>23423709.280000001</v>
      </c>
      <c r="R300" s="4">
        <v>9907051.3300000001</v>
      </c>
      <c r="S300" s="4">
        <v>117664.35</v>
      </c>
      <c r="T300" s="4">
        <v>58386641.759999998</v>
      </c>
      <c r="U300" s="4">
        <v>11736342.74</v>
      </c>
      <c r="V300" s="5">
        <v>19450508.22200004</v>
      </c>
      <c r="W300" s="5">
        <v>3157943.3580000037</v>
      </c>
      <c r="X300" s="5">
        <v>8621964.4560000114</v>
      </c>
      <c r="Y300" s="5">
        <v>119984648.00000012</v>
      </c>
      <c r="Z300" s="4">
        <f t="shared" si="22"/>
        <v>1189425.92328</v>
      </c>
      <c r="AA300" s="4">
        <f t="shared" si="23"/>
        <v>31230416.036000054</v>
      </c>
      <c r="AB300" s="4">
        <f t="shared" si="25"/>
        <v>73046096.163240075</v>
      </c>
      <c r="AC300" s="4" t="s">
        <v>585</v>
      </c>
      <c r="AD300" s="4" t="s">
        <v>483</v>
      </c>
      <c r="AE300" s="4" t="s">
        <v>62</v>
      </c>
    </row>
    <row r="301" spans="1:31" x14ac:dyDescent="0.35">
      <c r="A301" s="4" t="str">
        <f t="shared" si="24"/>
        <v>Non-Heliconius</v>
      </c>
      <c r="B301" s="5" t="s">
        <v>559</v>
      </c>
      <c r="C301" s="5" t="s">
        <v>559</v>
      </c>
      <c r="D301" s="5" t="s">
        <v>583</v>
      </c>
      <c r="E301" s="5"/>
      <c r="F301" s="126" t="s">
        <v>316</v>
      </c>
      <c r="G301" s="123" t="str">
        <f t="shared" si="26"/>
        <v>male</v>
      </c>
      <c r="H301" s="123" t="s">
        <v>587</v>
      </c>
      <c r="I301" s="5">
        <v>196873.71971999999</v>
      </c>
      <c r="J301" s="4">
        <v>1020567.96</v>
      </c>
      <c r="K301" s="4">
        <v>426937.09029999998</v>
      </c>
      <c r="L301" s="5">
        <v>69527.072400000005</v>
      </c>
      <c r="M301" s="5">
        <v>36558.317660000001</v>
      </c>
      <c r="N301" s="129">
        <v>3072003.1639999999</v>
      </c>
      <c r="O301" s="4">
        <v>159542.26999999999</v>
      </c>
      <c r="P301" s="4">
        <v>210272288</v>
      </c>
      <c r="Q301" s="4">
        <v>15362887.470000001</v>
      </c>
      <c r="R301" s="4">
        <v>8380883.8799999999</v>
      </c>
      <c r="S301" s="4">
        <v>231609.64</v>
      </c>
      <c r="T301" s="4">
        <v>49183307.439999998</v>
      </c>
      <c r="U301" s="4">
        <v>15430039.91</v>
      </c>
      <c r="V301" s="5">
        <v>23670295.760000058</v>
      </c>
      <c r="W301" s="5">
        <v>3454595.3460000046</v>
      </c>
      <c r="X301" s="5">
        <v>10980969.964000018</v>
      </c>
      <c r="Y301" s="5">
        <v>144043808.00000027</v>
      </c>
      <c r="Z301" s="4">
        <f t="shared" si="22"/>
        <v>1644378.7700199999</v>
      </c>
      <c r="AA301" s="4">
        <f t="shared" si="23"/>
        <v>38105861.070000082</v>
      </c>
      <c r="AB301" s="4">
        <f t="shared" si="25"/>
        <v>85754966.768320188</v>
      </c>
      <c r="AC301" s="4" t="s">
        <v>585</v>
      </c>
      <c r="AD301" s="4" t="s">
        <v>483</v>
      </c>
      <c r="AE301" s="4" t="s">
        <v>62</v>
      </c>
    </row>
    <row r="302" spans="1:31" x14ac:dyDescent="0.35">
      <c r="A302" s="4" t="str">
        <f t="shared" si="24"/>
        <v>Non-Heliconius</v>
      </c>
      <c r="B302" s="5" t="s">
        <v>559</v>
      </c>
      <c r="C302" s="5" t="s">
        <v>559</v>
      </c>
      <c r="D302" s="5" t="s">
        <v>588</v>
      </c>
      <c r="E302" s="5" t="s">
        <v>589</v>
      </c>
      <c r="F302" s="126" t="s">
        <v>316</v>
      </c>
      <c r="G302" s="123" t="str">
        <f t="shared" si="26"/>
        <v>male</v>
      </c>
      <c r="H302" s="123" t="s">
        <v>590</v>
      </c>
      <c r="I302" s="5">
        <v>303410.1152</v>
      </c>
      <c r="J302" s="4">
        <v>958488.84230000002</v>
      </c>
      <c r="K302" s="4">
        <v>204077.122</v>
      </c>
      <c r="L302" s="5">
        <v>46767.673799999997</v>
      </c>
      <c r="M302" s="5">
        <v>52510.103640000001</v>
      </c>
      <c r="N302" s="129">
        <v>3104777.21</v>
      </c>
      <c r="O302" s="4">
        <v>149689.69</v>
      </c>
      <c r="P302" s="4">
        <v>252259366</v>
      </c>
      <c r="Q302" s="4">
        <v>30469001.440000001</v>
      </c>
      <c r="R302" s="4">
        <v>12474490.16</v>
      </c>
      <c r="S302" s="4">
        <v>299489.8</v>
      </c>
      <c r="T302" s="4">
        <v>77637541</v>
      </c>
      <c r="U302" s="4">
        <v>17582988.879999999</v>
      </c>
      <c r="V302" s="5">
        <v>18556275.518000059</v>
      </c>
      <c r="W302" s="5">
        <v>1725268.8730000034</v>
      </c>
      <c r="X302" s="5">
        <v>7782593.6880000103</v>
      </c>
      <c r="Y302" s="5">
        <v>168919984.00000003</v>
      </c>
      <c r="Z302" s="4">
        <f t="shared" si="22"/>
        <v>1465976.0795</v>
      </c>
      <c r="AA302" s="4">
        <f t="shared" si="23"/>
        <v>28064138.079000071</v>
      </c>
      <c r="AB302" s="4">
        <f t="shared" si="25"/>
        <v>118649593.64785996</v>
      </c>
      <c r="AC302" s="4" t="s">
        <v>591</v>
      </c>
      <c r="AD302" s="4" t="s">
        <v>483</v>
      </c>
      <c r="AE302" s="4" t="s">
        <v>62</v>
      </c>
    </row>
    <row r="303" spans="1:31" x14ac:dyDescent="0.35">
      <c r="A303" s="4" t="str">
        <f t="shared" si="24"/>
        <v>Non-Heliconius</v>
      </c>
      <c r="B303" s="5" t="s">
        <v>559</v>
      </c>
      <c r="C303" s="5" t="s">
        <v>559</v>
      </c>
      <c r="D303" s="5" t="s">
        <v>588</v>
      </c>
      <c r="E303" s="5" t="s">
        <v>589</v>
      </c>
      <c r="F303" s="126" t="s">
        <v>316</v>
      </c>
      <c r="G303" s="123" t="str">
        <f t="shared" si="26"/>
        <v>male</v>
      </c>
      <c r="H303" s="123" t="s">
        <v>592</v>
      </c>
      <c r="I303" s="5">
        <v>159738.62875999999</v>
      </c>
      <c r="J303" s="4">
        <v>1040813.395</v>
      </c>
      <c r="K303" s="4">
        <v>263212.59710000001</v>
      </c>
      <c r="L303" s="5">
        <v>27055.62672</v>
      </c>
      <c r="M303" s="5">
        <v>72884.545440000002</v>
      </c>
      <c r="N303" s="129">
        <v>3108470.648</v>
      </c>
      <c r="O303" s="4">
        <v>219261.01</v>
      </c>
      <c r="P303" s="4">
        <v>169961238.40000001</v>
      </c>
      <c r="Q303" s="4">
        <v>22707566.640000001</v>
      </c>
      <c r="R303" s="4">
        <v>9288141.4399999995</v>
      </c>
      <c r="S303" s="4">
        <v>187512.06</v>
      </c>
      <c r="T303" s="4">
        <v>47743684.079999998</v>
      </c>
      <c r="U303" s="4">
        <v>10617069.65</v>
      </c>
      <c r="V303" s="5">
        <v>12660818.560000032</v>
      </c>
      <c r="W303" s="5">
        <v>1342069.5162000016</v>
      </c>
      <c r="X303" s="5">
        <v>9064573.6140000094</v>
      </c>
      <c r="Y303" s="5">
        <v>119877688.00000001</v>
      </c>
      <c r="Z303" s="4">
        <f t="shared" si="22"/>
        <v>1463764.6208600001</v>
      </c>
      <c r="AA303" s="4">
        <f t="shared" si="23"/>
        <v>23067461.690200046</v>
      </c>
      <c r="AB303" s="4">
        <f t="shared" si="25"/>
        <v>81548036.845499963</v>
      </c>
      <c r="AC303" s="4" t="s">
        <v>591</v>
      </c>
      <c r="AD303" s="4" t="s">
        <v>483</v>
      </c>
      <c r="AE303" s="4" t="s">
        <v>62</v>
      </c>
    </row>
    <row r="304" spans="1:31" x14ac:dyDescent="0.35">
      <c r="A304" s="4" t="str">
        <f t="shared" si="24"/>
        <v>Non-Heliconius</v>
      </c>
      <c r="B304" s="5" t="s">
        <v>559</v>
      </c>
      <c r="C304" s="5" t="s">
        <v>559</v>
      </c>
      <c r="D304" s="5" t="s">
        <v>588</v>
      </c>
      <c r="E304" s="5" t="s">
        <v>589</v>
      </c>
      <c r="F304" s="126" t="s">
        <v>316</v>
      </c>
      <c r="G304" s="123" t="str">
        <f t="shared" si="26"/>
        <v>male</v>
      </c>
      <c r="H304" s="123" t="s">
        <v>593</v>
      </c>
      <c r="I304" s="5">
        <v>135444.00485999999</v>
      </c>
      <c r="J304" s="4">
        <v>664354.77639999997</v>
      </c>
      <c r="K304" s="4">
        <v>237869.04730000001</v>
      </c>
      <c r="L304" s="5">
        <v>36221.470520000003</v>
      </c>
      <c r="M304" s="5">
        <v>55160.440620000001</v>
      </c>
      <c r="N304" s="129">
        <v>3292509.5839999998</v>
      </c>
      <c r="O304" s="4">
        <v>234059.17</v>
      </c>
      <c r="P304" s="4">
        <v>198164849.19999999</v>
      </c>
      <c r="Q304" s="4">
        <v>26194859.5</v>
      </c>
      <c r="R304" s="4">
        <v>10963178.99</v>
      </c>
      <c r="S304" s="4">
        <v>158800.23000000001</v>
      </c>
      <c r="T304" s="4">
        <v>64581888.060000002</v>
      </c>
      <c r="U304" s="4">
        <v>11251791.220000001</v>
      </c>
      <c r="V304" s="5">
        <v>12152745.084000042</v>
      </c>
      <c r="W304" s="5">
        <v>1650782.4758000018</v>
      </c>
      <c r="X304" s="5">
        <v>6464869.9000000115</v>
      </c>
      <c r="Y304" s="5">
        <v>140849472.00000042</v>
      </c>
      <c r="Z304" s="4">
        <f t="shared" si="22"/>
        <v>1037667.8285599999</v>
      </c>
      <c r="AA304" s="4">
        <f t="shared" si="23"/>
        <v>20268397.459800057</v>
      </c>
      <c r="AB304" s="4">
        <f t="shared" si="25"/>
        <v>104943945.46702035</v>
      </c>
      <c r="AC304" s="4" t="s">
        <v>591</v>
      </c>
      <c r="AD304" s="4" t="s">
        <v>483</v>
      </c>
      <c r="AE304" s="4" t="s">
        <v>62</v>
      </c>
    </row>
    <row r="305" spans="1:31" x14ac:dyDescent="0.35">
      <c r="A305" s="4" t="str">
        <f t="shared" si="24"/>
        <v>Non-Heliconius</v>
      </c>
      <c r="B305" s="5" t="s">
        <v>559</v>
      </c>
      <c r="C305" s="5" t="s">
        <v>559</v>
      </c>
      <c r="D305" s="5" t="s">
        <v>588</v>
      </c>
      <c r="E305" s="5" t="s">
        <v>589</v>
      </c>
      <c r="F305" s="126" t="s">
        <v>316</v>
      </c>
      <c r="G305" s="123" t="str">
        <f t="shared" si="26"/>
        <v>male</v>
      </c>
      <c r="H305" s="130" t="s">
        <v>594</v>
      </c>
      <c r="I305" s="5">
        <v>152393.95843999999</v>
      </c>
      <c r="J305" s="4">
        <v>655183.59089999995</v>
      </c>
      <c r="K305" s="4">
        <v>154823.42730000001</v>
      </c>
      <c r="L305" s="5">
        <v>31472.66532</v>
      </c>
      <c r="M305" s="5">
        <v>16895.851913999999</v>
      </c>
      <c r="N305" s="129">
        <v>2408652.7719999999</v>
      </c>
      <c r="O305" s="4">
        <v>224505.01</v>
      </c>
      <c r="P305" s="4">
        <v>146766148.90000001</v>
      </c>
      <c r="Q305" s="4">
        <v>18933845.030000001</v>
      </c>
      <c r="R305" s="4">
        <v>8903837.8800000008</v>
      </c>
      <c r="S305" s="4">
        <v>245873.3</v>
      </c>
      <c r="T305" s="4">
        <v>47508926.979999997</v>
      </c>
      <c r="U305" s="4">
        <v>8516392.8100000005</v>
      </c>
      <c r="V305" s="5">
        <v>6947894.5540000033</v>
      </c>
      <c r="W305" s="5">
        <v>951965.30340000044</v>
      </c>
      <c r="X305" s="5">
        <v>4241963.134000008</v>
      </c>
      <c r="Y305" s="5">
        <v>86056120.000000238</v>
      </c>
      <c r="Z305" s="4">
        <f t="shared" si="22"/>
        <v>962400.97663999989</v>
      </c>
      <c r="AA305" s="4">
        <f t="shared" si="23"/>
        <v>12141822.991400011</v>
      </c>
      <c r="AB305" s="4">
        <f t="shared" si="25"/>
        <v>62009954.598046228</v>
      </c>
      <c r="AC305" s="4" t="s">
        <v>591</v>
      </c>
      <c r="AD305" s="4" t="s">
        <v>483</v>
      </c>
      <c r="AE305" s="4" t="s">
        <v>62</v>
      </c>
    </row>
    <row r="306" spans="1:31" x14ac:dyDescent="0.35">
      <c r="A306" s="4" t="str">
        <f t="shared" si="24"/>
        <v>Non-Heliconius</v>
      </c>
      <c r="B306" s="5" t="s">
        <v>559</v>
      </c>
      <c r="C306" s="5" t="s">
        <v>559</v>
      </c>
      <c r="D306" s="5" t="s">
        <v>595</v>
      </c>
      <c r="E306" s="5"/>
      <c r="F306" s="126" t="s">
        <v>309</v>
      </c>
      <c r="G306" s="123" t="str">
        <f t="shared" si="26"/>
        <v>female</v>
      </c>
      <c r="H306" s="123" t="s">
        <v>596</v>
      </c>
      <c r="I306" s="5">
        <v>126612.95468</v>
      </c>
      <c r="J306" s="4">
        <v>645435.3199</v>
      </c>
      <c r="K306" s="4">
        <v>194582.38750000001</v>
      </c>
      <c r="L306" s="5">
        <v>28361.740720000002</v>
      </c>
      <c r="M306" s="5">
        <v>26606.275140000002</v>
      </c>
      <c r="N306" s="129">
        <v>2307943.5079999999</v>
      </c>
      <c r="O306" s="4">
        <v>178454.05</v>
      </c>
      <c r="P306" s="4">
        <v>120877464.59999999</v>
      </c>
      <c r="Q306" s="4">
        <v>17046503.34</v>
      </c>
      <c r="R306" s="4">
        <v>8542150.3499999996</v>
      </c>
      <c r="S306" s="4">
        <v>96440.89</v>
      </c>
      <c r="T306" s="4">
        <v>59442807.32</v>
      </c>
      <c r="U306" s="4">
        <v>9755999.9399999995</v>
      </c>
      <c r="V306" s="5">
        <v>8652415.5340000205</v>
      </c>
      <c r="W306" s="5">
        <v>1139626.3088000007</v>
      </c>
      <c r="X306" s="5">
        <v>5254602.194000015</v>
      </c>
      <c r="Y306" s="5">
        <v>89848432.000000238</v>
      </c>
      <c r="Z306" s="4">
        <f t="shared" si="22"/>
        <v>966630.66207999992</v>
      </c>
      <c r="AA306" s="4">
        <f t="shared" si="23"/>
        <v>15046644.036800036</v>
      </c>
      <c r="AB306" s="4">
        <f t="shared" si="25"/>
        <v>61744607.577980191</v>
      </c>
      <c r="AC306" s="4" t="s">
        <v>591</v>
      </c>
      <c r="AD306" s="4" t="s">
        <v>483</v>
      </c>
      <c r="AE306" s="4" t="s">
        <v>62</v>
      </c>
    </row>
    <row r="307" spans="1:31" x14ac:dyDescent="0.35">
      <c r="A307" s="4" t="str">
        <f t="shared" si="24"/>
        <v>Non-Heliconius</v>
      </c>
      <c r="B307" s="5" t="s">
        <v>559</v>
      </c>
      <c r="C307" s="5" t="s">
        <v>559</v>
      </c>
      <c r="D307" s="5" t="s">
        <v>595</v>
      </c>
      <c r="E307" s="5"/>
      <c r="F307" s="126" t="s">
        <v>309</v>
      </c>
      <c r="G307" s="123" t="str">
        <f t="shared" si="26"/>
        <v>female</v>
      </c>
      <c r="H307" s="123" t="s">
        <v>597</v>
      </c>
      <c r="I307" s="5">
        <v>158924.65872000001</v>
      </c>
      <c r="J307" s="4">
        <v>590083.91139999998</v>
      </c>
      <c r="K307" s="4">
        <v>206980.579</v>
      </c>
      <c r="L307" s="5">
        <v>23040.509719999998</v>
      </c>
      <c r="M307" s="5">
        <v>33902.4643</v>
      </c>
      <c r="N307" s="129">
        <v>2484754.398</v>
      </c>
      <c r="O307" s="4">
        <v>165178.51</v>
      </c>
      <c r="P307" s="4">
        <v>132080874</v>
      </c>
      <c r="Q307" s="4">
        <v>18409970.710000001</v>
      </c>
      <c r="R307" s="4">
        <v>9319886.1799999997</v>
      </c>
      <c r="S307" s="4">
        <v>99513.06</v>
      </c>
      <c r="T307" s="4">
        <v>50850295.240000002</v>
      </c>
      <c r="U307" s="4">
        <v>11253423.810000001</v>
      </c>
      <c r="V307" s="5">
        <v>8680347.4620000161</v>
      </c>
      <c r="W307" s="5">
        <v>926557.64079999994</v>
      </c>
      <c r="X307" s="5">
        <v>4882942.3100000089</v>
      </c>
      <c r="Y307" s="5">
        <v>95786144.000000268</v>
      </c>
      <c r="Z307" s="4">
        <f t="shared" si="22"/>
        <v>955989.14912000007</v>
      </c>
      <c r="AA307" s="4">
        <f t="shared" si="23"/>
        <v>14489847.412800025</v>
      </c>
      <c r="AB307" s="4">
        <f t="shared" si="25"/>
        <v>66568226.765780225</v>
      </c>
      <c r="AC307" s="4" t="s">
        <v>591</v>
      </c>
      <c r="AD307" s="4" t="s">
        <v>483</v>
      </c>
      <c r="AE307" s="4" t="s">
        <v>62</v>
      </c>
    </row>
    <row r="308" spans="1:31" x14ac:dyDescent="0.35">
      <c r="A308" s="4" t="str">
        <f t="shared" si="24"/>
        <v>Non-Heliconius</v>
      </c>
      <c r="B308" s="5" t="s">
        <v>559</v>
      </c>
      <c r="C308" s="5" t="s">
        <v>559</v>
      </c>
      <c r="D308" s="5" t="s">
        <v>595</v>
      </c>
      <c r="E308" s="5"/>
      <c r="F308" s="126" t="s">
        <v>309</v>
      </c>
      <c r="G308" s="123" t="str">
        <f t="shared" si="26"/>
        <v>female</v>
      </c>
      <c r="H308" s="130" t="s">
        <v>598</v>
      </c>
      <c r="I308" s="5">
        <v>137818.07811999999</v>
      </c>
      <c r="J308" s="4">
        <v>778650.05519999994</v>
      </c>
      <c r="K308" s="4">
        <v>182542.6948</v>
      </c>
      <c r="L308" s="5">
        <v>28215.15942</v>
      </c>
      <c r="M308" s="5">
        <v>19932.822998</v>
      </c>
      <c r="N308" s="129">
        <v>2104872.98</v>
      </c>
      <c r="O308" s="4">
        <v>183150.07</v>
      </c>
      <c r="P308" s="4">
        <v>116750078.09999999</v>
      </c>
      <c r="Q308" s="4">
        <v>16993477.02</v>
      </c>
      <c r="R308" s="4">
        <v>8579341.0099999998</v>
      </c>
      <c r="S308" s="4">
        <v>78350.899999999994</v>
      </c>
      <c r="T308" s="4">
        <v>44488459.68</v>
      </c>
      <c r="U308" s="4">
        <v>10258943.619999999</v>
      </c>
      <c r="V308" s="5">
        <v>11808127.041999999</v>
      </c>
      <c r="W308" s="5">
        <v>919339.34320000035</v>
      </c>
      <c r="X308" s="5">
        <v>4630819.9420000073</v>
      </c>
      <c r="Y308" s="5">
        <v>99833240.000000149</v>
      </c>
      <c r="Z308" s="4">
        <f t="shared" si="22"/>
        <v>1099010.82812</v>
      </c>
      <c r="AA308" s="4">
        <f t="shared" si="23"/>
        <v>17358286.327200007</v>
      </c>
      <c r="AB308" s="4">
        <f t="shared" si="25"/>
        <v>68992193.421682134</v>
      </c>
      <c r="AC308" s="4" t="s">
        <v>591</v>
      </c>
      <c r="AD308" s="4" t="s">
        <v>483</v>
      </c>
      <c r="AE308" s="4" t="s">
        <v>62</v>
      </c>
    </row>
    <row r="309" spans="1:31" x14ac:dyDescent="0.35">
      <c r="B309" s="116"/>
      <c r="C309" s="116"/>
      <c r="D309" s="116"/>
      <c r="E309" s="116"/>
      <c r="F309" s="116"/>
      <c r="G309" s="117"/>
      <c r="H309" s="117"/>
      <c r="I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8"/>
    </row>
    <row r="310" spans="1:31" x14ac:dyDescent="0.35">
      <c r="B310" s="116"/>
      <c r="C310" s="116"/>
      <c r="D310" s="116"/>
      <c r="E310" s="116"/>
      <c r="F310" s="116"/>
      <c r="G310" s="117"/>
      <c r="H310" s="117"/>
      <c r="I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8"/>
    </row>
    <row r="311" spans="1:31" x14ac:dyDescent="0.35">
      <c r="B311" s="116"/>
      <c r="C311" s="116"/>
      <c r="D311" s="116"/>
      <c r="E311" s="116"/>
      <c r="F311" s="116"/>
      <c r="G311" s="117"/>
      <c r="H311" s="117"/>
      <c r="I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8"/>
    </row>
    <row r="312" spans="1:31" x14ac:dyDescent="0.35">
      <c r="F312" s="116"/>
      <c r="G312" s="117"/>
      <c r="H312" s="117"/>
      <c r="I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8"/>
    </row>
    <row r="313" spans="1:31" x14ac:dyDescent="0.35">
      <c r="F313" s="116"/>
      <c r="G313" s="117"/>
      <c r="H313" s="117"/>
      <c r="I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8"/>
    </row>
    <row r="314" spans="1:31" x14ac:dyDescent="0.35">
      <c r="F314" s="116"/>
      <c r="G314" s="117"/>
      <c r="H314" s="117"/>
      <c r="I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8"/>
    </row>
    <row r="315" spans="1:31" x14ac:dyDescent="0.35">
      <c r="F315" s="116"/>
      <c r="G315" s="117"/>
      <c r="H315" s="117"/>
      <c r="I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8"/>
    </row>
    <row r="316" spans="1:31" x14ac:dyDescent="0.35">
      <c r="F316" s="116"/>
      <c r="G316" s="117"/>
      <c r="H316" s="117"/>
      <c r="I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</row>
    <row r="317" spans="1:31" x14ac:dyDescent="0.35">
      <c r="F317" s="116"/>
      <c r="G317" s="117"/>
      <c r="H317" s="117"/>
      <c r="I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</row>
    <row r="318" spans="1:31" x14ac:dyDescent="0.35">
      <c r="F318" s="116"/>
      <c r="G318" s="117"/>
      <c r="H318" s="117"/>
      <c r="I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</row>
    <row r="319" spans="1:31" x14ac:dyDescent="0.35">
      <c r="F319" s="116"/>
      <c r="G319" s="117"/>
      <c r="H319" s="117"/>
      <c r="I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</row>
    <row r="329" spans="21:21" ht="15.5" x14ac:dyDescent="0.35">
      <c r="U329" s="120"/>
    </row>
    <row r="330" spans="21:21" ht="15.5" x14ac:dyDescent="0.35">
      <c r="U330" s="120"/>
    </row>
    <row r="331" spans="21:21" ht="15.5" x14ac:dyDescent="0.35">
      <c r="U331" s="120"/>
    </row>
    <row r="332" spans="21:21" ht="15.5" x14ac:dyDescent="0.35">
      <c r="U332" s="120"/>
    </row>
    <row r="333" spans="21:21" ht="15.5" x14ac:dyDescent="0.35">
      <c r="U333" s="120"/>
    </row>
    <row r="334" spans="21:21" ht="15.5" x14ac:dyDescent="0.35">
      <c r="U334" s="120"/>
    </row>
    <row r="335" spans="21:21" ht="15.5" x14ac:dyDescent="0.35">
      <c r="U335" s="120"/>
    </row>
    <row r="336" spans="21:21" ht="15.5" x14ac:dyDescent="0.35">
      <c r="U336" s="120"/>
    </row>
    <row r="337" spans="21:21" ht="15.5" x14ac:dyDescent="0.35">
      <c r="U337" s="120"/>
    </row>
    <row r="338" spans="21:21" ht="15.5" x14ac:dyDescent="0.35">
      <c r="U338" s="1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71597-8899-453D-BC1B-D53D25DEDB6B}">
  <dimension ref="A1:Q42"/>
  <sheetViews>
    <sheetView workbookViewId="0">
      <selection activeCell="I31" sqref="I31"/>
    </sheetView>
  </sheetViews>
  <sheetFormatPr defaultRowHeight="14.5" x14ac:dyDescent="0.35"/>
  <cols>
    <col min="1" max="1" width="7.453125" bestFit="1" customWidth="1"/>
    <col min="2" max="2" width="16" bestFit="1" customWidth="1"/>
    <col min="3" max="3" width="6.1796875" bestFit="1" customWidth="1"/>
    <col min="4" max="9" width="12.81640625" bestFit="1" customWidth="1"/>
    <col min="10" max="10" width="14.81640625" bestFit="1" customWidth="1"/>
    <col min="11" max="17" width="12.81640625" bestFit="1" customWidth="1"/>
  </cols>
  <sheetData>
    <row r="1" spans="1:17" x14ac:dyDescent="0.35">
      <c r="A1" s="85" t="s">
        <v>239</v>
      </c>
      <c r="B1" s="85" t="s">
        <v>240</v>
      </c>
      <c r="C1" s="85" t="s">
        <v>201</v>
      </c>
      <c r="D1" s="85" t="s">
        <v>53</v>
      </c>
      <c r="E1" s="85" t="s">
        <v>48</v>
      </c>
      <c r="F1" s="85" t="s">
        <v>224</v>
      </c>
      <c r="G1" s="85" t="s">
        <v>50</v>
      </c>
      <c r="H1" s="85" t="s">
        <v>51</v>
      </c>
      <c r="I1" s="85" t="s">
        <v>148</v>
      </c>
      <c r="J1" s="85" t="s">
        <v>236</v>
      </c>
      <c r="K1" s="85" t="s">
        <v>37</v>
      </c>
      <c r="L1" s="85" t="s">
        <v>599</v>
      </c>
      <c r="M1" s="85" t="s">
        <v>600</v>
      </c>
      <c r="N1" s="85" t="s">
        <v>237</v>
      </c>
      <c r="O1" s="85" t="s">
        <v>601</v>
      </c>
      <c r="P1" s="85" t="s">
        <v>602</v>
      </c>
      <c r="Q1" s="85" t="s">
        <v>603</v>
      </c>
    </row>
    <row r="2" spans="1:17" x14ac:dyDescent="0.35">
      <c r="A2" s="4" t="s">
        <v>604</v>
      </c>
      <c r="B2" s="4" t="s">
        <v>63</v>
      </c>
      <c r="C2" s="4" t="s">
        <v>280</v>
      </c>
      <c r="D2" s="4">
        <v>2867730.859375</v>
      </c>
      <c r="E2" s="4">
        <v>38076.235778999995</v>
      </c>
      <c r="F2" s="4">
        <v>1344431.140625</v>
      </c>
      <c r="G2" s="4">
        <v>339037.1484375</v>
      </c>
      <c r="H2" s="4">
        <v>240769.54101575</v>
      </c>
      <c r="I2" s="4">
        <v>32572.56372075</v>
      </c>
      <c r="J2" s="4">
        <v>1924237.83007825</v>
      </c>
      <c r="K2" s="4">
        <v>118705326.54351775</v>
      </c>
      <c r="L2" s="4">
        <v>6.2727049822620771</v>
      </c>
      <c r="M2" s="4">
        <v>8.0632824491653441</v>
      </c>
      <c r="N2" s="4">
        <v>82559960.6875</v>
      </c>
      <c r="O2" s="4">
        <v>7.9167694774855839</v>
      </c>
      <c r="P2" s="4">
        <v>6.4575383897527034</v>
      </c>
      <c r="Q2" s="4">
        <v>4.5806540074326678</v>
      </c>
    </row>
    <row r="3" spans="1:17" x14ac:dyDescent="0.35">
      <c r="A3" s="4" t="s">
        <v>604</v>
      </c>
      <c r="B3" s="4" t="s">
        <v>63</v>
      </c>
      <c r="C3" s="4" t="s">
        <v>247</v>
      </c>
      <c r="D3" s="4">
        <v>3481937.8</v>
      </c>
      <c r="E3" s="4">
        <v>44152.993750000001</v>
      </c>
      <c r="F3" s="4">
        <v>1327538.48125</v>
      </c>
      <c r="G3" s="4">
        <v>354237.75312499999</v>
      </c>
      <c r="H3" s="4">
        <v>251931.05937520001</v>
      </c>
      <c r="I3" s="4">
        <v>44479.644531166668</v>
      </c>
      <c r="J3" s="4">
        <v>1933707.2937502</v>
      </c>
      <c r="K3" s="4">
        <v>126663860.21249981</v>
      </c>
      <c r="L3" s="4">
        <v>6.2824062087824961</v>
      </c>
      <c r="M3" s="4">
        <v>8.099585526037373</v>
      </c>
      <c r="N3" s="4">
        <v>94093316.799999997</v>
      </c>
      <c r="O3" s="4">
        <v>7.9735587777316494</v>
      </c>
      <c r="P3" s="4">
        <v>6.5418210087807243</v>
      </c>
      <c r="Q3" s="4">
        <v>4.6449601558190432</v>
      </c>
    </row>
    <row r="4" spans="1:17" x14ac:dyDescent="0.35">
      <c r="A4" s="4" t="s">
        <v>604</v>
      </c>
      <c r="B4" s="4" t="s">
        <v>63</v>
      </c>
      <c r="C4" s="4" t="s">
        <v>342</v>
      </c>
      <c r="D4" s="4">
        <v>2571676.2124999999</v>
      </c>
      <c r="E4" s="4">
        <v>41833.785600000003</v>
      </c>
      <c r="F4" s="4">
        <v>1092752.3063000001</v>
      </c>
      <c r="G4" s="4">
        <v>310856.83769999997</v>
      </c>
      <c r="H4" s="4">
        <v>242408.78909999999</v>
      </c>
      <c r="I4" s="4">
        <v>42069.060249999995</v>
      </c>
      <c r="J4" s="4">
        <v>1335161.0954</v>
      </c>
      <c r="K4" s="4">
        <v>155374676.55650002</v>
      </c>
      <c r="L4" s="4">
        <v>6.1198541692030783</v>
      </c>
      <c r="M4" s="4">
        <v>8.1760536521432758</v>
      </c>
      <c r="N4" s="4">
        <v>83599720.599999994</v>
      </c>
      <c r="O4" s="4">
        <v>7.9222048259787172</v>
      </c>
      <c r="P4" s="4">
        <v>6.41021628774498</v>
      </c>
      <c r="Q4" s="4">
        <v>4.6215271662971382</v>
      </c>
    </row>
    <row r="5" spans="1:17" x14ac:dyDescent="0.35">
      <c r="A5" s="4" t="s">
        <v>604</v>
      </c>
      <c r="B5" s="4" t="s">
        <v>63</v>
      </c>
      <c r="C5" s="4" t="s">
        <v>311</v>
      </c>
      <c r="D5" s="4">
        <v>3389926.03125</v>
      </c>
      <c r="E5" s="4">
        <v>32465.24951175</v>
      </c>
      <c r="F5" s="4">
        <v>1504887.484375</v>
      </c>
      <c r="G5" s="4">
        <v>367019.36328125</v>
      </c>
      <c r="H5" s="4">
        <v>227210.32617225</v>
      </c>
      <c r="I5" s="4" t="s">
        <v>149</v>
      </c>
      <c r="J5" s="4">
        <v>2099117.1738284999</v>
      </c>
      <c r="K5" s="4">
        <v>132362175.04540974</v>
      </c>
      <c r="L5" s="4">
        <v>6.3173622827100626</v>
      </c>
      <c r="M5" s="4">
        <v>8.1201945041060473</v>
      </c>
      <c r="N5" s="4">
        <v>88545604.9375</v>
      </c>
      <c r="O5" s="4">
        <v>7.9471670093571252</v>
      </c>
      <c r="P5" s="4">
        <v>6.5301902219286179</v>
      </c>
      <c r="Q5" s="4">
        <v>4.5114187449928433</v>
      </c>
    </row>
    <row r="6" spans="1:17" x14ac:dyDescent="0.35">
      <c r="A6" s="4" t="s">
        <v>604</v>
      </c>
      <c r="B6" s="4" t="s">
        <v>63</v>
      </c>
      <c r="C6" s="4" t="s">
        <v>354</v>
      </c>
      <c r="D6" s="4">
        <v>2199438.9626000002</v>
      </c>
      <c r="E6" s="4">
        <v>42126.502899999999</v>
      </c>
      <c r="F6" s="4">
        <v>1179965.5937999999</v>
      </c>
      <c r="G6" s="4">
        <v>301749.20169999998</v>
      </c>
      <c r="H6" s="4">
        <v>212022.20860000001</v>
      </c>
      <c r="I6" s="4">
        <v>29658.683399999998</v>
      </c>
      <c r="J6" s="4">
        <v>1391987.8024000002</v>
      </c>
      <c r="K6" s="4">
        <v>104459243.7446</v>
      </c>
      <c r="L6" s="4">
        <v>6.139121808562189</v>
      </c>
      <c r="M6" s="4">
        <v>8.0130950761493995</v>
      </c>
      <c r="N6" s="4">
        <v>75426515.762500003</v>
      </c>
      <c r="O6" s="4">
        <v>7.8775240464661858</v>
      </c>
      <c r="P6" s="4">
        <v>6.342311914222031</v>
      </c>
      <c r="Q6" s="4">
        <v>4.6245554079929585</v>
      </c>
    </row>
    <row r="7" spans="1:17" x14ac:dyDescent="0.35">
      <c r="A7" s="4" t="s">
        <v>604</v>
      </c>
      <c r="B7" s="4" t="s">
        <v>63</v>
      </c>
      <c r="C7" s="4" t="s">
        <v>365</v>
      </c>
      <c r="D7" s="4">
        <v>2584717.1875</v>
      </c>
      <c r="E7" s="4">
        <v>34750.1880858</v>
      </c>
      <c r="F7" s="4">
        <v>1311512.9375</v>
      </c>
      <c r="G7" s="4">
        <v>300017.8359375</v>
      </c>
      <c r="H7" s="4">
        <v>214531.03437519999</v>
      </c>
      <c r="I7" s="4" t="s">
        <v>149</v>
      </c>
      <c r="J7" s="4">
        <v>1826061.8078127</v>
      </c>
      <c r="K7" s="4">
        <v>102635944.2666015</v>
      </c>
      <c r="L7" s="4">
        <v>6.2570040688787429</v>
      </c>
      <c r="M7" s="4">
        <v>8.0032707864907398</v>
      </c>
      <c r="N7" s="4">
        <v>59167715.25</v>
      </c>
      <c r="O7" s="4">
        <v>7.7720847994024957</v>
      </c>
      <c r="P7" s="4">
        <v>6.4124130307462313</v>
      </c>
      <c r="Q7" s="4">
        <v>4.5409571595564637</v>
      </c>
    </row>
    <row r="8" spans="1:17" x14ac:dyDescent="0.35">
      <c r="A8" s="4" t="s">
        <v>604</v>
      </c>
      <c r="B8" s="4" t="s">
        <v>63</v>
      </c>
      <c r="C8" s="4" t="s">
        <v>324</v>
      </c>
      <c r="D8" s="4">
        <v>2051715.0944600001</v>
      </c>
      <c r="E8" s="4">
        <v>26394.8750076</v>
      </c>
      <c r="F8" s="4">
        <v>1116195.1807199998</v>
      </c>
      <c r="G8" s="4">
        <v>292440.59195500001</v>
      </c>
      <c r="H8" s="4">
        <v>215863.20742199998</v>
      </c>
      <c r="I8" s="4" t="s">
        <v>149</v>
      </c>
      <c r="J8" s="4">
        <v>1624498.980097</v>
      </c>
      <c r="K8" s="4">
        <v>84986294.191835389</v>
      </c>
      <c r="L8" s="4">
        <v>6.2067707849599296</v>
      </c>
      <c r="M8" s="4">
        <v>7.9278782022394196</v>
      </c>
      <c r="N8" s="4">
        <v>51649919.467799999</v>
      </c>
      <c r="O8" s="4">
        <v>7.713069648707191</v>
      </c>
      <c r="P8" s="4">
        <v>6.3121170535672659</v>
      </c>
      <c r="Q8" s="4">
        <v>4.4215196097490583</v>
      </c>
    </row>
    <row r="9" spans="1:17" x14ac:dyDescent="0.35">
      <c r="A9" s="4" t="s">
        <v>604</v>
      </c>
      <c r="B9" s="4" t="s">
        <v>63</v>
      </c>
      <c r="C9" s="4" t="s">
        <v>336</v>
      </c>
      <c r="D9" s="4">
        <v>1782396.40234375</v>
      </c>
      <c r="E9" s="4">
        <v>49163.8125</v>
      </c>
      <c r="F9" s="4">
        <v>974102.03515625</v>
      </c>
      <c r="G9" s="4">
        <v>332098.302734375</v>
      </c>
      <c r="H9" s="4">
        <v>250588.78710924997</v>
      </c>
      <c r="I9" s="4">
        <v>35086.545454636362</v>
      </c>
      <c r="J9" s="4">
        <v>1556789.1249998752</v>
      </c>
      <c r="K9" s="4">
        <v>114003322.59765637</v>
      </c>
      <c r="L9" s="4">
        <v>6.1900745092900671</v>
      </c>
      <c r="M9" s="4">
        <v>8.0534593222550725</v>
      </c>
      <c r="N9" s="4">
        <v>68390530.09375</v>
      </c>
      <c r="O9" s="4">
        <v>7.834995969954675</v>
      </c>
      <c r="P9" s="4">
        <v>6.2510042968981265</v>
      </c>
      <c r="Q9" s="4">
        <v>4.6916455537000061</v>
      </c>
    </row>
    <row r="10" spans="1:17" x14ac:dyDescent="0.35">
      <c r="A10" s="4" t="s">
        <v>604</v>
      </c>
      <c r="B10" s="4" t="s">
        <v>63</v>
      </c>
      <c r="C10" s="4" t="s">
        <v>338</v>
      </c>
      <c r="D10" s="4">
        <v>1800191.6953125</v>
      </c>
      <c r="E10" s="4">
        <v>37959.470947250004</v>
      </c>
      <c r="F10" s="4">
        <v>975312.859375</v>
      </c>
      <c r="G10" s="4">
        <v>287887.455078125</v>
      </c>
      <c r="H10" s="4">
        <v>236300.71484387497</v>
      </c>
      <c r="I10" s="4">
        <v>38954.8320312</v>
      </c>
      <c r="J10" s="4">
        <v>1499501.0292970003</v>
      </c>
      <c r="K10" s="4">
        <v>113587612.11694326</v>
      </c>
      <c r="L10" s="4">
        <v>6.1692027978710549</v>
      </c>
      <c r="M10" s="4">
        <v>8.0440397536530259</v>
      </c>
      <c r="N10" s="4">
        <v>66451831.9375</v>
      </c>
      <c r="O10" s="4">
        <v>7.8225069580309077</v>
      </c>
      <c r="P10" s="4">
        <v>6.255318753872011</v>
      </c>
      <c r="Q10" s="4">
        <v>4.5793201509024861</v>
      </c>
    </row>
    <row r="11" spans="1:17" x14ac:dyDescent="0.35">
      <c r="A11" s="4" t="s">
        <v>604</v>
      </c>
      <c r="B11" s="4" t="s">
        <v>63</v>
      </c>
      <c r="C11" s="4" t="s">
        <v>260</v>
      </c>
      <c r="D11" s="4">
        <v>3753876.625</v>
      </c>
      <c r="E11" s="4">
        <v>54971.669726399996</v>
      </c>
      <c r="F11" s="4">
        <v>1321140.3125</v>
      </c>
      <c r="G11" s="4">
        <v>360317.02500000002</v>
      </c>
      <c r="H11" s="4">
        <v>278651.18593739998</v>
      </c>
      <c r="I11" s="4" t="s">
        <v>149</v>
      </c>
      <c r="J11" s="4">
        <v>1960108.5234374001</v>
      </c>
      <c r="K11" s="4">
        <v>136956038.08183616</v>
      </c>
      <c r="L11" s="4">
        <v>6.2860009698561807</v>
      </c>
      <c r="M11" s="4">
        <v>8.1319816057038992</v>
      </c>
      <c r="N11" s="4">
        <v>95018378.599999994</v>
      </c>
      <c r="O11" s="4">
        <v>7.9778076153161805</v>
      </c>
      <c r="P11" s="4">
        <v>6.5744799949869277</v>
      </c>
      <c r="Q11" s="4">
        <v>4.7401389285602127</v>
      </c>
    </row>
    <row r="12" spans="1:17" x14ac:dyDescent="0.35">
      <c r="A12" s="4" t="s">
        <v>604</v>
      </c>
      <c r="B12" s="4" t="s">
        <v>63</v>
      </c>
      <c r="C12" s="4" t="s">
        <v>264</v>
      </c>
      <c r="D12" s="4">
        <v>3750521.2749999999</v>
      </c>
      <c r="E12" s="4">
        <v>52504.918359399991</v>
      </c>
      <c r="F12" s="4">
        <v>1417191.89375</v>
      </c>
      <c r="G12" s="4">
        <v>375263.953125</v>
      </c>
      <c r="H12" s="4">
        <v>252460.828125</v>
      </c>
      <c r="I12" s="4">
        <v>52943.851237000003</v>
      </c>
      <c r="J12" s="4">
        <v>2044916.675</v>
      </c>
      <c r="K12" s="4">
        <v>136303095.78164059</v>
      </c>
      <c r="L12" s="4">
        <v>6.3033385990237409</v>
      </c>
      <c r="M12" s="4">
        <v>8.1256445507938988</v>
      </c>
      <c r="N12" s="4">
        <v>90552939.75</v>
      </c>
      <c r="O12" s="4">
        <v>7.9569025540037934</v>
      </c>
      <c r="P12" s="4">
        <v>6.5740916333604842</v>
      </c>
      <c r="Q12" s="4">
        <v>4.7201999875259464</v>
      </c>
    </row>
    <row r="13" spans="1:17" x14ac:dyDescent="0.35">
      <c r="A13" s="4" t="s">
        <v>604</v>
      </c>
      <c r="B13" s="4" t="s">
        <v>63</v>
      </c>
      <c r="C13" s="4" t="s">
        <v>268</v>
      </c>
      <c r="D13" s="4">
        <v>3634225.2250000001</v>
      </c>
      <c r="E13" s="4">
        <v>40970.843164000005</v>
      </c>
      <c r="F13" s="4">
        <v>1270565.3374999999</v>
      </c>
      <c r="G13" s="4">
        <v>370335.39374999999</v>
      </c>
      <c r="H13" s="4">
        <v>254998.72500040001</v>
      </c>
      <c r="I13" s="4">
        <v>51583.072265625</v>
      </c>
      <c r="J13" s="4">
        <v>1895899.4562504</v>
      </c>
      <c r="K13" s="4">
        <v>128488653.67558558</v>
      </c>
      <c r="L13" s="4">
        <v>6.2729654803268247</v>
      </c>
      <c r="M13" s="4">
        <v>8.104054122035226</v>
      </c>
      <c r="N13" s="4">
        <v>86786581.5</v>
      </c>
      <c r="O13" s="4">
        <v>7.9384525819622338</v>
      </c>
      <c r="P13" s="4">
        <v>6.5604118384766101</v>
      </c>
      <c r="Q13" s="4">
        <v>4.6124749016564515</v>
      </c>
    </row>
    <row r="14" spans="1:17" x14ac:dyDescent="0.35">
      <c r="A14" s="4" t="s">
        <v>604</v>
      </c>
      <c r="B14" s="4" t="s">
        <v>63</v>
      </c>
      <c r="C14" s="4" t="s">
        <v>292</v>
      </c>
      <c r="D14" s="4">
        <v>2948585.2</v>
      </c>
      <c r="E14" s="4">
        <v>35422.308984199997</v>
      </c>
      <c r="F14" s="4">
        <v>1302676.0874999999</v>
      </c>
      <c r="G14" s="4">
        <v>319853.22499999998</v>
      </c>
      <c r="H14" s="4">
        <v>198753.13125040001</v>
      </c>
      <c r="I14" s="4" t="s">
        <v>149</v>
      </c>
      <c r="J14" s="4">
        <v>1821282.4437504001</v>
      </c>
      <c r="K14" s="4">
        <v>108638213.54726541</v>
      </c>
      <c r="L14" s="4">
        <v>6.2564643696994571</v>
      </c>
      <c r="M14" s="4">
        <v>8.0326891590272265</v>
      </c>
      <c r="N14" s="4">
        <v>81715372.5</v>
      </c>
      <c r="O14" s="4">
        <v>7.9123037647810417</v>
      </c>
      <c r="P14" s="4">
        <v>6.4696136813270746</v>
      </c>
      <c r="Q14" s="4">
        <v>4.5492768670294748</v>
      </c>
    </row>
    <row r="15" spans="1:17" x14ac:dyDescent="0.35">
      <c r="A15" s="4" t="s">
        <v>604</v>
      </c>
      <c r="B15" s="4" t="s">
        <v>63</v>
      </c>
      <c r="C15" s="4" t="s">
        <v>305</v>
      </c>
      <c r="D15" s="4">
        <v>3147229.15</v>
      </c>
      <c r="E15" s="4">
        <v>31943.3023436</v>
      </c>
      <c r="F15" s="4">
        <v>1676722.925</v>
      </c>
      <c r="G15" s="4">
        <v>260500.16562499999</v>
      </c>
      <c r="H15" s="4">
        <v>188681.540125</v>
      </c>
      <c r="I15" s="4" t="s">
        <v>149</v>
      </c>
      <c r="J15" s="4">
        <v>2125904.6307499995</v>
      </c>
      <c r="K15" s="4">
        <v>145173304.01690638</v>
      </c>
      <c r="L15" s="4">
        <v>6.321548647008786</v>
      </c>
      <c r="M15" s="4">
        <v>8.1593824463614766</v>
      </c>
      <c r="N15" s="4">
        <v>85433738.400000006</v>
      </c>
      <c r="O15" s="4">
        <v>7.9316294105882772</v>
      </c>
      <c r="P15" s="4">
        <v>6.4979283650795576</v>
      </c>
      <c r="Q15" s="4">
        <v>4.5043798120988328</v>
      </c>
    </row>
    <row r="16" spans="1:17" x14ac:dyDescent="0.35">
      <c r="A16" s="4" t="s">
        <v>604</v>
      </c>
      <c r="B16" s="4" t="s">
        <v>63</v>
      </c>
      <c r="C16" s="4" t="s">
        <v>376</v>
      </c>
      <c r="D16" s="4">
        <v>1935357.1487999998</v>
      </c>
      <c r="E16" s="4">
        <v>31682.867535999998</v>
      </c>
      <c r="F16" s="4">
        <v>1059452.31204</v>
      </c>
      <c r="G16" s="4">
        <v>314188.71658000001</v>
      </c>
      <c r="H16" s="4">
        <v>254758.395812</v>
      </c>
      <c r="I16" s="4">
        <v>25434.715959600006</v>
      </c>
      <c r="J16" s="4">
        <v>1628399.4244320001</v>
      </c>
      <c r="K16" s="4">
        <v>88340404.908194035</v>
      </c>
      <c r="L16" s="4">
        <v>6.2109590551208571</v>
      </c>
      <c r="M16" s="4">
        <v>7.943203950891208</v>
      </c>
      <c r="N16" s="4">
        <v>41116449.467600062</v>
      </c>
      <c r="O16" s="4">
        <v>7.6140156049365286</v>
      </c>
      <c r="P16" s="4">
        <v>6.2867611210037495</v>
      </c>
      <c r="Q16" s="4">
        <v>4.50082448158863</v>
      </c>
    </row>
    <row r="17" spans="1:17" x14ac:dyDescent="0.35">
      <c r="A17" s="4" t="s">
        <v>604</v>
      </c>
      <c r="B17" s="4" t="s">
        <v>63</v>
      </c>
      <c r="C17" s="4" t="s">
        <v>383</v>
      </c>
      <c r="D17" s="4">
        <v>2327356.5628000004</v>
      </c>
      <c r="E17" s="4">
        <v>58830.384416000001</v>
      </c>
      <c r="F17" s="4">
        <v>1128730.7820800003</v>
      </c>
      <c r="G17" s="4">
        <v>355200.57312000002</v>
      </c>
      <c r="H17" s="4">
        <v>215482.169356</v>
      </c>
      <c r="I17" s="4">
        <v>39465.835938800003</v>
      </c>
      <c r="J17" s="4">
        <v>1699413.5245560003</v>
      </c>
      <c r="K17" s="4">
        <v>101276392.43002801</v>
      </c>
      <c r="L17" s="4">
        <v>6.2273820570761274</v>
      </c>
      <c r="M17" s="4">
        <v>7.9990687322672285</v>
      </c>
      <c r="N17" s="4">
        <v>51725071.516800128</v>
      </c>
      <c r="O17" s="4">
        <v>7.7137010998081479</v>
      </c>
      <c r="P17" s="4">
        <v>6.3668629244958987</v>
      </c>
      <c r="Q17" s="4">
        <v>4.7696016862117219</v>
      </c>
    </row>
    <row r="18" spans="1:17" x14ac:dyDescent="0.35">
      <c r="A18" s="4" t="s">
        <v>604</v>
      </c>
      <c r="B18" s="4" t="s">
        <v>63</v>
      </c>
      <c r="C18" s="4" t="s">
        <v>391</v>
      </c>
      <c r="D18" s="4">
        <v>2783539.5688888887</v>
      </c>
      <c r="E18" s="4">
        <v>51168.680359999998</v>
      </c>
      <c r="F18" s="4">
        <v>1156064.4550222224</v>
      </c>
      <c r="G18" s="4">
        <v>332909.14534444443</v>
      </c>
      <c r="H18" s="4">
        <v>254910.93660444446</v>
      </c>
      <c r="I18" s="4">
        <v>35381.283015555557</v>
      </c>
      <c r="J18" s="4">
        <v>1743884.5369711111</v>
      </c>
      <c r="K18" s="4">
        <v>106049129.73089123</v>
      </c>
      <c r="L18" s="4">
        <v>6.2302907744022571</v>
      </c>
      <c r="M18" s="4">
        <v>8.0213143098730821</v>
      </c>
      <c r="N18" s="4">
        <v>45800339.876222305</v>
      </c>
      <c r="O18" s="4">
        <v>7.6608687008383711</v>
      </c>
      <c r="P18" s="4">
        <v>6.4445973993192487</v>
      </c>
      <c r="Q18" s="4">
        <v>4.7090042166641179</v>
      </c>
    </row>
    <row r="19" spans="1:17" x14ac:dyDescent="0.35">
      <c r="A19" s="4" t="s">
        <v>604</v>
      </c>
      <c r="B19" s="4" t="s">
        <v>63</v>
      </c>
      <c r="C19" s="4" t="s">
        <v>404</v>
      </c>
      <c r="D19" s="4">
        <v>2896226.80975</v>
      </c>
      <c r="E19" s="4">
        <v>55429.591525000003</v>
      </c>
      <c r="F19" s="4">
        <v>1239481.1809625002</v>
      </c>
      <c r="G19" s="4">
        <v>271888.65132499998</v>
      </c>
      <c r="H19" s="4">
        <v>213038.48963</v>
      </c>
      <c r="I19" s="4">
        <v>43649.412051428575</v>
      </c>
      <c r="J19" s="4">
        <v>1724408.3219175003</v>
      </c>
      <c r="K19" s="4">
        <v>117617157.20330779</v>
      </c>
      <c r="L19" s="4">
        <v>6.2289182218403587</v>
      </c>
      <c r="M19" s="4">
        <v>8.063193608925042</v>
      </c>
      <c r="N19" s="4">
        <v>63872481.23950012</v>
      </c>
      <c r="O19" s="4">
        <v>7.8053137874229375</v>
      </c>
      <c r="P19" s="4">
        <v>6.4618325693917553</v>
      </c>
      <c r="Q19" s="4">
        <v>4.7437416781758612</v>
      </c>
    </row>
    <row r="20" spans="1:17" x14ac:dyDescent="0.35">
      <c r="A20" s="4" t="s">
        <v>604</v>
      </c>
      <c r="B20" s="4" t="s">
        <v>63</v>
      </c>
      <c r="C20" s="4" t="s">
        <v>414</v>
      </c>
      <c r="D20" s="4">
        <v>3288787.3020000001</v>
      </c>
      <c r="E20" s="4">
        <v>62306.358691428577</v>
      </c>
      <c r="F20" s="4">
        <v>1595151.8597142857</v>
      </c>
      <c r="G20" s="4">
        <v>421219.21527142863</v>
      </c>
      <c r="H20" s="4">
        <v>369826.24991428573</v>
      </c>
      <c r="I20" s="4">
        <v>53899.770200000006</v>
      </c>
      <c r="J20" s="4">
        <v>2386197.3248999999</v>
      </c>
      <c r="K20" s="4">
        <v>153603652.8607789</v>
      </c>
      <c r="L20" s="4">
        <v>6.3739254812455304</v>
      </c>
      <c r="M20" s="4">
        <v>8.1832750766904798</v>
      </c>
      <c r="N20" s="4">
        <v>93640112.08134447</v>
      </c>
      <c r="O20" s="4">
        <v>7.9714619248481693</v>
      </c>
      <c r="P20" s="4">
        <v>6.517035786965562</v>
      </c>
      <c r="Q20" s="4">
        <v>4.7945323709557934</v>
      </c>
    </row>
    <row r="21" spans="1:17" x14ac:dyDescent="0.35">
      <c r="A21" s="4" t="s">
        <v>604</v>
      </c>
      <c r="B21" s="4" t="s">
        <v>63</v>
      </c>
      <c r="C21" s="4" t="s">
        <v>423</v>
      </c>
      <c r="D21" s="4">
        <v>2844686.0803999999</v>
      </c>
      <c r="E21" s="4">
        <v>51664.862527600002</v>
      </c>
      <c r="F21" s="4">
        <v>1097740.60984</v>
      </c>
      <c r="G21" s="4">
        <v>298214.77212000004</v>
      </c>
      <c r="H21" s="4">
        <v>241382.93822000004</v>
      </c>
      <c r="I21" s="4">
        <v>40463.639181999999</v>
      </c>
      <c r="J21" s="4">
        <v>1637338.3201800003</v>
      </c>
      <c r="K21" s="4">
        <v>110408246.62989262</v>
      </c>
      <c r="L21" s="4">
        <v>6.210378930570843</v>
      </c>
      <c r="M21" s="4">
        <v>8.0374841852865071</v>
      </c>
      <c r="N21" s="4">
        <v>78677786.57340017</v>
      </c>
      <c r="O21" s="4">
        <v>7.8958521334984431</v>
      </c>
      <c r="P21" s="4">
        <v>6.4540343476828745</v>
      </c>
      <c r="Q21" s="4">
        <v>4.7131952781347293</v>
      </c>
    </row>
    <row r="22" spans="1:17" x14ac:dyDescent="0.35">
      <c r="A22" s="4" t="s">
        <v>604</v>
      </c>
      <c r="B22" s="4" t="s">
        <v>63</v>
      </c>
      <c r="C22" s="4" t="s">
        <v>435</v>
      </c>
      <c r="D22" s="4">
        <v>4124917.3030000003</v>
      </c>
      <c r="E22" s="4">
        <v>70552.617364999998</v>
      </c>
      <c r="F22" s="4">
        <v>1528368.3662500002</v>
      </c>
      <c r="G22" s="4">
        <v>525991.43211250007</v>
      </c>
      <c r="H22" s="4">
        <v>208335.88191750002</v>
      </c>
      <c r="I22" s="4">
        <v>70848.809995000018</v>
      </c>
      <c r="J22" s="4">
        <v>2262695.68028</v>
      </c>
      <c r="K22" s="4">
        <v>176464776.15260518</v>
      </c>
      <c r="L22" s="4">
        <v>6.3490077443265056</v>
      </c>
      <c r="M22" s="4">
        <v>8.2406676810962054</v>
      </c>
      <c r="N22" s="4">
        <v>85454844.836000159</v>
      </c>
      <c r="O22" s="4">
        <v>7.9317366899460975</v>
      </c>
      <c r="P22" s="4">
        <v>6.6154152461681788</v>
      </c>
      <c r="Q22" s="4">
        <v>4.8485131298705442</v>
      </c>
    </row>
    <row r="23" spans="1:17" x14ac:dyDescent="0.35">
      <c r="A23" s="4" t="s">
        <v>604</v>
      </c>
      <c r="B23" s="4" t="s">
        <v>63</v>
      </c>
      <c r="C23" s="4" t="s">
        <v>445</v>
      </c>
      <c r="D23" s="4">
        <v>1661276.8940000001</v>
      </c>
      <c r="E23" s="4">
        <v>88952.608120000004</v>
      </c>
      <c r="F23" s="4">
        <v>1302291.5820000002</v>
      </c>
      <c r="G23" s="4">
        <v>526537.59840000002</v>
      </c>
      <c r="H23" s="4">
        <v>208163.45920000001</v>
      </c>
      <c r="I23" s="4">
        <v>57534.834060000001</v>
      </c>
      <c r="J23" s="4">
        <v>2036992.6396000001</v>
      </c>
      <c r="K23" s="4">
        <v>146717965.55628034</v>
      </c>
      <c r="L23" s="4">
        <v>6.3089894597380729</v>
      </c>
      <c r="M23" s="4">
        <v>8.1664832962852767</v>
      </c>
      <c r="N23" s="4">
        <v>80958743.436000109</v>
      </c>
      <c r="O23" s="4">
        <v>7.9082637588454476</v>
      </c>
      <c r="P23" s="4">
        <v>6.2204420246934546</v>
      </c>
      <c r="Q23" s="4">
        <v>4.949158686265009</v>
      </c>
    </row>
    <row r="24" spans="1:17" x14ac:dyDescent="0.35">
      <c r="A24" s="4" t="s">
        <v>604</v>
      </c>
      <c r="B24" s="4" t="s">
        <v>63</v>
      </c>
      <c r="C24" s="4" t="s">
        <v>448</v>
      </c>
      <c r="D24" s="4">
        <v>3498911.0073333331</v>
      </c>
      <c r="E24" s="4">
        <v>75945.697093333336</v>
      </c>
      <c r="F24" s="4">
        <v>1745267.8736666671</v>
      </c>
      <c r="G24" s="4">
        <v>560738.23806666664</v>
      </c>
      <c r="H24" s="4">
        <v>359675.35860000009</v>
      </c>
      <c r="I24" s="4">
        <v>63868.339860000007</v>
      </c>
      <c r="J24" s="4">
        <v>2665681.4703333336</v>
      </c>
      <c r="K24" s="4">
        <v>141273935.53790662</v>
      </c>
      <c r="L24" s="4">
        <v>6.4250768758969841</v>
      </c>
      <c r="M24" s="4">
        <v>8.1482672040316135</v>
      </c>
      <c r="N24" s="4">
        <v>84190209.848000124</v>
      </c>
      <c r="O24" s="4">
        <v>7.9252615920199094</v>
      </c>
      <c r="P24" s="4">
        <v>6.5439328966082089</v>
      </c>
      <c r="Q24" s="4">
        <v>4.880503172779985</v>
      </c>
    </row>
    <row r="25" spans="1:17" x14ac:dyDescent="0.35">
      <c r="A25" s="4" t="s">
        <v>604</v>
      </c>
      <c r="B25" s="4" t="s">
        <v>63</v>
      </c>
      <c r="C25" s="4" t="s">
        <v>453</v>
      </c>
      <c r="D25" s="4">
        <v>4249922.8420000002</v>
      </c>
      <c r="E25" s="4">
        <v>85538.925669999997</v>
      </c>
      <c r="F25" s="4">
        <v>1192895.4040000001</v>
      </c>
      <c r="G25" s="4">
        <v>527183.53635000007</v>
      </c>
      <c r="H25" s="4">
        <v>483317.37060000002</v>
      </c>
      <c r="I25" s="4">
        <v>46359.403560000006</v>
      </c>
      <c r="J25" s="4">
        <v>2203396.3109500003</v>
      </c>
      <c r="K25" s="4">
        <v>218015242.55738091</v>
      </c>
      <c r="L25" s="4">
        <v>6.3382911756855176</v>
      </c>
      <c r="M25" s="4">
        <v>8.3315135367174378</v>
      </c>
      <c r="N25" s="4">
        <v>130628352.33100015</v>
      </c>
      <c r="O25" s="4">
        <v>8.1160374489492781</v>
      </c>
      <c r="P25" s="4">
        <v>6.6283810454390606</v>
      </c>
      <c r="Q25" s="4">
        <v>4.9321637914138865</v>
      </c>
    </row>
    <row r="26" spans="1:17" x14ac:dyDescent="0.35">
      <c r="A26" s="4" t="s">
        <v>604</v>
      </c>
      <c r="B26" s="4" t="s">
        <v>63</v>
      </c>
      <c r="C26" s="4" t="s">
        <v>457</v>
      </c>
      <c r="D26" s="4">
        <v>3538217.3540000003</v>
      </c>
      <c r="E26" s="4">
        <v>78591.483120000004</v>
      </c>
      <c r="F26" s="4">
        <v>1304797.932</v>
      </c>
      <c r="G26" s="4">
        <v>400797.78476666665</v>
      </c>
      <c r="H26" s="4">
        <v>281731.10553333332</v>
      </c>
      <c r="I26" s="4">
        <v>65122.351059999994</v>
      </c>
      <c r="J26" s="4">
        <v>1987326.8223000001</v>
      </c>
      <c r="K26" s="4">
        <v>125056133.5439136</v>
      </c>
      <c r="L26" s="4">
        <v>6.2930792082723803</v>
      </c>
      <c r="M26" s="4">
        <v>8.0901003399968356</v>
      </c>
      <c r="N26" s="4">
        <v>81553471.157333493</v>
      </c>
      <c r="O26" s="4">
        <v>7.9114424506294325</v>
      </c>
      <c r="P26" s="4">
        <v>6.5487845082637497</v>
      </c>
      <c r="Q26" s="4">
        <v>4.8953754845330559</v>
      </c>
    </row>
    <row r="27" spans="1:17" x14ac:dyDescent="0.35">
      <c r="A27" s="4" t="s">
        <v>604</v>
      </c>
      <c r="B27" s="4" t="s">
        <v>63</v>
      </c>
      <c r="C27" s="4" t="s">
        <v>462</v>
      </c>
      <c r="D27" s="4">
        <v>2156065.9360000002</v>
      </c>
      <c r="E27" s="4">
        <v>46812.122899999995</v>
      </c>
      <c r="F27" s="4">
        <v>1126868.1261666669</v>
      </c>
      <c r="G27" s="4">
        <v>282476.56473333336</v>
      </c>
      <c r="H27" s="4">
        <v>263896.49579999998</v>
      </c>
      <c r="I27" s="4">
        <v>43980.140480666661</v>
      </c>
      <c r="J27" s="4">
        <v>1673241.1867000002</v>
      </c>
      <c r="K27" s="4">
        <v>104078144.03040017</v>
      </c>
      <c r="L27" s="4">
        <v>6.2213257241810034</v>
      </c>
      <c r="M27" s="4">
        <v>8.0157547527983279</v>
      </c>
      <c r="N27" s="4">
        <v>51205534.916666754</v>
      </c>
      <c r="O27" s="4">
        <v>7.7093169073400185</v>
      </c>
      <c r="P27" s="4">
        <v>6.3336620381487885</v>
      </c>
      <c r="Q27" s="4">
        <v>4.6703583365525665</v>
      </c>
    </row>
    <row r="28" spans="1:17" x14ac:dyDescent="0.35">
      <c r="A28" s="4" t="s">
        <v>604</v>
      </c>
      <c r="B28" s="4" t="s">
        <v>63</v>
      </c>
      <c r="C28" s="4" t="s">
        <v>467</v>
      </c>
      <c r="D28" s="4">
        <v>2489384.2579999999</v>
      </c>
      <c r="E28" s="4">
        <v>81051.535310000007</v>
      </c>
      <c r="F28" s="4">
        <v>1249587.2455000002</v>
      </c>
      <c r="G28" s="4">
        <v>510507.57775</v>
      </c>
      <c r="H28" s="4">
        <v>370014.80949999997</v>
      </c>
      <c r="I28" s="4">
        <v>50812.090670000005</v>
      </c>
      <c r="J28" s="4">
        <v>2130109.6327499999</v>
      </c>
      <c r="K28" s="4">
        <v>116913827.81994024</v>
      </c>
      <c r="L28" s="4">
        <v>6.3218770168254252</v>
      </c>
      <c r="M28" s="4">
        <v>8.0639720878809023</v>
      </c>
      <c r="N28" s="4">
        <v>69895735.40200007</v>
      </c>
      <c r="O28" s="4">
        <v>7.8444506786372514</v>
      </c>
      <c r="P28" s="4">
        <v>6.3960919388940862</v>
      </c>
      <c r="Q28" s="4">
        <v>4.908761245839016</v>
      </c>
    </row>
    <row r="29" spans="1:17" x14ac:dyDescent="0.35">
      <c r="A29" s="4" t="s">
        <v>604</v>
      </c>
      <c r="B29" s="4" t="s">
        <v>63</v>
      </c>
      <c r="C29" s="4" t="s">
        <v>471</v>
      </c>
      <c r="D29" s="4">
        <v>3065029.324</v>
      </c>
      <c r="E29" s="4">
        <v>60047.98835</v>
      </c>
      <c r="F29" s="4">
        <v>1428899.2385</v>
      </c>
      <c r="G29" s="4">
        <v>286646.30355000001</v>
      </c>
      <c r="H29" s="4">
        <v>322774.69410000002</v>
      </c>
      <c r="I29" s="4">
        <v>36734.900690000002</v>
      </c>
      <c r="J29" s="4">
        <v>2038320.23615</v>
      </c>
      <c r="K29" s="4">
        <v>137462455.38450038</v>
      </c>
      <c r="L29" s="4">
        <v>6.3066826083423955</v>
      </c>
      <c r="M29" s="4">
        <v>8.1381787687901479</v>
      </c>
      <c r="N29" s="4">
        <v>96357768.376000181</v>
      </c>
      <c r="O29" s="4">
        <v>7.9838867332813521</v>
      </c>
      <c r="P29" s="4">
        <v>6.4864346338921059</v>
      </c>
      <c r="Q29" s="4">
        <v>4.7784984628108935</v>
      </c>
    </row>
    <row r="30" spans="1:17" x14ac:dyDescent="0.35">
      <c r="A30" s="4" t="s">
        <v>604</v>
      </c>
      <c r="B30" s="4" t="s">
        <v>63</v>
      </c>
      <c r="C30" s="4" t="s">
        <v>476</v>
      </c>
      <c r="D30" s="4">
        <v>4279282.4666666668</v>
      </c>
      <c r="E30" s="4">
        <v>69417.36252000001</v>
      </c>
      <c r="F30" s="4">
        <v>1352116.4325666667</v>
      </c>
      <c r="G30" s="4">
        <v>364451.14126666664</v>
      </c>
      <c r="H30" s="4">
        <v>304328.16093333333</v>
      </c>
      <c r="I30" s="4">
        <v>46622.701893333338</v>
      </c>
      <c r="J30" s="4">
        <v>2020895.7347666665</v>
      </c>
      <c r="K30" s="4">
        <v>167197872.49004737</v>
      </c>
      <c r="L30" s="4">
        <v>6.2964293540358964</v>
      </c>
      <c r="M30" s="4">
        <v>8.2224912432680402</v>
      </c>
      <c r="N30" s="4">
        <v>115247629.20933352</v>
      </c>
      <c r="O30" s="4">
        <v>8.0616320001623851</v>
      </c>
      <c r="P30" s="4">
        <v>6.6313709543189052</v>
      </c>
      <c r="Q30" s="4">
        <v>4.8414681088345271</v>
      </c>
    </row>
    <row r="31" spans="1:17" x14ac:dyDescent="0.35">
      <c r="A31" s="4" t="s">
        <v>605</v>
      </c>
      <c r="B31" s="4" t="s">
        <v>484</v>
      </c>
      <c r="C31" s="4" t="s">
        <v>482</v>
      </c>
      <c r="D31" s="4">
        <v>2677950.9556428571</v>
      </c>
      <c r="E31" s="4">
        <v>44390.243283714277</v>
      </c>
      <c r="F31" s="4">
        <v>1114393.5607714287</v>
      </c>
      <c r="G31" s="4">
        <v>353874.46917857142</v>
      </c>
      <c r="H31" s="4">
        <v>212332.89685000005</v>
      </c>
      <c r="I31" s="4">
        <v>53553.59639428572</v>
      </c>
      <c r="J31" s="4">
        <v>1680600.9268</v>
      </c>
      <c r="K31" s="4">
        <v>97716155.245773658</v>
      </c>
      <c r="L31" s="4">
        <v>6.2139126901659685</v>
      </c>
      <c r="M31" s="4">
        <v>7.9803299110356107</v>
      </c>
      <c r="N31" s="4">
        <v>49710724.739857219</v>
      </c>
      <c r="O31" s="4">
        <v>7.6964500948273198</v>
      </c>
      <c r="P31" s="4">
        <v>6.4278026190207562</v>
      </c>
      <c r="Q31" s="4">
        <v>4.6472875252120103</v>
      </c>
    </row>
    <row r="32" spans="1:17" x14ac:dyDescent="0.35">
      <c r="A32" s="4" t="s">
        <v>605</v>
      </c>
      <c r="B32" s="4" t="s">
        <v>501</v>
      </c>
      <c r="C32" s="4" t="s">
        <v>500</v>
      </c>
      <c r="D32" s="4">
        <v>3327286.06</v>
      </c>
      <c r="E32" s="4">
        <v>89617.541859999998</v>
      </c>
      <c r="F32" s="4">
        <v>1207903.0209999999</v>
      </c>
      <c r="G32" s="4">
        <v>372642.1153</v>
      </c>
      <c r="H32" s="4">
        <v>345762.37780000002</v>
      </c>
      <c r="I32" s="4">
        <v>26244.347959999999</v>
      </c>
      <c r="J32" s="4">
        <v>1926307.5141</v>
      </c>
      <c r="K32" s="4">
        <v>97191618.540290102</v>
      </c>
      <c r="L32" s="4">
        <v>6.284725618726279</v>
      </c>
      <c r="M32" s="4">
        <v>7.9876288145286507</v>
      </c>
      <c r="N32" s="4">
        <v>10873217.843750024</v>
      </c>
      <c r="O32" s="4">
        <v>7.0363580891622357</v>
      </c>
      <c r="P32" s="4">
        <v>6.522090140495779</v>
      </c>
      <c r="Q32" s="4">
        <v>4.9523930273779762</v>
      </c>
    </row>
    <row r="33" spans="1:17" x14ac:dyDescent="0.35">
      <c r="A33" s="4" t="s">
        <v>605</v>
      </c>
      <c r="B33" s="4" t="s">
        <v>506</v>
      </c>
      <c r="C33" s="4" t="s">
        <v>505</v>
      </c>
      <c r="D33" s="4">
        <v>3759332.3214285718</v>
      </c>
      <c r="E33" s="4">
        <v>55660.706537142854</v>
      </c>
      <c r="F33" s="4">
        <v>1259875.9287142854</v>
      </c>
      <c r="G33" s="4">
        <v>329246.91468571423</v>
      </c>
      <c r="H33" s="4">
        <v>302412.87782857142</v>
      </c>
      <c r="I33" s="4">
        <v>47701.919594285711</v>
      </c>
      <c r="J33" s="4">
        <v>1891535.7212285714</v>
      </c>
      <c r="K33" s="4">
        <v>123530637.27166322</v>
      </c>
      <c r="L33" s="4">
        <v>6.2759153103089789</v>
      </c>
      <c r="M33" s="4">
        <v>8.0906261479551453</v>
      </c>
      <c r="N33" s="4">
        <v>37565422.794857211</v>
      </c>
      <c r="O33" s="4">
        <v>7.5747882811417062</v>
      </c>
      <c r="P33" s="4">
        <v>6.5751107186330318</v>
      </c>
      <c r="Q33" s="4">
        <v>4.7455487148121618</v>
      </c>
    </row>
    <row r="34" spans="1:17" x14ac:dyDescent="0.35">
      <c r="A34" s="4" t="s">
        <v>605</v>
      </c>
      <c r="B34" s="4" t="s">
        <v>501</v>
      </c>
      <c r="C34" s="4" t="s">
        <v>517</v>
      </c>
      <c r="D34" s="4">
        <v>2360825.4674999998</v>
      </c>
      <c r="E34" s="4">
        <v>27693.538127</v>
      </c>
      <c r="F34" s="4">
        <v>790440.37427499995</v>
      </c>
      <c r="G34" s="4">
        <v>217502.93977500001</v>
      </c>
      <c r="H34" s="4">
        <v>188206.56375500001</v>
      </c>
      <c r="I34" s="4">
        <v>58521.111044999998</v>
      </c>
      <c r="J34" s="4">
        <v>1196149.8778050002</v>
      </c>
      <c r="K34" s="4">
        <v>77954328.602768123</v>
      </c>
      <c r="L34" s="4">
        <v>6.0773269687346918</v>
      </c>
      <c r="M34" s="4">
        <v>7.8908196746324091</v>
      </c>
      <c r="N34" s="4">
        <v>9175127.2988000158</v>
      </c>
      <c r="O34" s="4">
        <v>6.9626120985135413</v>
      </c>
      <c r="P34" s="4">
        <v>6.3730638814864218</v>
      </c>
      <c r="Q34" s="4">
        <v>4.4423784447622188</v>
      </c>
    </row>
    <row r="35" spans="1:17" x14ac:dyDescent="0.35">
      <c r="A35" s="4" t="s">
        <v>605</v>
      </c>
      <c r="B35" s="4" t="s">
        <v>501</v>
      </c>
      <c r="C35" s="4" t="s">
        <v>524</v>
      </c>
      <c r="D35" s="4">
        <v>2898785.7179999994</v>
      </c>
      <c r="E35" s="4">
        <v>50037.225118000002</v>
      </c>
      <c r="F35" s="4">
        <v>1072443.28036</v>
      </c>
      <c r="G35" s="4">
        <v>295955.04395000002</v>
      </c>
      <c r="H35" s="4">
        <v>240705.70591199998</v>
      </c>
      <c r="I35" s="4">
        <v>55911.282746666664</v>
      </c>
      <c r="J35" s="4">
        <v>1609104.0302220001</v>
      </c>
      <c r="K35" s="4">
        <v>91848548.090740234</v>
      </c>
      <c r="L35" s="4">
        <v>6.1952307368051338</v>
      </c>
      <c r="M35" s="4">
        <v>7.9514585723963407</v>
      </c>
      <c r="N35" s="4">
        <v>13798995.206920022</v>
      </c>
      <c r="O35" s="4">
        <v>7.1398474637941804</v>
      </c>
      <c r="P35" s="4">
        <v>6.4622161129301272</v>
      </c>
      <c r="Q35" s="4">
        <v>4.6992932173012472</v>
      </c>
    </row>
    <row r="36" spans="1:17" x14ac:dyDescent="0.35">
      <c r="A36" s="4" t="s">
        <v>605</v>
      </c>
      <c r="B36" s="4" t="s">
        <v>501</v>
      </c>
      <c r="C36" s="4" t="s">
        <v>537</v>
      </c>
      <c r="D36" s="4">
        <v>4125105.44</v>
      </c>
      <c r="E36" s="4">
        <v>54724.550308333339</v>
      </c>
      <c r="F36" s="4">
        <v>1218066.7570249999</v>
      </c>
      <c r="G36" s="4">
        <v>334228.93097500002</v>
      </c>
      <c r="H36" s="4">
        <v>334952.94214999996</v>
      </c>
      <c r="I36" s="4">
        <v>60449.349540000003</v>
      </c>
      <c r="J36" s="4">
        <v>1887248.6301499996</v>
      </c>
      <c r="K36" s="4">
        <v>127893303.80684185</v>
      </c>
      <c r="L36" s="4">
        <v>6.2687950471165657</v>
      </c>
      <c r="M36" s="4">
        <v>8.0998809329051422</v>
      </c>
      <c r="N36" s="4">
        <v>19787601.481033355</v>
      </c>
      <c r="O36" s="4">
        <v>7.2963931551623791</v>
      </c>
      <c r="P36" s="4">
        <v>6.6154350538374427</v>
      </c>
      <c r="Q36" s="4">
        <v>4.7381822014978621</v>
      </c>
    </row>
    <row r="37" spans="1:17" x14ac:dyDescent="0.35">
      <c r="A37" s="4" t="s">
        <v>605</v>
      </c>
      <c r="B37" s="4" t="s">
        <v>501</v>
      </c>
      <c r="C37" s="4" t="s">
        <v>552</v>
      </c>
      <c r="D37" s="4">
        <v>3549180.7557142857</v>
      </c>
      <c r="E37" s="4">
        <v>42875.202811428571</v>
      </c>
      <c r="F37" s="4">
        <v>1264642.2269857146</v>
      </c>
      <c r="G37" s="4">
        <v>304602.4375</v>
      </c>
      <c r="H37" s="4">
        <v>260386.68917142859</v>
      </c>
      <c r="I37" s="4">
        <v>68018.921417142861</v>
      </c>
      <c r="J37" s="4">
        <v>1829631.3536571427</v>
      </c>
      <c r="K37" s="4">
        <v>114486968.66078876</v>
      </c>
      <c r="L37" s="4">
        <v>6.2565717340373963</v>
      </c>
      <c r="M37" s="4">
        <v>8.0552322146319035</v>
      </c>
      <c r="N37" s="4">
        <v>14329637.779885737</v>
      </c>
      <c r="O37" s="4">
        <v>7.1562352125756377</v>
      </c>
      <c r="P37" s="4">
        <v>6.5501281180318038</v>
      </c>
      <c r="Q37" s="4">
        <v>4.6322061873872924</v>
      </c>
    </row>
    <row r="38" spans="1:17" x14ac:dyDescent="0.35">
      <c r="A38" s="4" t="s">
        <v>605</v>
      </c>
      <c r="B38" s="4" t="s">
        <v>62</v>
      </c>
      <c r="C38" s="4" t="s">
        <v>563</v>
      </c>
      <c r="D38" s="4">
        <v>1352440.7102666667</v>
      </c>
      <c r="E38" s="4">
        <v>16835.902840666666</v>
      </c>
      <c r="F38" s="4">
        <v>617031.50373333332</v>
      </c>
      <c r="G38" s="4">
        <v>174063.84356666668</v>
      </c>
      <c r="H38" s="4">
        <v>112843.24056000001</v>
      </c>
      <c r="I38" s="4">
        <v>26163.478573333337</v>
      </c>
      <c r="J38" s="4">
        <v>903938.58785999997</v>
      </c>
      <c r="K38" s="4">
        <v>49821969.115899354</v>
      </c>
      <c r="L38" s="4">
        <v>5.9304472522256333</v>
      </c>
      <c r="M38" s="4">
        <v>7.6811479710463209</v>
      </c>
      <c r="N38" s="4">
        <v>16078370.50340002</v>
      </c>
      <c r="O38" s="4">
        <v>7.2062420321461902</v>
      </c>
      <c r="P38" s="4">
        <v>6.1311182351328233</v>
      </c>
      <c r="Q38" s="4">
        <v>4.2262364107868375</v>
      </c>
    </row>
    <row r="39" spans="1:17" x14ac:dyDescent="0.35">
      <c r="A39" s="4" t="s">
        <v>605</v>
      </c>
      <c r="B39" s="4" t="s">
        <v>62</v>
      </c>
      <c r="C39" s="4" t="s">
        <v>568</v>
      </c>
      <c r="D39" s="4">
        <v>2493648.7448571427</v>
      </c>
      <c r="E39" s="4">
        <v>31755.622408571428</v>
      </c>
      <c r="F39" s="4">
        <v>951836.43097142852</v>
      </c>
      <c r="G39" s="4">
        <v>254259.27075714286</v>
      </c>
      <c r="H39" s="4">
        <v>203536.03706571431</v>
      </c>
      <c r="I39" s="4">
        <v>47412.572037142862</v>
      </c>
      <c r="J39" s="4">
        <v>1409631.7387942858</v>
      </c>
      <c r="K39" s="4">
        <v>93082903.727140144</v>
      </c>
      <c r="L39" s="4">
        <v>6.1431100856850822</v>
      </c>
      <c r="M39" s="4">
        <v>7.9637026430267053</v>
      </c>
      <c r="N39" s="4">
        <v>20491925.728800029</v>
      </c>
      <c r="O39" s="4">
        <v>7.3115827731446332</v>
      </c>
      <c r="P39" s="4">
        <v>6.3968352787681297</v>
      </c>
      <c r="Q39" s="4">
        <v>4.5018206293080967</v>
      </c>
    </row>
    <row r="40" spans="1:17" x14ac:dyDescent="0.35">
      <c r="A40" s="4" t="s">
        <v>605</v>
      </c>
      <c r="B40" s="4" t="s">
        <v>62</v>
      </c>
      <c r="C40" s="4" t="s">
        <v>578</v>
      </c>
      <c r="D40" s="4">
        <v>2502811.8404000001</v>
      </c>
      <c r="E40" s="4">
        <v>26954.829497999999</v>
      </c>
      <c r="F40" s="4">
        <v>1263111.7507199999</v>
      </c>
      <c r="G40" s="4">
        <v>285485.49223999999</v>
      </c>
      <c r="H40" s="4">
        <v>150410.06390799998</v>
      </c>
      <c r="I40" s="4">
        <v>42861.758094999997</v>
      </c>
      <c r="J40" s="4">
        <v>1699007.306868</v>
      </c>
      <c r="K40" s="4">
        <v>90046377.777634218</v>
      </c>
      <c r="L40" s="4">
        <v>6.1948252701457562</v>
      </c>
      <c r="M40" s="4">
        <v>7.950920739512048</v>
      </c>
      <c r="N40" s="4">
        <v>35445097.088000059</v>
      </c>
      <c r="O40" s="4">
        <v>7.5495561702697946</v>
      </c>
      <c r="P40" s="4">
        <v>6.3984282008876399</v>
      </c>
      <c r="Q40" s="4">
        <v>4.4306365890560686</v>
      </c>
    </row>
    <row r="41" spans="1:17" x14ac:dyDescent="0.35">
      <c r="A41" s="4" t="s">
        <v>605</v>
      </c>
      <c r="B41" s="4" t="s">
        <v>62</v>
      </c>
      <c r="C41" s="4" t="s">
        <v>585</v>
      </c>
      <c r="D41" s="4">
        <v>2546917.1363333333</v>
      </c>
      <c r="E41" s="4">
        <v>35597.454953333334</v>
      </c>
      <c r="F41" s="4">
        <v>875880.33286666672</v>
      </c>
      <c r="G41" s="4">
        <v>308050.65539999999</v>
      </c>
      <c r="H41" s="4">
        <v>191202.83586666666</v>
      </c>
      <c r="I41" s="4">
        <v>56157.701666666668</v>
      </c>
      <c r="J41" s="4">
        <v>1375133.8241333335</v>
      </c>
      <c r="K41" s="4">
        <v>76350287.082313478</v>
      </c>
      <c r="L41" s="4">
        <v>6.1341554046923354</v>
      </c>
      <c r="M41" s="4">
        <v>7.8806841138276669</v>
      </c>
      <c r="N41" s="4">
        <v>31098473.148600053</v>
      </c>
      <c r="O41" s="4">
        <v>7.49273906685913</v>
      </c>
      <c r="P41" s="4">
        <v>6.4060148154706438</v>
      </c>
      <c r="Q41" s="4">
        <v>4.5514189491179771</v>
      </c>
    </row>
    <row r="42" spans="1:17" x14ac:dyDescent="0.35">
      <c r="A42" s="4" t="s">
        <v>605</v>
      </c>
      <c r="B42" s="4" t="s">
        <v>62</v>
      </c>
      <c r="C42" s="4" t="s">
        <v>591</v>
      </c>
      <c r="D42" s="4">
        <v>2687425.8714285712</v>
      </c>
      <c r="E42" s="4">
        <v>39698.929150285716</v>
      </c>
      <c r="F42" s="4">
        <v>761858.55587142869</v>
      </c>
      <c r="G42" s="4">
        <v>206298.26499999996</v>
      </c>
      <c r="H42" s="4">
        <v>167763.19982571428</v>
      </c>
      <c r="I42" s="4">
        <v>31590.692317142857</v>
      </c>
      <c r="J42" s="4">
        <v>1135920.0206971427</v>
      </c>
      <c r="K42" s="4">
        <v>80239581.35769558</v>
      </c>
      <c r="L42" s="4">
        <v>6.0482468626636106</v>
      </c>
      <c r="M42" s="4">
        <v>7.8907151001252247</v>
      </c>
      <c r="N42" s="4">
        <v>18633799.713885751</v>
      </c>
      <c r="O42" s="4">
        <v>7.2703014231470267</v>
      </c>
      <c r="P42" s="4">
        <v>6.4293364937335129</v>
      </c>
      <c r="Q42" s="4">
        <v>4.5987787921436141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73F39-9AE0-4BC0-A9D4-922DA779C8BF}">
  <dimension ref="A1:S12"/>
  <sheetViews>
    <sheetView zoomScale="130" zoomScaleNormal="130" workbookViewId="0">
      <selection activeCell="H28" sqref="H28"/>
    </sheetView>
  </sheetViews>
  <sheetFormatPr defaultRowHeight="14.5" x14ac:dyDescent="0.35"/>
  <cols>
    <col min="1" max="1" width="5.54296875" bestFit="1" customWidth="1"/>
    <col min="2" max="2" width="8.81640625" bestFit="1" customWidth="1"/>
    <col min="3" max="3" width="4.54296875" bestFit="1" customWidth="1"/>
    <col min="4" max="4" width="7.453125" bestFit="1" customWidth="1"/>
    <col min="5" max="5" width="13.81640625" bestFit="1" customWidth="1"/>
    <col min="6" max="6" width="21.7265625" bestFit="1" customWidth="1"/>
    <col min="7" max="14" width="13.7265625" bestFit="1" customWidth="1"/>
    <col min="15" max="15" width="13.81640625" bestFit="1" customWidth="1"/>
    <col min="19" max="19" width="20.81640625" bestFit="1" customWidth="1"/>
  </cols>
  <sheetData>
    <row r="1" spans="1:19" x14ac:dyDescent="0.35">
      <c r="A1" s="136" t="s">
        <v>223</v>
      </c>
      <c r="B1" s="136" t="s">
        <v>617</v>
      </c>
      <c r="C1" s="136" t="s">
        <v>7</v>
      </c>
      <c r="D1" s="136" t="s">
        <v>618</v>
      </c>
      <c r="E1" s="136" t="s">
        <v>613</v>
      </c>
      <c r="F1" s="136" t="s">
        <v>614</v>
      </c>
      <c r="G1" s="136" t="s">
        <v>606</v>
      </c>
      <c r="H1" s="136" t="s">
        <v>607</v>
      </c>
      <c r="I1" s="136" t="s">
        <v>608</v>
      </c>
      <c r="J1" s="136" t="s">
        <v>609</v>
      </c>
      <c r="K1" s="136" t="s">
        <v>610</v>
      </c>
      <c r="L1" s="136" t="s">
        <v>611</v>
      </c>
      <c r="M1" s="136" t="s">
        <v>612</v>
      </c>
      <c r="N1" s="136" t="s">
        <v>615</v>
      </c>
      <c r="O1" s="136" t="s">
        <v>616</v>
      </c>
      <c r="P1" s="136"/>
      <c r="Q1" s="136"/>
      <c r="R1" s="136"/>
      <c r="S1" s="136"/>
    </row>
    <row r="2" spans="1:19" x14ac:dyDescent="0.35">
      <c r="A2" s="137" t="s">
        <v>202</v>
      </c>
      <c r="B2" s="7" t="s">
        <v>203</v>
      </c>
      <c r="C2" s="7" t="s">
        <v>204</v>
      </c>
      <c r="D2" s="7">
        <v>175</v>
      </c>
      <c r="E2" s="13">
        <v>58298.755250000002</v>
      </c>
      <c r="F2" s="13">
        <v>4.7656592821376176</v>
      </c>
      <c r="G2" s="13">
        <v>72.039658079999995</v>
      </c>
      <c r="H2" s="13">
        <v>65.934183349999998</v>
      </c>
      <c r="I2" s="13">
        <v>95.991905079999995</v>
      </c>
      <c r="J2" s="13">
        <v>76.899319340000005</v>
      </c>
      <c r="K2" s="13">
        <v>66.655964170000004</v>
      </c>
      <c r="L2" s="13">
        <v>61.499680650000002</v>
      </c>
      <c r="M2" s="13">
        <v>80.681253080000005</v>
      </c>
      <c r="N2" s="13">
        <v>74.243137678571429</v>
      </c>
      <c r="O2" s="13">
        <v>785.24099429093224</v>
      </c>
      <c r="P2" s="137"/>
      <c r="Q2" s="7"/>
      <c r="R2" s="7"/>
      <c r="S2" s="13"/>
    </row>
    <row r="3" spans="1:19" x14ac:dyDescent="0.35">
      <c r="A3" s="137" t="s">
        <v>205</v>
      </c>
      <c r="B3" s="7" t="s">
        <v>203</v>
      </c>
      <c r="C3" s="7" t="s">
        <v>204</v>
      </c>
      <c r="D3" s="7">
        <v>182</v>
      </c>
      <c r="E3" s="13">
        <v>49369.862330000004</v>
      </c>
      <c r="F3" s="13">
        <v>4.6934619161722413</v>
      </c>
      <c r="G3" s="13">
        <v>47.123388740000003</v>
      </c>
      <c r="H3" s="13">
        <v>29.33099721</v>
      </c>
      <c r="I3" s="13">
        <v>64.599383209999999</v>
      </c>
      <c r="J3" s="13">
        <v>54.336253220000003</v>
      </c>
      <c r="K3" s="13">
        <v>60.347797569999997</v>
      </c>
      <c r="L3" s="13">
        <v>30.838826999999998</v>
      </c>
      <c r="M3" s="13">
        <v>49.723777169999998</v>
      </c>
      <c r="N3" s="13">
        <v>48.042917731428574</v>
      </c>
      <c r="O3" s="13">
        <v>1027.6199835736325</v>
      </c>
      <c r="P3" s="137"/>
      <c r="Q3" s="7"/>
      <c r="R3" s="7"/>
      <c r="S3" s="13"/>
    </row>
    <row r="4" spans="1:19" x14ac:dyDescent="0.35">
      <c r="A4" s="137" t="s">
        <v>206</v>
      </c>
      <c r="B4" s="7" t="s">
        <v>207</v>
      </c>
      <c r="C4" s="7" t="s">
        <v>204</v>
      </c>
      <c r="D4" s="7">
        <v>212</v>
      </c>
      <c r="E4" s="13">
        <v>63306.230190000002</v>
      </c>
      <c r="F4" s="13">
        <v>4.8014464525764904</v>
      </c>
      <c r="G4" s="13">
        <v>120.7799153</v>
      </c>
      <c r="H4" s="13">
        <v>92.979397849999998</v>
      </c>
      <c r="I4" s="13">
        <v>73.236250190000007</v>
      </c>
      <c r="J4" s="13">
        <v>56.240325820000002</v>
      </c>
      <c r="K4" s="13">
        <v>85.198478219999998</v>
      </c>
      <c r="L4" s="13">
        <v>90.566218480000003</v>
      </c>
      <c r="M4" s="13">
        <v>56.46494156</v>
      </c>
      <c r="N4" s="13">
        <v>82.209361059999992</v>
      </c>
      <c r="O4" s="13">
        <v>770.06109004783946</v>
      </c>
      <c r="P4" s="137"/>
      <c r="Q4" s="7"/>
      <c r="R4" s="7"/>
      <c r="S4" s="13"/>
    </row>
    <row r="5" spans="1:19" x14ac:dyDescent="0.35">
      <c r="A5" s="137" t="s">
        <v>208</v>
      </c>
      <c r="B5" s="7" t="s">
        <v>207</v>
      </c>
      <c r="C5" s="7" t="s">
        <v>204</v>
      </c>
      <c r="D5" s="7">
        <v>228</v>
      </c>
      <c r="E5" s="13">
        <v>56074.259910000001</v>
      </c>
      <c r="F5" s="13">
        <v>4.7487635503045071</v>
      </c>
      <c r="G5" s="13">
        <v>152.66959109999999</v>
      </c>
      <c r="H5" s="13">
        <v>84.904749940000002</v>
      </c>
      <c r="I5" s="13">
        <v>90.445271539999993</v>
      </c>
      <c r="J5" s="13">
        <v>63.353157600000003</v>
      </c>
      <c r="K5" s="13">
        <v>79.323912699999994</v>
      </c>
      <c r="L5" s="13">
        <v>61.08972206</v>
      </c>
      <c r="M5" s="13">
        <v>55.61255362</v>
      </c>
      <c r="N5" s="13">
        <v>83.914136937142857</v>
      </c>
      <c r="O5" s="13">
        <v>668.23376795263073</v>
      </c>
      <c r="P5" s="137"/>
      <c r="Q5" s="7"/>
      <c r="R5" s="7"/>
      <c r="S5" s="13"/>
    </row>
    <row r="6" spans="1:19" x14ac:dyDescent="0.35">
      <c r="A6" s="137" t="s">
        <v>209</v>
      </c>
      <c r="B6" s="7" t="s">
        <v>207</v>
      </c>
      <c r="C6" s="7" t="s">
        <v>210</v>
      </c>
      <c r="D6" s="7">
        <v>305</v>
      </c>
      <c r="E6" s="13">
        <v>76411.632329999993</v>
      </c>
      <c r="F6" s="13">
        <v>4.8831594773215397</v>
      </c>
      <c r="G6" s="13">
        <v>110.5168467</v>
      </c>
      <c r="H6" s="13">
        <v>114.47930390000001</v>
      </c>
      <c r="I6" s="13">
        <v>106.9805841</v>
      </c>
      <c r="J6" s="13">
        <v>90.088306650000007</v>
      </c>
      <c r="K6" s="13">
        <v>121.5575886</v>
      </c>
      <c r="L6" s="13">
        <v>133.951786</v>
      </c>
      <c r="M6" s="13">
        <v>89.558443190000006</v>
      </c>
      <c r="N6" s="13">
        <v>109.59040844857144</v>
      </c>
      <c r="O6" s="13">
        <v>697.24744538988034</v>
      </c>
      <c r="P6" s="137"/>
      <c r="Q6" s="7"/>
      <c r="R6" s="7"/>
      <c r="S6" s="13"/>
    </row>
    <row r="7" spans="1:19" x14ac:dyDescent="0.35">
      <c r="A7" s="137" t="s">
        <v>211</v>
      </c>
      <c r="B7" s="7" t="s">
        <v>203</v>
      </c>
      <c r="C7" s="7" t="s">
        <v>210</v>
      </c>
      <c r="D7" s="7">
        <v>196</v>
      </c>
      <c r="E7" s="13">
        <v>57420.79838</v>
      </c>
      <c r="F7" s="13">
        <v>4.7590692266421657</v>
      </c>
      <c r="G7" s="13">
        <v>74.195113120000002</v>
      </c>
      <c r="H7" s="13">
        <v>72.143475870000003</v>
      </c>
      <c r="I7" s="13">
        <v>72.593352949999996</v>
      </c>
      <c r="J7" s="13">
        <v>135.42289</v>
      </c>
      <c r="K7" s="13">
        <v>96.367626610000002</v>
      </c>
      <c r="L7" s="13">
        <v>75.010824319999998</v>
      </c>
      <c r="M7" s="13">
        <v>50.836110619999999</v>
      </c>
      <c r="N7" s="13">
        <v>82.36705621285715</v>
      </c>
      <c r="O7" s="13">
        <v>697.13306533148693</v>
      </c>
      <c r="P7" s="137"/>
      <c r="Q7" s="7"/>
      <c r="R7" s="7"/>
      <c r="S7" s="13"/>
    </row>
    <row r="8" spans="1:19" x14ac:dyDescent="0.35">
      <c r="A8" s="137" t="s">
        <v>212</v>
      </c>
      <c r="B8" s="7" t="s">
        <v>207</v>
      </c>
      <c r="C8" s="7" t="s">
        <v>204</v>
      </c>
      <c r="D8" s="7">
        <v>281</v>
      </c>
      <c r="E8" s="13">
        <v>64368.841180000003</v>
      </c>
      <c r="F8" s="13">
        <v>4.8086756906784238</v>
      </c>
      <c r="G8" s="13">
        <v>59.88601207</v>
      </c>
      <c r="H8" s="13">
        <v>63.733276549999999</v>
      </c>
      <c r="I8" s="13">
        <v>56.30367897</v>
      </c>
      <c r="J8" s="13">
        <v>63.111263729999997</v>
      </c>
      <c r="K8" s="13">
        <v>49.70919121</v>
      </c>
      <c r="L8" s="13">
        <v>48.470924940000003</v>
      </c>
      <c r="M8" s="13">
        <v>64.712370800000002</v>
      </c>
      <c r="N8" s="13">
        <v>57.989531181428575</v>
      </c>
      <c r="O8" s="13">
        <v>1110.0079595162244</v>
      </c>
      <c r="P8" s="137"/>
      <c r="Q8" s="7"/>
      <c r="R8" s="7"/>
      <c r="S8" s="13"/>
    </row>
    <row r="9" spans="1:19" x14ac:dyDescent="0.35">
      <c r="A9" s="7" t="s">
        <v>213</v>
      </c>
      <c r="B9" s="7" t="s">
        <v>207</v>
      </c>
      <c r="C9" s="7" t="s">
        <v>210</v>
      </c>
      <c r="D9" s="7">
        <v>258</v>
      </c>
      <c r="E9" s="13">
        <v>80329.213069999998</v>
      </c>
      <c r="F9" s="13">
        <v>4.904873512500183</v>
      </c>
      <c r="G9" s="13">
        <v>62.812813730000002</v>
      </c>
      <c r="H9" s="13">
        <v>88.809715019999999</v>
      </c>
      <c r="I9" s="13">
        <v>54.862257649999997</v>
      </c>
      <c r="J9" s="13">
        <v>79.139063199999995</v>
      </c>
      <c r="K9" s="13">
        <v>94.712770800000001</v>
      </c>
      <c r="L9" s="13">
        <v>74.227994449999997</v>
      </c>
      <c r="M9" s="13">
        <v>63.49694272</v>
      </c>
      <c r="N9" s="13">
        <v>74.008793938571429</v>
      </c>
      <c r="O9" s="13">
        <v>1085.4009205537741</v>
      </c>
      <c r="P9" s="7"/>
      <c r="Q9" s="7"/>
      <c r="R9" s="7"/>
      <c r="S9" s="13"/>
    </row>
    <row r="10" spans="1:19" x14ac:dyDescent="0.35">
      <c r="A10" s="7" t="s">
        <v>214</v>
      </c>
      <c r="B10" s="7" t="s">
        <v>203</v>
      </c>
      <c r="C10" s="7" t="s">
        <v>204</v>
      </c>
      <c r="D10" s="7">
        <v>195</v>
      </c>
      <c r="E10" s="13">
        <v>75543.537509999995</v>
      </c>
      <c r="F10" s="13">
        <v>4.8781973178637745</v>
      </c>
      <c r="G10" s="13">
        <v>80.783305580000004</v>
      </c>
      <c r="H10" s="13">
        <v>50.309761420000001</v>
      </c>
      <c r="I10" s="13">
        <v>107.1664809</v>
      </c>
      <c r="J10" s="13">
        <v>83.879199830000005</v>
      </c>
      <c r="K10" s="13">
        <v>93.492454629999997</v>
      </c>
      <c r="L10" s="13">
        <v>108.67595129999999</v>
      </c>
      <c r="M10" s="13">
        <v>78.279360519999997</v>
      </c>
      <c r="N10" s="13">
        <v>86.083787740000005</v>
      </c>
      <c r="O10" s="13">
        <v>877.55824288500332</v>
      </c>
      <c r="P10" s="7"/>
      <c r="Q10" s="7"/>
      <c r="R10" s="7"/>
      <c r="S10" s="13"/>
    </row>
    <row r="11" spans="1:19" x14ac:dyDescent="0.35">
      <c r="A11" s="7" t="s">
        <v>215</v>
      </c>
      <c r="B11" s="7" t="s">
        <v>203</v>
      </c>
      <c r="C11" s="7" t="s">
        <v>210</v>
      </c>
      <c r="D11" s="7">
        <v>204</v>
      </c>
      <c r="E11" s="13">
        <v>66333.092170000004</v>
      </c>
      <c r="F11" s="13">
        <v>4.8217302427539339</v>
      </c>
      <c r="G11" s="13">
        <v>122.4473935</v>
      </c>
      <c r="H11" s="13">
        <v>75.672986570000006</v>
      </c>
      <c r="I11" s="13">
        <v>104.9590396</v>
      </c>
      <c r="J11" s="13">
        <v>83.798362650000001</v>
      </c>
      <c r="K11" s="13">
        <v>42.217256550000002</v>
      </c>
      <c r="L11" s="13">
        <v>68.802561800000007</v>
      </c>
      <c r="M11" s="13">
        <v>113.7032166</v>
      </c>
      <c r="N11" s="13">
        <v>87.371545324285719</v>
      </c>
      <c r="O11" s="13">
        <v>759.20703844483921</v>
      </c>
      <c r="P11" s="7"/>
      <c r="Q11" s="7"/>
      <c r="R11" s="7"/>
      <c r="S11" s="13"/>
    </row>
    <row r="12" spans="1:19" x14ac:dyDescent="0.35">
      <c r="A12" s="4"/>
      <c r="B12" s="4"/>
      <c r="C12" s="4"/>
      <c r="D12" s="4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47B1C-70A9-4D36-BFEF-899779267BF4}">
  <dimension ref="A1:D71"/>
  <sheetViews>
    <sheetView workbookViewId="0">
      <selection activeCell="N50" sqref="N50"/>
    </sheetView>
  </sheetViews>
  <sheetFormatPr defaultRowHeight="14.5" x14ac:dyDescent="0.35"/>
  <cols>
    <col min="1" max="1" width="8.26953125" bestFit="1" customWidth="1"/>
    <col min="2" max="2" width="5.54296875" bestFit="1" customWidth="1"/>
    <col min="3" max="3" width="4.26953125" bestFit="1" customWidth="1"/>
    <col min="4" max="4" width="9.26953125" bestFit="1" customWidth="1"/>
  </cols>
  <sheetData>
    <row r="1" spans="1:4" x14ac:dyDescent="0.35">
      <c r="A1" s="136" t="s">
        <v>617</v>
      </c>
      <c r="B1" s="136" t="s">
        <v>223</v>
      </c>
      <c r="C1" s="136" t="s">
        <v>7</v>
      </c>
      <c r="D1" s="136" t="s">
        <v>619</v>
      </c>
    </row>
    <row r="2" spans="1:4" x14ac:dyDescent="0.35">
      <c r="A2" s="7" t="s">
        <v>203</v>
      </c>
      <c r="B2" s="137" t="s">
        <v>202</v>
      </c>
      <c r="C2" s="7" t="s">
        <v>204</v>
      </c>
      <c r="D2" s="13">
        <v>72.039658079999995</v>
      </c>
    </row>
    <row r="3" spans="1:4" x14ac:dyDescent="0.35">
      <c r="A3" s="7" t="s">
        <v>203</v>
      </c>
      <c r="B3" s="137" t="s">
        <v>202</v>
      </c>
      <c r="C3" s="7" t="s">
        <v>204</v>
      </c>
      <c r="D3" s="13">
        <v>65.934183349999998</v>
      </c>
    </row>
    <row r="4" spans="1:4" x14ac:dyDescent="0.35">
      <c r="A4" s="7" t="s">
        <v>203</v>
      </c>
      <c r="B4" s="137" t="s">
        <v>202</v>
      </c>
      <c r="C4" s="7" t="s">
        <v>204</v>
      </c>
      <c r="D4" s="13">
        <v>95.991905079999995</v>
      </c>
    </row>
    <row r="5" spans="1:4" x14ac:dyDescent="0.35">
      <c r="A5" s="7" t="s">
        <v>203</v>
      </c>
      <c r="B5" s="137" t="s">
        <v>202</v>
      </c>
      <c r="C5" s="7" t="s">
        <v>204</v>
      </c>
      <c r="D5" s="13">
        <v>76.899319340000005</v>
      </c>
    </row>
    <row r="6" spans="1:4" x14ac:dyDescent="0.35">
      <c r="A6" s="7" t="s">
        <v>203</v>
      </c>
      <c r="B6" s="137" t="s">
        <v>202</v>
      </c>
      <c r="C6" s="7" t="s">
        <v>204</v>
      </c>
      <c r="D6" s="13">
        <v>66.655964170000004</v>
      </c>
    </row>
    <row r="7" spans="1:4" x14ac:dyDescent="0.35">
      <c r="A7" s="7" t="s">
        <v>203</v>
      </c>
      <c r="B7" s="137" t="s">
        <v>202</v>
      </c>
      <c r="C7" s="7" t="s">
        <v>204</v>
      </c>
      <c r="D7" s="13">
        <v>61.499680650000002</v>
      </c>
    </row>
    <row r="8" spans="1:4" x14ac:dyDescent="0.35">
      <c r="A8" s="7" t="s">
        <v>203</v>
      </c>
      <c r="B8" s="137" t="s">
        <v>202</v>
      </c>
      <c r="C8" s="7" t="s">
        <v>204</v>
      </c>
      <c r="D8" s="13">
        <v>80.681253080000005</v>
      </c>
    </row>
    <row r="9" spans="1:4" x14ac:dyDescent="0.35">
      <c r="A9" s="7" t="s">
        <v>203</v>
      </c>
      <c r="B9" s="137" t="s">
        <v>205</v>
      </c>
      <c r="C9" s="7" t="s">
        <v>204</v>
      </c>
      <c r="D9" s="13">
        <v>47.123388740000003</v>
      </c>
    </row>
    <row r="10" spans="1:4" x14ac:dyDescent="0.35">
      <c r="A10" s="7" t="s">
        <v>203</v>
      </c>
      <c r="B10" s="137" t="s">
        <v>205</v>
      </c>
      <c r="C10" s="7" t="s">
        <v>204</v>
      </c>
      <c r="D10" s="13">
        <v>29.33099721</v>
      </c>
    </row>
    <row r="11" spans="1:4" x14ac:dyDescent="0.35">
      <c r="A11" s="7" t="s">
        <v>203</v>
      </c>
      <c r="B11" s="137" t="s">
        <v>205</v>
      </c>
      <c r="C11" s="7" t="s">
        <v>204</v>
      </c>
      <c r="D11" s="13">
        <v>64.599383209999999</v>
      </c>
    </row>
    <row r="12" spans="1:4" x14ac:dyDescent="0.35">
      <c r="A12" s="7" t="s">
        <v>203</v>
      </c>
      <c r="B12" s="137" t="s">
        <v>205</v>
      </c>
      <c r="C12" s="7" t="s">
        <v>204</v>
      </c>
      <c r="D12" s="13">
        <v>54.336253220000003</v>
      </c>
    </row>
    <row r="13" spans="1:4" x14ac:dyDescent="0.35">
      <c r="A13" s="7" t="s">
        <v>203</v>
      </c>
      <c r="B13" s="137" t="s">
        <v>205</v>
      </c>
      <c r="C13" s="7" t="s">
        <v>204</v>
      </c>
      <c r="D13" s="13">
        <v>60.347797569999997</v>
      </c>
    </row>
    <row r="14" spans="1:4" x14ac:dyDescent="0.35">
      <c r="A14" s="7" t="s">
        <v>203</v>
      </c>
      <c r="B14" s="137" t="s">
        <v>205</v>
      </c>
      <c r="C14" s="7" t="s">
        <v>204</v>
      </c>
      <c r="D14" s="13">
        <v>30.838826999999998</v>
      </c>
    </row>
    <row r="15" spans="1:4" x14ac:dyDescent="0.35">
      <c r="A15" s="7" t="s">
        <v>203</v>
      </c>
      <c r="B15" s="137" t="s">
        <v>205</v>
      </c>
      <c r="C15" s="7" t="s">
        <v>204</v>
      </c>
      <c r="D15" s="13">
        <v>49.723777169999998</v>
      </c>
    </row>
    <row r="16" spans="1:4" x14ac:dyDescent="0.35">
      <c r="A16" s="7" t="s">
        <v>207</v>
      </c>
      <c r="B16" s="137" t="s">
        <v>206</v>
      </c>
      <c r="C16" s="7" t="s">
        <v>204</v>
      </c>
      <c r="D16" s="13">
        <v>120.7799153</v>
      </c>
    </row>
    <row r="17" spans="1:4" x14ac:dyDescent="0.35">
      <c r="A17" s="7" t="s">
        <v>207</v>
      </c>
      <c r="B17" s="137" t="s">
        <v>206</v>
      </c>
      <c r="C17" s="7" t="s">
        <v>204</v>
      </c>
      <c r="D17" s="13">
        <v>92.979397849999998</v>
      </c>
    </row>
    <row r="18" spans="1:4" x14ac:dyDescent="0.35">
      <c r="A18" s="7" t="s">
        <v>207</v>
      </c>
      <c r="B18" s="137" t="s">
        <v>206</v>
      </c>
      <c r="C18" s="7" t="s">
        <v>204</v>
      </c>
      <c r="D18" s="13">
        <v>73.236250190000007</v>
      </c>
    </row>
    <row r="19" spans="1:4" x14ac:dyDescent="0.35">
      <c r="A19" s="7" t="s">
        <v>207</v>
      </c>
      <c r="B19" s="137" t="s">
        <v>206</v>
      </c>
      <c r="C19" s="7" t="s">
        <v>204</v>
      </c>
      <c r="D19" s="13">
        <v>56.240325820000002</v>
      </c>
    </row>
    <row r="20" spans="1:4" x14ac:dyDescent="0.35">
      <c r="A20" s="7" t="s">
        <v>207</v>
      </c>
      <c r="B20" s="137" t="s">
        <v>206</v>
      </c>
      <c r="C20" s="7" t="s">
        <v>204</v>
      </c>
      <c r="D20" s="13">
        <v>85.198478219999998</v>
      </c>
    </row>
    <row r="21" spans="1:4" x14ac:dyDescent="0.35">
      <c r="A21" s="7" t="s">
        <v>207</v>
      </c>
      <c r="B21" s="137" t="s">
        <v>206</v>
      </c>
      <c r="C21" s="7" t="s">
        <v>204</v>
      </c>
      <c r="D21" s="13">
        <v>90.566218480000003</v>
      </c>
    </row>
    <row r="22" spans="1:4" x14ac:dyDescent="0.35">
      <c r="A22" s="7" t="s">
        <v>207</v>
      </c>
      <c r="B22" s="137" t="s">
        <v>206</v>
      </c>
      <c r="C22" s="7" t="s">
        <v>204</v>
      </c>
      <c r="D22" s="13">
        <v>56.46494156</v>
      </c>
    </row>
    <row r="23" spans="1:4" x14ac:dyDescent="0.35">
      <c r="A23" s="7" t="s">
        <v>207</v>
      </c>
      <c r="B23" s="137" t="s">
        <v>208</v>
      </c>
      <c r="C23" s="7" t="s">
        <v>204</v>
      </c>
      <c r="D23" s="138">
        <v>152.66959109999999</v>
      </c>
    </row>
    <row r="24" spans="1:4" x14ac:dyDescent="0.35">
      <c r="A24" s="7" t="s">
        <v>207</v>
      </c>
      <c r="B24" s="137" t="s">
        <v>208</v>
      </c>
      <c r="C24" s="7" t="s">
        <v>204</v>
      </c>
      <c r="D24" s="138">
        <v>84.904749940000002</v>
      </c>
    </row>
    <row r="25" spans="1:4" x14ac:dyDescent="0.35">
      <c r="A25" s="7" t="s">
        <v>207</v>
      </c>
      <c r="B25" s="137" t="s">
        <v>208</v>
      </c>
      <c r="C25" s="7" t="s">
        <v>204</v>
      </c>
      <c r="D25" s="138">
        <v>90.445271539999993</v>
      </c>
    </row>
    <row r="26" spans="1:4" x14ac:dyDescent="0.35">
      <c r="A26" s="7" t="s">
        <v>207</v>
      </c>
      <c r="B26" s="137" t="s">
        <v>208</v>
      </c>
      <c r="C26" s="7" t="s">
        <v>204</v>
      </c>
      <c r="D26" s="138">
        <v>63.353157600000003</v>
      </c>
    </row>
    <row r="27" spans="1:4" x14ac:dyDescent="0.35">
      <c r="A27" s="7" t="s">
        <v>207</v>
      </c>
      <c r="B27" s="137" t="s">
        <v>208</v>
      </c>
      <c r="C27" s="7" t="s">
        <v>204</v>
      </c>
      <c r="D27" s="138">
        <v>79.323912699999994</v>
      </c>
    </row>
    <row r="28" spans="1:4" x14ac:dyDescent="0.35">
      <c r="A28" s="7" t="s">
        <v>207</v>
      </c>
      <c r="B28" s="137" t="s">
        <v>208</v>
      </c>
      <c r="C28" s="7" t="s">
        <v>204</v>
      </c>
      <c r="D28" s="138">
        <v>61.08972206</v>
      </c>
    </row>
    <row r="29" spans="1:4" x14ac:dyDescent="0.35">
      <c r="A29" s="7" t="s">
        <v>207</v>
      </c>
      <c r="B29" s="137" t="s">
        <v>208</v>
      </c>
      <c r="C29" s="7" t="s">
        <v>204</v>
      </c>
      <c r="D29" s="138">
        <v>55.61255362</v>
      </c>
    </row>
    <row r="30" spans="1:4" x14ac:dyDescent="0.35">
      <c r="A30" s="7" t="s">
        <v>207</v>
      </c>
      <c r="B30" s="137" t="s">
        <v>209</v>
      </c>
      <c r="C30" s="7" t="s">
        <v>210</v>
      </c>
      <c r="D30" s="13">
        <v>110.5168467</v>
      </c>
    </row>
    <row r="31" spans="1:4" x14ac:dyDescent="0.35">
      <c r="A31" s="7" t="s">
        <v>207</v>
      </c>
      <c r="B31" s="137" t="s">
        <v>209</v>
      </c>
      <c r="C31" s="7" t="s">
        <v>210</v>
      </c>
      <c r="D31" s="13">
        <v>114.47930390000001</v>
      </c>
    </row>
    <row r="32" spans="1:4" x14ac:dyDescent="0.35">
      <c r="A32" s="7" t="s">
        <v>207</v>
      </c>
      <c r="B32" s="137" t="s">
        <v>209</v>
      </c>
      <c r="C32" s="7" t="s">
        <v>210</v>
      </c>
      <c r="D32" s="13">
        <v>106.9805841</v>
      </c>
    </row>
    <row r="33" spans="1:4" x14ac:dyDescent="0.35">
      <c r="A33" s="7" t="s">
        <v>207</v>
      </c>
      <c r="B33" s="137" t="s">
        <v>209</v>
      </c>
      <c r="C33" s="7" t="s">
        <v>210</v>
      </c>
      <c r="D33" s="13">
        <v>90.088306650000007</v>
      </c>
    </row>
    <row r="34" spans="1:4" x14ac:dyDescent="0.35">
      <c r="A34" s="7" t="s">
        <v>207</v>
      </c>
      <c r="B34" s="137" t="s">
        <v>209</v>
      </c>
      <c r="C34" s="7" t="s">
        <v>210</v>
      </c>
      <c r="D34" s="13">
        <v>121.5575886</v>
      </c>
    </row>
    <row r="35" spans="1:4" x14ac:dyDescent="0.35">
      <c r="A35" s="7" t="s">
        <v>207</v>
      </c>
      <c r="B35" s="137" t="s">
        <v>209</v>
      </c>
      <c r="C35" s="7" t="s">
        <v>210</v>
      </c>
      <c r="D35" s="13">
        <v>133.951786</v>
      </c>
    </row>
    <row r="36" spans="1:4" x14ac:dyDescent="0.35">
      <c r="A36" s="7" t="s">
        <v>207</v>
      </c>
      <c r="B36" s="137" t="s">
        <v>209</v>
      </c>
      <c r="C36" s="7" t="s">
        <v>210</v>
      </c>
      <c r="D36" s="13">
        <v>89.558443190000006</v>
      </c>
    </row>
    <row r="37" spans="1:4" x14ac:dyDescent="0.35">
      <c r="A37" s="7" t="s">
        <v>203</v>
      </c>
      <c r="B37" s="137" t="s">
        <v>211</v>
      </c>
      <c r="C37" s="7" t="s">
        <v>210</v>
      </c>
      <c r="D37" s="13">
        <v>74.195113120000002</v>
      </c>
    </row>
    <row r="38" spans="1:4" x14ac:dyDescent="0.35">
      <c r="A38" s="7" t="s">
        <v>203</v>
      </c>
      <c r="B38" s="137" t="s">
        <v>211</v>
      </c>
      <c r="C38" s="7" t="s">
        <v>210</v>
      </c>
      <c r="D38" s="13">
        <v>72.143475870000003</v>
      </c>
    </row>
    <row r="39" spans="1:4" x14ac:dyDescent="0.35">
      <c r="A39" s="7" t="s">
        <v>203</v>
      </c>
      <c r="B39" s="137" t="s">
        <v>211</v>
      </c>
      <c r="C39" s="7" t="s">
        <v>210</v>
      </c>
      <c r="D39" s="13">
        <v>72.593352949999996</v>
      </c>
    </row>
    <row r="40" spans="1:4" x14ac:dyDescent="0.35">
      <c r="A40" s="7" t="s">
        <v>203</v>
      </c>
      <c r="B40" s="137" t="s">
        <v>211</v>
      </c>
      <c r="C40" s="7" t="s">
        <v>210</v>
      </c>
      <c r="D40" s="13">
        <v>135.42289</v>
      </c>
    </row>
    <row r="41" spans="1:4" x14ac:dyDescent="0.35">
      <c r="A41" s="7" t="s">
        <v>203</v>
      </c>
      <c r="B41" s="137" t="s">
        <v>211</v>
      </c>
      <c r="C41" s="7" t="s">
        <v>210</v>
      </c>
      <c r="D41" s="13">
        <v>96.367626610000002</v>
      </c>
    </row>
    <row r="42" spans="1:4" x14ac:dyDescent="0.35">
      <c r="A42" s="7" t="s">
        <v>203</v>
      </c>
      <c r="B42" s="137" t="s">
        <v>211</v>
      </c>
      <c r="C42" s="7" t="s">
        <v>210</v>
      </c>
      <c r="D42" s="13">
        <v>75.010824319999998</v>
      </c>
    </row>
    <row r="43" spans="1:4" x14ac:dyDescent="0.35">
      <c r="A43" s="7" t="s">
        <v>203</v>
      </c>
      <c r="B43" s="137" t="s">
        <v>211</v>
      </c>
      <c r="C43" s="7" t="s">
        <v>210</v>
      </c>
      <c r="D43" s="13">
        <v>50.836110619999999</v>
      </c>
    </row>
    <row r="44" spans="1:4" x14ac:dyDescent="0.35">
      <c r="A44" s="7" t="s">
        <v>207</v>
      </c>
      <c r="B44" s="137" t="s">
        <v>212</v>
      </c>
      <c r="C44" s="7" t="s">
        <v>204</v>
      </c>
      <c r="D44" s="13">
        <v>59.88601207</v>
      </c>
    </row>
    <row r="45" spans="1:4" x14ac:dyDescent="0.35">
      <c r="A45" s="7" t="s">
        <v>207</v>
      </c>
      <c r="B45" s="137" t="s">
        <v>212</v>
      </c>
      <c r="C45" s="7" t="s">
        <v>204</v>
      </c>
      <c r="D45" s="13">
        <v>63.733276549999999</v>
      </c>
    </row>
    <row r="46" spans="1:4" x14ac:dyDescent="0.35">
      <c r="A46" s="7" t="s">
        <v>207</v>
      </c>
      <c r="B46" s="137" t="s">
        <v>212</v>
      </c>
      <c r="C46" s="7" t="s">
        <v>204</v>
      </c>
      <c r="D46" s="13">
        <v>56.30367897</v>
      </c>
    </row>
    <row r="47" spans="1:4" x14ac:dyDescent="0.35">
      <c r="A47" s="7" t="s">
        <v>207</v>
      </c>
      <c r="B47" s="137" t="s">
        <v>212</v>
      </c>
      <c r="C47" s="7" t="s">
        <v>204</v>
      </c>
      <c r="D47" s="13">
        <v>63.111263729999997</v>
      </c>
    </row>
    <row r="48" spans="1:4" x14ac:dyDescent="0.35">
      <c r="A48" s="7" t="s">
        <v>207</v>
      </c>
      <c r="B48" s="137" t="s">
        <v>212</v>
      </c>
      <c r="C48" s="7" t="s">
        <v>204</v>
      </c>
      <c r="D48" s="13">
        <v>49.70919121</v>
      </c>
    </row>
    <row r="49" spans="1:4" x14ac:dyDescent="0.35">
      <c r="A49" s="7" t="s">
        <v>207</v>
      </c>
      <c r="B49" s="137" t="s">
        <v>212</v>
      </c>
      <c r="C49" s="7" t="s">
        <v>204</v>
      </c>
      <c r="D49" s="13">
        <v>48.470924940000003</v>
      </c>
    </row>
    <row r="50" spans="1:4" x14ac:dyDescent="0.35">
      <c r="A50" s="7" t="s">
        <v>207</v>
      </c>
      <c r="B50" s="137" t="s">
        <v>212</v>
      </c>
      <c r="C50" s="7" t="s">
        <v>204</v>
      </c>
      <c r="D50" s="13">
        <v>64.712370800000002</v>
      </c>
    </row>
    <row r="51" spans="1:4" x14ac:dyDescent="0.35">
      <c r="A51" s="7" t="s">
        <v>207</v>
      </c>
      <c r="B51" s="7" t="s">
        <v>213</v>
      </c>
      <c r="C51" s="7" t="s">
        <v>210</v>
      </c>
      <c r="D51" s="138">
        <v>62.812813730000002</v>
      </c>
    </row>
    <row r="52" spans="1:4" x14ac:dyDescent="0.35">
      <c r="A52" s="7" t="s">
        <v>207</v>
      </c>
      <c r="B52" s="7" t="s">
        <v>213</v>
      </c>
      <c r="C52" s="7" t="s">
        <v>210</v>
      </c>
      <c r="D52" s="138">
        <v>88.809715019999999</v>
      </c>
    </row>
    <row r="53" spans="1:4" x14ac:dyDescent="0.35">
      <c r="A53" s="7" t="s">
        <v>207</v>
      </c>
      <c r="B53" s="7" t="s">
        <v>213</v>
      </c>
      <c r="C53" s="7" t="s">
        <v>210</v>
      </c>
      <c r="D53" s="138">
        <v>54.862257649999997</v>
      </c>
    </row>
    <row r="54" spans="1:4" x14ac:dyDescent="0.35">
      <c r="A54" s="7" t="s">
        <v>207</v>
      </c>
      <c r="B54" s="7" t="s">
        <v>213</v>
      </c>
      <c r="C54" s="7" t="s">
        <v>210</v>
      </c>
      <c r="D54" s="138">
        <v>79.139063199999995</v>
      </c>
    </row>
    <row r="55" spans="1:4" x14ac:dyDescent="0.35">
      <c r="A55" s="7" t="s">
        <v>207</v>
      </c>
      <c r="B55" s="7" t="s">
        <v>213</v>
      </c>
      <c r="C55" s="7" t="s">
        <v>210</v>
      </c>
      <c r="D55" s="138">
        <v>94.712770800000001</v>
      </c>
    </row>
    <row r="56" spans="1:4" x14ac:dyDescent="0.35">
      <c r="A56" s="7" t="s">
        <v>207</v>
      </c>
      <c r="B56" s="7" t="s">
        <v>213</v>
      </c>
      <c r="C56" s="7" t="s">
        <v>210</v>
      </c>
      <c r="D56" s="138">
        <v>74.227994449999997</v>
      </c>
    </row>
    <row r="57" spans="1:4" x14ac:dyDescent="0.35">
      <c r="A57" s="7" t="s">
        <v>207</v>
      </c>
      <c r="B57" s="7" t="s">
        <v>213</v>
      </c>
      <c r="C57" s="7" t="s">
        <v>210</v>
      </c>
      <c r="D57" s="138">
        <v>63.49694272</v>
      </c>
    </row>
    <row r="58" spans="1:4" x14ac:dyDescent="0.35">
      <c r="A58" s="7" t="s">
        <v>203</v>
      </c>
      <c r="B58" s="7" t="s">
        <v>214</v>
      </c>
      <c r="C58" s="7" t="s">
        <v>204</v>
      </c>
      <c r="D58" s="13">
        <v>80.783305580000004</v>
      </c>
    </row>
    <row r="59" spans="1:4" x14ac:dyDescent="0.35">
      <c r="A59" s="7" t="s">
        <v>203</v>
      </c>
      <c r="B59" s="7" t="s">
        <v>214</v>
      </c>
      <c r="C59" s="7" t="s">
        <v>204</v>
      </c>
      <c r="D59" s="13">
        <v>50.309761420000001</v>
      </c>
    </row>
    <row r="60" spans="1:4" x14ac:dyDescent="0.35">
      <c r="A60" s="7" t="s">
        <v>203</v>
      </c>
      <c r="B60" s="7" t="s">
        <v>214</v>
      </c>
      <c r="C60" s="7" t="s">
        <v>204</v>
      </c>
      <c r="D60" s="13">
        <v>107.1664809</v>
      </c>
    </row>
    <row r="61" spans="1:4" x14ac:dyDescent="0.35">
      <c r="A61" s="7" t="s">
        <v>203</v>
      </c>
      <c r="B61" s="7" t="s">
        <v>214</v>
      </c>
      <c r="C61" s="7" t="s">
        <v>204</v>
      </c>
      <c r="D61" s="13">
        <v>83.879199830000005</v>
      </c>
    </row>
    <row r="62" spans="1:4" x14ac:dyDescent="0.35">
      <c r="A62" s="7" t="s">
        <v>203</v>
      </c>
      <c r="B62" s="7" t="s">
        <v>214</v>
      </c>
      <c r="C62" s="7" t="s">
        <v>204</v>
      </c>
      <c r="D62" s="13">
        <v>93.492454629999997</v>
      </c>
    </row>
    <row r="63" spans="1:4" x14ac:dyDescent="0.35">
      <c r="A63" s="7" t="s">
        <v>203</v>
      </c>
      <c r="B63" s="7" t="s">
        <v>214</v>
      </c>
      <c r="C63" s="7" t="s">
        <v>204</v>
      </c>
      <c r="D63" s="13">
        <v>108.67595129999999</v>
      </c>
    </row>
    <row r="64" spans="1:4" x14ac:dyDescent="0.35">
      <c r="A64" s="7" t="s">
        <v>203</v>
      </c>
      <c r="B64" s="7" t="s">
        <v>214</v>
      </c>
      <c r="C64" s="7" t="s">
        <v>204</v>
      </c>
      <c r="D64" s="13">
        <v>78.279360519999997</v>
      </c>
    </row>
    <row r="65" spans="1:4" x14ac:dyDescent="0.35">
      <c r="A65" s="7" t="s">
        <v>203</v>
      </c>
      <c r="B65" s="7" t="s">
        <v>215</v>
      </c>
      <c r="C65" s="7" t="s">
        <v>210</v>
      </c>
      <c r="D65" s="13">
        <v>122.4473935</v>
      </c>
    </row>
    <row r="66" spans="1:4" x14ac:dyDescent="0.35">
      <c r="A66" s="7" t="s">
        <v>203</v>
      </c>
      <c r="B66" s="7" t="s">
        <v>215</v>
      </c>
      <c r="C66" s="7" t="s">
        <v>210</v>
      </c>
      <c r="D66" s="13">
        <v>75.672986570000006</v>
      </c>
    </row>
    <row r="67" spans="1:4" x14ac:dyDescent="0.35">
      <c r="A67" s="7" t="s">
        <v>203</v>
      </c>
      <c r="B67" s="7" t="s">
        <v>215</v>
      </c>
      <c r="C67" s="7" t="s">
        <v>210</v>
      </c>
      <c r="D67" s="13">
        <v>104.9590396</v>
      </c>
    </row>
    <row r="68" spans="1:4" x14ac:dyDescent="0.35">
      <c r="A68" s="7" t="s">
        <v>203</v>
      </c>
      <c r="B68" s="7" t="s">
        <v>215</v>
      </c>
      <c r="C68" s="7" t="s">
        <v>210</v>
      </c>
      <c r="D68" s="13">
        <v>83.798362650000001</v>
      </c>
    </row>
    <row r="69" spans="1:4" x14ac:dyDescent="0.35">
      <c r="A69" s="7" t="s">
        <v>203</v>
      </c>
      <c r="B69" s="7" t="s">
        <v>215</v>
      </c>
      <c r="C69" s="7" t="s">
        <v>210</v>
      </c>
      <c r="D69" s="13">
        <v>42.217256550000002</v>
      </c>
    </row>
    <row r="70" spans="1:4" x14ac:dyDescent="0.35">
      <c r="A70" s="7" t="s">
        <v>203</v>
      </c>
      <c r="B70" s="7" t="s">
        <v>215</v>
      </c>
      <c r="C70" s="7" t="s">
        <v>210</v>
      </c>
      <c r="D70" s="13">
        <v>68.802561800000007</v>
      </c>
    </row>
    <row r="71" spans="1:4" x14ac:dyDescent="0.35">
      <c r="A71" s="7" t="s">
        <v>203</v>
      </c>
      <c r="B71" s="7" t="s">
        <v>215</v>
      </c>
      <c r="C71" s="7" t="s">
        <v>210</v>
      </c>
      <c r="D71" s="13">
        <v>113.7032166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5F6D-AE26-41EB-AF1B-FE8CD70E9A41}">
  <dimension ref="A1:C19"/>
  <sheetViews>
    <sheetView zoomScale="115" zoomScaleNormal="115" workbookViewId="0">
      <selection activeCell="B25" sqref="B25"/>
    </sheetView>
  </sheetViews>
  <sheetFormatPr defaultRowHeight="14.5" x14ac:dyDescent="0.35"/>
  <cols>
    <col min="1" max="1" width="12.7265625" bestFit="1" customWidth="1"/>
    <col min="2" max="2" width="12.26953125" bestFit="1" customWidth="1"/>
    <col min="3" max="3" width="255.54296875" bestFit="1" customWidth="1"/>
  </cols>
  <sheetData>
    <row r="1" spans="1:3" ht="16" thickBot="1" x14ac:dyDescent="0.4">
      <c r="A1" s="21" t="s">
        <v>8</v>
      </c>
      <c r="B1" s="21" t="s">
        <v>9</v>
      </c>
      <c r="C1" s="21" t="s">
        <v>10</v>
      </c>
    </row>
    <row r="2" spans="1:3" x14ac:dyDescent="0.35">
      <c r="A2" s="4" t="s">
        <v>2</v>
      </c>
      <c r="B2" s="4" t="s">
        <v>3</v>
      </c>
      <c r="C2" s="19" t="s">
        <v>4</v>
      </c>
    </row>
    <row r="3" spans="1:3" x14ac:dyDescent="0.35">
      <c r="A3" s="11" t="s">
        <v>5</v>
      </c>
      <c r="B3" s="20" t="s">
        <v>6</v>
      </c>
      <c r="C3" s="20" t="s">
        <v>11</v>
      </c>
    </row>
    <row r="4" spans="1:3" x14ac:dyDescent="0.35">
      <c r="A4" s="4" t="s">
        <v>14</v>
      </c>
      <c r="B4" s="4" t="s">
        <v>18</v>
      </c>
      <c r="C4" s="22" t="s">
        <v>24</v>
      </c>
    </row>
    <row r="5" spans="1:3" x14ac:dyDescent="0.35">
      <c r="A5" s="4" t="s">
        <v>15</v>
      </c>
      <c r="B5" s="4" t="s">
        <v>19</v>
      </c>
      <c r="C5" s="22" t="s">
        <v>25</v>
      </c>
    </row>
    <row r="6" spans="1:3" x14ac:dyDescent="0.35">
      <c r="A6" s="4" t="s">
        <v>16</v>
      </c>
      <c r="B6" s="4" t="s">
        <v>20</v>
      </c>
      <c r="C6" s="22" t="s">
        <v>26</v>
      </c>
    </row>
    <row r="7" spans="1:3" x14ac:dyDescent="0.35">
      <c r="A7" s="4" t="s">
        <v>17</v>
      </c>
      <c r="B7" s="4" t="s">
        <v>22</v>
      </c>
      <c r="C7" s="22" t="s">
        <v>28</v>
      </c>
    </row>
    <row r="8" spans="1:3" x14ac:dyDescent="0.35">
      <c r="A8" s="4" t="s">
        <v>13</v>
      </c>
      <c r="B8" s="4" t="s">
        <v>23</v>
      </c>
      <c r="C8" s="22" t="s">
        <v>27</v>
      </c>
    </row>
    <row r="9" spans="1:3" x14ac:dyDescent="0.35">
      <c r="A9" s="4" t="s">
        <v>29</v>
      </c>
      <c r="B9" s="4" t="s">
        <v>31</v>
      </c>
      <c r="C9" s="23" t="s">
        <v>30</v>
      </c>
    </row>
    <row r="10" spans="1:3" x14ac:dyDescent="0.35">
      <c r="A10" s="4" t="s">
        <v>183</v>
      </c>
      <c r="B10" s="4" t="s">
        <v>188</v>
      </c>
      <c r="C10" s="22" t="s">
        <v>189</v>
      </c>
    </row>
    <row r="11" spans="1:3" x14ac:dyDescent="0.35">
      <c r="A11" s="4" t="s">
        <v>184</v>
      </c>
      <c r="B11" s="107">
        <v>2.35</v>
      </c>
      <c r="C11" s="23" t="s">
        <v>192</v>
      </c>
    </row>
    <row r="12" spans="1:3" x14ac:dyDescent="0.35">
      <c r="A12" s="4" t="s">
        <v>185</v>
      </c>
      <c r="B12" s="4" t="s">
        <v>190</v>
      </c>
      <c r="C12" s="22" t="s">
        <v>191</v>
      </c>
    </row>
    <row r="13" spans="1:3" x14ac:dyDescent="0.35">
      <c r="A13" s="4" t="s">
        <v>12</v>
      </c>
      <c r="B13" s="4" t="s">
        <v>21</v>
      </c>
      <c r="C13" s="22" t="s">
        <v>193</v>
      </c>
    </row>
    <row r="14" spans="1:3" x14ac:dyDescent="0.35">
      <c r="A14" s="4" t="s">
        <v>186</v>
      </c>
      <c r="B14" s="4" t="s">
        <v>195</v>
      </c>
      <c r="C14" s="23" t="s">
        <v>194</v>
      </c>
    </row>
    <row r="15" spans="1:3" x14ac:dyDescent="0.35">
      <c r="A15" s="4" t="s">
        <v>187</v>
      </c>
      <c r="B15" s="4" t="s">
        <v>196</v>
      </c>
      <c r="C15" s="22" t="s">
        <v>197</v>
      </c>
    </row>
    <row r="16" spans="1:3" x14ac:dyDescent="0.35">
      <c r="A16" s="4"/>
      <c r="B16" s="4"/>
      <c r="C16" s="4"/>
    </row>
    <row r="17" spans="1:3" x14ac:dyDescent="0.35">
      <c r="A17" s="4"/>
      <c r="B17" s="4"/>
      <c r="C17" s="4"/>
    </row>
    <row r="18" spans="1:3" x14ac:dyDescent="0.35">
      <c r="A18" s="4"/>
      <c r="B18" s="4"/>
      <c r="C18" s="19"/>
    </row>
    <row r="19" spans="1:3" x14ac:dyDescent="0.35">
      <c r="A19" s="4"/>
      <c r="B19" s="4"/>
      <c r="C19" s="4"/>
    </row>
  </sheetData>
  <hyperlinks>
    <hyperlink ref="C4" r:id="rId1" xr:uid="{DFA11FF0-BD74-4FB9-A130-13FA151CFECC}"/>
    <hyperlink ref="C5" r:id="rId2" xr:uid="{57BC8DE8-88CC-4267-BF07-9D5405C446B2}"/>
    <hyperlink ref="C6" r:id="rId3" xr:uid="{52B76F2C-18F2-412D-A2BC-FE46BBCFEC77}"/>
    <hyperlink ref="C8" r:id="rId4" xr:uid="{32B36225-B083-4C7C-8195-823813203336}"/>
    <hyperlink ref="C7" r:id="rId5" xr:uid="{DCCF2833-08F5-44FF-A692-E1FFC8976B8B}"/>
    <hyperlink ref="C9" r:id="rId6" display="https://doi.org/10.1080%2F00031305.1980.10483031" xr:uid="{511F2879-AA6F-47E1-8919-1E86F9B353FF}"/>
    <hyperlink ref="C11" r:id="rId7" xr:uid="{B1E1E6C3-37F6-42FC-B46A-4A8A49E1BD20}"/>
    <hyperlink ref="C13" r:id="rId8" xr:uid="{56C41A81-38B1-455D-8121-4F21EB4962BE}"/>
    <hyperlink ref="C14" r:id="rId9" xr:uid="{04F8C903-4CFA-452F-8DFC-11AACB81EB4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9D1A-AEC8-4871-9E3C-13076354F064}">
  <dimension ref="A1:I41"/>
  <sheetViews>
    <sheetView topLeftCell="B1" zoomScale="115" zoomScaleNormal="115" workbookViewId="0">
      <selection activeCell="B2" sqref="B2"/>
    </sheetView>
  </sheetViews>
  <sheetFormatPr defaultRowHeight="14.5" x14ac:dyDescent="0.35"/>
  <cols>
    <col min="1" max="1" width="8.453125" bestFit="1" customWidth="1"/>
    <col min="2" max="2" width="37.26953125" bestFit="1" customWidth="1"/>
    <col min="3" max="3" width="11.81640625" bestFit="1" customWidth="1"/>
    <col min="4" max="4" width="16.1796875" bestFit="1" customWidth="1"/>
    <col min="5" max="5" width="13.81640625" bestFit="1" customWidth="1"/>
    <col min="6" max="6" width="14.1796875" bestFit="1" customWidth="1"/>
    <col min="7" max="7" width="7.453125" bestFit="1" customWidth="1"/>
  </cols>
  <sheetData>
    <row r="1" spans="1:9" ht="16.5" thickBot="1" x14ac:dyDescent="0.4">
      <c r="A1" s="3" t="s">
        <v>1</v>
      </c>
      <c r="B1" s="1" t="s">
        <v>0</v>
      </c>
      <c r="C1" s="1" t="s">
        <v>36</v>
      </c>
      <c r="D1" s="2" t="s">
        <v>32</v>
      </c>
      <c r="E1" s="2" t="s">
        <v>33</v>
      </c>
      <c r="F1" s="2" t="s">
        <v>34</v>
      </c>
      <c r="G1" s="2" t="s">
        <v>35</v>
      </c>
      <c r="H1" s="4"/>
    </row>
    <row r="2" spans="1:9" ht="16.5" x14ac:dyDescent="0.35">
      <c r="A2" s="6">
        <v>1</v>
      </c>
      <c r="B2" s="26" t="s">
        <v>39</v>
      </c>
      <c r="C2" s="26" t="s">
        <v>37</v>
      </c>
      <c r="D2" s="25">
        <v>0.73499999999999999</v>
      </c>
      <c r="E2" s="25">
        <v>0.65100000000000002</v>
      </c>
      <c r="F2" s="25">
        <v>0.81</v>
      </c>
      <c r="G2" s="29" t="s">
        <v>38</v>
      </c>
      <c r="H2" s="4"/>
      <c r="I2" s="4" t="s">
        <v>42</v>
      </c>
    </row>
    <row r="3" spans="1:9" x14ac:dyDescent="0.35">
      <c r="A3" s="31"/>
      <c r="B3" s="32"/>
      <c r="C3" s="33" t="s">
        <v>7</v>
      </c>
      <c r="D3" s="9">
        <v>-1.6E-2</v>
      </c>
      <c r="E3" s="9">
        <v>-3.1E-2</v>
      </c>
      <c r="F3" s="34">
        <v>-2E-3</v>
      </c>
      <c r="G3" s="35">
        <v>3.1E-2</v>
      </c>
      <c r="H3" s="4"/>
      <c r="I3" s="4"/>
    </row>
    <row r="4" spans="1:9" ht="16.5" x14ac:dyDescent="0.35">
      <c r="A4" s="8">
        <v>2</v>
      </c>
      <c r="B4" s="12" t="s">
        <v>40</v>
      </c>
      <c r="C4" s="12" t="s">
        <v>37</v>
      </c>
      <c r="D4" s="13">
        <v>0.76800000000000002</v>
      </c>
      <c r="E4" s="13">
        <v>0.66100000000000003</v>
      </c>
      <c r="F4" s="13">
        <v>0.86299999999999999</v>
      </c>
      <c r="G4" s="30" t="s">
        <v>38</v>
      </c>
      <c r="H4" s="4"/>
    </row>
    <row r="5" spans="1:9" ht="15" thickBot="1" x14ac:dyDescent="0.4">
      <c r="A5" s="8"/>
      <c r="B5" s="27"/>
      <c r="C5" s="12" t="s">
        <v>7</v>
      </c>
      <c r="D5" s="7">
        <v>2.9000000000000001E-2</v>
      </c>
      <c r="E5" s="7">
        <v>1.2999999999999999E-2</v>
      </c>
      <c r="F5" s="13">
        <v>4.7E-2</v>
      </c>
      <c r="G5" s="30" t="s">
        <v>38</v>
      </c>
      <c r="H5" s="4"/>
    </row>
    <row r="6" spans="1:9" ht="16.5" x14ac:dyDescent="0.35">
      <c r="A6" s="6">
        <v>3</v>
      </c>
      <c r="B6" s="26" t="s">
        <v>41</v>
      </c>
      <c r="C6" s="26" t="s">
        <v>37</v>
      </c>
      <c r="D6" s="25">
        <v>0.88</v>
      </c>
      <c r="E6" s="25">
        <v>0.66300000000000003</v>
      </c>
      <c r="F6" s="25">
        <v>1.0629999999999999</v>
      </c>
      <c r="G6" s="29" t="s">
        <v>38</v>
      </c>
      <c r="H6" s="4"/>
    </row>
    <row r="7" spans="1:9" x14ac:dyDescent="0.35">
      <c r="A7" s="8"/>
      <c r="B7" s="27"/>
      <c r="C7" s="12" t="s">
        <v>7</v>
      </c>
      <c r="D7" s="7">
        <v>-8.0000000000000002E-3</v>
      </c>
      <c r="E7" s="7">
        <v>-4.3999999999999997E-2</v>
      </c>
      <c r="F7" s="13">
        <v>3.3000000000000002E-2</v>
      </c>
      <c r="G7" s="28">
        <v>0.70599999999999996</v>
      </c>
      <c r="H7" s="4"/>
    </row>
    <row r="8" spans="1:9" x14ac:dyDescent="0.35">
      <c r="A8" s="7"/>
      <c r="B8" s="5"/>
      <c r="C8" s="5"/>
      <c r="D8" s="5"/>
      <c r="E8" s="5"/>
      <c r="F8" s="18"/>
      <c r="G8" s="5"/>
      <c r="H8" s="4"/>
    </row>
    <row r="9" spans="1:9" x14ac:dyDescent="0.35">
      <c r="A9" s="7"/>
      <c r="B9" s="5"/>
      <c r="C9" s="5"/>
      <c r="D9" s="5"/>
      <c r="E9" s="5"/>
      <c r="F9" s="18"/>
      <c r="G9" s="5"/>
      <c r="H9" s="4"/>
    </row>
    <row r="10" spans="1:9" x14ac:dyDescent="0.35">
      <c r="A10" s="7"/>
      <c r="B10" s="4"/>
      <c r="C10" s="4"/>
      <c r="D10" s="4"/>
      <c r="E10" s="4"/>
      <c r="F10" s="14"/>
      <c r="G10" s="4"/>
      <c r="H10" s="4"/>
    </row>
    <row r="11" spans="1:9" x14ac:dyDescent="0.35">
      <c r="A11" s="7"/>
      <c r="B11" s="4"/>
      <c r="C11" s="4"/>
      <c r="D11" s="4"/>
      <c r="E11" s="4"/>
      <c r="F11" s="14"/>
      <c r="G11" s="4"/>
      <c r="H11" s="4"/>
    </row>
    <row r="12" spans="1:9" x14ac:dyDescent="0.35">
      <c r="F12" s="17"/>
      <c r="H12" s="4"/>
    </row>
    <row r="13" spans="1:9" x14ac:dyDescent="0.35">
      <c r="F13" s="17"/>
      <c r="H13" s="4"/>
    </row>
    <row r="14" spans="1:9" x14ac:dyDescent="0.35">
      <c r="F14" s="17"/>
      <c r="H14" s="4"/>
    </row>
    <row r="15" spans="1:9" x14ac:dyDescent="0.35">
      <c r="F15" s="17"/>
      <c r="H15" s="4"/>
    </row>
    <row r="16" spans="1:9" x14ac:dyDescent="0.35">
      <c r="H16" s="4"/>
    </row>
    <row r="17" spans="8:8" x14ac:dyDescent="0.35">
      <c r="H17" s="4"/>
    </row>
    <row r="18" spans="8:8" x14ac:dyDescent="0.35">
      <c r="H18" s="4"/>
    </row>
    <row r="19" spans="8:8" x14ac:dyDescent="0.35">
      <c r="H19" s="4"/>
    </row>
    <row r="20" spans="8:8" x14ac:dyDescent="0.35">
      <c r="H20" s="4"/>
    </row>
    <row r="21" spans="8:8" x14ac:dyDescent="0.35">
      <c r="H21" s="4"/>
    </row>
    <row r="22" spans="8:8" x14ac:dyDescent="0.35">
      <c r="H22" s="4"/>
    </row>
    <row r="23" spans="8:8" x14ac:dyDescent="0.35">
      <c r="H23" s="4"/>
    </row>
    <row r="24" spans="8:8" x14ac:dyDescent="0.35">
      <c r="H24" s="4"/>
    </row>
    <row r="25" spans="8:8" x14ac:dyDescent="0.35">
      <c r="H25" s="4"/>
    </row>
    <row r="26" spans="8:8" x14ac:dyDescent="0.35">
      <c r="H26" s="4"/>
    </row>
    <row r="27" spans="8:8" x14ac:dyDescent="0.35">
      <c r="H27" s="4"/>
    </row>
    <row r="28" spans="8:8" x14ac:dyDescent="0.35">
      <c r="H28" s="4"/>
    </row>
    <row r="29" spans="8:8" x14ac:dyDescent="0.35">
      <c r="H29" s="4"/>
    </row>
    <row r="30" spans="8:8" x14ac:dyDescent="0.35">
      <c r="H30" s="4"/>
    </row>
    <row r="31" spans="8:8" x14ac:dyDescent="0.35">
      <c r="H31" s="4"/>
    </row>
    <row r="32" spans="8:8" x14ac:dyDescent="0.35">
      <c r="H32" s="4"/>
    </row>
    <row r="33" spans="1:8" x14ac:dyDescent="0.35">
      <c r="H33" s="4"/>
    </row>
    <row r="34" spans="1:8" x14ac:dyDescent="0.35">
      <c r="H34" s="4"/>
    </row>
    <row r="35" spans="1:8" x14ac:dyDescent="0.35">
      <c r="H35" s="4"/>
    </row>
    <row r="36" spans="1:8" x14ac:dyDescent="0.35">
      <c r="A36" s="4"/>
      <c r="B36" s="4"/>
      <c r="C36" s="4"/>
      <c r="D36" s="4"/>
      <c r="E36" s="4"/>
      <c r="F36" s="4"/>
      <c r="G36" s="4"/>
      <c r="H36" s="4"/>
    </row>
    <row r="37" spans="1:8" x14ac:dyDescent="0.35">
      <c r="A37" s="4"/>
      <c r="B37" s="4"/>
      <c r="C37" s="4"/>
      <c r="D37" s="4"/>
      <c r="E37" s="4"/>
      <c r="F37" s="4"/>
      <c r="G37" s="4"/>
      <c r="H37" s="4"/>
    </row>
    <row r="38" spans="1:8" x14ac:dyDescent="0.35">
      <c r="G38" s="16"/>
    </row>
    <row r="39" spans="1:8" x14ac:dyDescent="0.35">
      <c r="G39" s="4"/>
    </row>
    <row r="40" spans="1:8" x14ac:dyDescent="0.35">
      <c r="G40" s="4"/>
    </row>
    <row r="41" spans="1:8" x14ac:dyDescent="0.35">
      <c r="G41" s="4"/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A23F-D572-4902-ACF4-39F2B050F860}">
  <dimension ref="A1:Q134"/>
  <sheetViews>
    <sheetView zoomScale="70" zoomScaleNormal="70" workbookViewId="0">
      <selection activeCell="P24" sqref="P24"/>
    </sheetView>
  </sheetViews>
  <sheetFormatPr defaultRowHeight="14.5" x14ac:dyDescent="0.35"/>
  <cols>
    <col min="1" max="1" width="9" bestFit="1" customWidth="1"/>
    <col min="2" max="2" width="69.1796875" customWidth="1"/>
    <col min="3" max="3" width="10.81640625" style="53" bestFit="1" customWidth="1"/>
    <col min="4" max="4" width="27.26953125" bestFit="1" customWidth="1"/>
    <col min="5" max="5" width="16.1796875" bestFit="1" customWidth="1"/>
    <col min="6" max="6" width="13.81640625" bestFit="1" customWidth="1"/>
    <col min="7" max="7" width="14.1796875" bestFit="1" customWidth="1"/>
    <col min="8" max="8" width="7.453125" bestFit="1" customWidth="1"/>
  </cols>
  <sheetData>
    <row r="1" spans="1:10" ht="16.5" thickBot="1" x14ac:dyDescent="0.4">
      <c r="A1" s="3" t="s">
        <v>1</v>
      </c>
      <c r="B1" s="1" t="s">
        <v>0</v>
      </c>
      <c r="C1" s="3" t="s">
        <v>70</v>
      </c>
      <c r="D1" s="1" t="s">
        <v>36</v>
      </c>
      <c r="E1" s="2" t="s">
        <v>32</v>
      </c>
      <c r="F1" s="2" t="s">
        <v>33</v>
      </c>
      <c r="G1" s="2" t="s">
        <v>34</v>
      </c>
      <c r="H1" s="2" t="s">
        <v>35</v>
      </c>
      <c r="I1" s="4"/>
    </row>
    <row r="2" spans="1:10" ht="16.5" x14ac:dyDescent="0.35">
      <c r="A2" s="6" t="s">
        <v>71</v>
      </c>
      <c r="B2" s="26" t="s">
        <v>79</v>
      </c>
      <c r="C2" s="51">
        <v>-924.83100000000002</v>
      </c>
      <c r="D2" s="26" t="s">
        <v>37</v>
      </c>
      <c r="E2" s="25">
        <v>0.38091719870000001</v>
      </c>
      <c r="F2" s="25">
        <v>0.26492848000000002</v>
      </c>
      <c r="G2" s="25">
        <v>0.49059713999999999</v>
      </c>
      <c r="H2" s="42">
        <v>1.020408E-3</v>
      </c>
      <c r="J2" s="4" t="s">
        <v>43</v>
      </c>
    </row>
    <row r="3" spans="1:10" x14ac:dyDescent="0.35">
      <c r="A3" s="8"/>
      <c r="B3" s="27"/>
      <c r="C3" s="52"/>
      <c r="D3" s="12" t="s">
        <v>46</v>
      </c>
      <c r="E3" s="13">
        <v>0.41314099879999999</v>
      </c>
      <c r="F3" s="13">
        <v>0.28754223000000001</v>
      </c>
      <c r="G3" s="13">
        <v>0.53460682000000004</v>
      </c>
      <c r="H3" s="43">
        <v>1.020408E-3</v>
      </c>
      <c r="I3" s="4"/>
    </row>
    <row r="4" spans="1:10" x14ac:dyDescent="0.35">
      <c r="D4" s="4" t="s">
        <v>60</v>
      </c>
      <c r="E4" s="13">
        <v>0.36178747280000001</v>
      </c>
      <c r="F4" s="13">
        <v>-0.56933944000000003</v>
      </c>
      <c r="G4" s="13">
        <v>1.3345757499999999</v>
      </c>
      <c r="H4" s="13">
        <v>0.44897959199999998</v>
      </c>
    </row>
    <row r="5" spans="1:10" x14ac:dyDescent="0.35">
      <c r="A5" s="10"/>
      <c r="B5" s="10"/>
      <c r="C5" s="54"/>
      <c r="D5" s="11" t="s">
        <v>61</v>
      </c>
      <c r="E5" s="34">
        <v>-6.0036053399999997E-2</v>
      </c>
      <c r="F5" s="34">
        <v>-0.19294663000000001</v>
      </c>
      <c r="G5" s="34">
        <v>5.1212399999999998E-2</v>
      </c>
      <c r="H5" s="34">
        <v>0.35102040800000001</v>
      </c>
    </row>
    <row r="6" spans="1:10" ht="17" thickBot="1" x14ac:dyDescent="0.4">
      <c r="A6" s="47" t="s">
        <v>72</v>
      </c>
      <c r="B6" s="48" t="s">
        <v>80</v>
      </c>
      <c r="C6" s="55">
        <v>-925.71299999999997</v>
      </c>
      <c r="D6" s="49"/>
      <c r="E6" s="50"/>
      <c r="F6" s="50"/>
      <c r="G6" s="50"/>
      <c r="H6" s="50"/>
    </row>
    <row r="7" spans="1:10" ht="18" thickBot="1" x14ac:dyDescent="0.4">
      <c r="A7" s="58"/>
      <c r="B7" s="74" t="s">
        <v>127</v>
      </c>
      <c r="C7" s="77">
        <f>C2-C6</f>
        <v>0.88199999999994816</v>
      </c>
      <c r="D7" s="60"/>
      <c r="E7" s="61"/>
      <c r="F7" s="61"/>
      <c r="G7" s="61"/>
      <c r="H7" s="61"/>
    </row>
    <row r="8" spans="1:10" ht="16.5" x14ac:dyDescent="0.35">
      <c r="A8" s="8" t="s">
        <v>73</v>
      </c>
      <c r="B8" s="12" t="s">
        <v>81</v>
      </c>
      <c r="C8" s="13">
        <v>-922.28</v>
      </c>
      <c r="D8" s="12" t="s">
        <v>37</v>
      </c>
      <c r="E8" s="13">
        <v>0.3531155165</v>
      </c>
      <c r="F8" s="13">
        <v>0.22084044</v>
      </c>
      <c r="G8" s="13">
        <v>0.47487991000000002</v>
      </c>
      <c r="H8" s="43">
        <v>1.020408E-3</v>
      </c>
    </row>
    <row r="9" spans="1:10" x14ac:dyDescent="0.35">
      <c r="D9" s="12" t="s">
        <v>46</v>
      </c>
      <c r="E9" s="13">
        <v>0.18909625990000001</v>
      </c>
      <c r="F9" s="13">
        <v>-0.73653860000000004</v>
      </c>
      <c r="G9" s="13">
        <v>1.1510752099999999</v>
      </c>
      <c r="H9" s="13">
        <v>0.71836734700000004</v>
      </c>
    </row>
    <row r="10" spans="1:10" x14ac:dyDescent="0.35">
      <c r="D10" s="44" t="s">
        <v>62</v>
      </c>
      <c r="E10" s="13">
        <v>-2.4336007398000001</v>
      </c>
      <c r="F10" s="13">
        <v>-10.1767114</v>
      </c>
      <c r="G10" s="13">
        <v>4.4260111599999998</v>
      </c>
      <c r="H10" s="13">
        <v>0.489795918</v>
      </c>
    </row>
    <row r="11" spans="1:10" x14ac:dyDescent="0.35">
      <c r="D11" s="44" t="s">
        <v>63</v>
      </c>
      <c r="E11" s="13">
        <v>-1.4776238034</v>
      </c>
      <c r="F11" s="13">
        <v>-8.1578548899999994</v>
      </c>
      <c r="G11" s="13">
        <v>5.9238289000000002</v>
      </c>
      <c r="H11" s="13">
        <v>0.673469388</v>
      </c>
    </row>
    <row r="12" spans="1:10" x14ac:dyDescent="0.35">
      <c r="D12" s="44" t="s">
        <v>64</v>
      </c>
      <c r="E12" s="13">
        <v>-3.1254071112999999</v>
      </c>
      <c r="F12" s="13">
        <v>-10.42860653</v>
      </c>
      <c r="G12" s="13">
        <v>3.8601531699999998</v>
      </c>
      <c r="H12" s="13">
        <v>0.41020408200000003</v>
      </c>
    </row>
    <row r="13" spans="1:10" x14ac:dyDescent="0.35">
      <c r="D13" s="12" t="s">
        <v>65</v>
      </c>
      <c r="E13" s="13">
        <v>-1.2508534987</v>
      </c>
      <c r="F13" s="13">
        <v>-8.5535320800000001</v>
      </c>
      <c r="G13" s="13">
        <v>5.8522497299999996</v>
      </c>
      <c r="H13" s="13">
        <v>0.71632653099999999</v>
      </c>
    </row>
    <row r="14" spans="1:10" x14ac:dyDescent="0.35">
      <c r="D14" s="12" t="s">
        <v>67</v>
      </c>
      <c r="E14" s="13">
        <v>0.32301764160000002</v>
      </c>
      <c r="F14" s="13">
        <v>-0.62364825999999995</v>
      </c>
      <c r="G14" s="13">
        <v>1.29574894</v>
      </c>
      <c r="H14" s="13">
        <v>0.497959184</v>
      </c>
    </row>
    <row r="15" spans="1:10" x14ac:dyDescent="0.35">
      <c r="D15" s="12" t="s">
        <v>68</v>
      </c>
      <c r="E15" s="13">
        <v>0.18160966710000001</v>
      </c>
      <c r="F15" s="13">
        <v>-0.78108520999999997</v>
      </c>
      <c r="G15" s="13">
        <v>1.07339374</v>
      </c>
      <c r="H15" s="13">
        <v>0.70204081600000001</v>
      </c>
    </row>
    <row r="16" spans="1:10" x14ac:dyDescent="0.35">
      <c r="D16" s="12" t="s">
        <v>69</v>
      </c>
      <c r="E16" s="13">
        <v>0.40170703470000002</v>
      </c>
      <c r="F16" s="13">
        <v>-0.56014770000000003</v>
      </c>
      <c r="G16" s="13">
        <v>1.33419866</v>
      </c>
      <c r="H16" s="13">
        <v>0.41224489800000003</v>
      </c>
    </row>
    <row r="17" spans="1:17" x14ac:dyDescent="0.35">
      <c r="A17" s="10"/>
      <c r="B17" s="10"/>
      <c r="C17" s="54"/>
      <c r="D17" s="33" t="s">
        <v>66</v>
      </c>
      <c r="E17" s="34">
        <v>0.1836834195</v>
      </c>
      <c r="F17" s="34">
        <v>-0.78381886999999995</v>
      </c>
      <c r="G17" s="34">
        <v>1.1193766000000001</v>
      </c>
      <c r="H17" s="34">
        <v>0.68163265299999998</v>
      </c>
    </row>
    <row r="18" spans="1:17" ht="17" thickBot="1" x14ac:dyDescent="0.4">
      <c r="A18" s="56" t="s">
        <v>74</v>
      </c>
      <c r="B18" s="45" t="s">
        <v>85</v>
      </c>
      <c r="C18" s="57">
        <v>-926.274</v>
      </c>
      <c r="D18" s="15"/>
      <c r="E18" s="46"/>
      <c r="F18" s="46"/>
      <c r="G18" s="46"/>
      <c r="H18" s="46"/>
      <c r="I18" s="4"/>
      <c r="L18" s="79"/>
      <c r="M18" s="139"/>
      <c r="N18" s="139"/>
      <c r="O18" s="139"/>
      <c r="P18" s="139"/>
    </row>
    <row r="19" spans="1:17" ht="18" thickBot="1" x14ac:dyDescent="0.4">
      <c r="A19" s="56"/>
      <c r="B19" s="74" t="s">
        <v>127</v>
      </c>
      <c r="C19" s="75">
        <f>C8-C18</f>
        <v>3.9940000000000282</v>
      </c>
      <c r="D19" s="15"/>
      <c r="E19" s="46"/>
      <c r="F19" s="46"/>
      <c r="G19" s="46"/>
      <c r="H19" s="46"/>
      <c r="I19" s="4"/>
      <c r="L19" s="98"/>
      <c r="M19" s="139"/>
      <c r="N19" s="139"/>
      <c r="O19" s="139"/>
      <c r="P19" s="139"/>
    </row>
    <row r="20" spans="1:17" ht="15" thickBot="1" x14ac:dyDescent="0.4">
      <c r="A20" s="67"/>
      <c r="B20" s="68"/>
      <c r="C20" s="69"/>
      <c r="D20" s="70"/>
      <c r="E20" s="71"/>
      <c r="F20" s="71"/>
      <c r="G20" s="71"/>
      <c r="H20" s="71"/>
      <c r="I20" s="4"/>
      <c r="L20" s="98"/>
      <c r="M20" s="98"/>
      <c r="N20" s="98"/>
      <c r="O20" s="98"/>
      <c r="P20" s="98"/>
      <c r="Q20" s="98"/>
    </row>
    <row r="21" spans="1:17" ht="17" thickBot="1" x14ac:dyDescent="0.4">
      <c r="A21" s="7" t="s">
        <v>75</v>
      </c>
      <c r="B21" s="12" t="s">
        <v>82</v>
      </c>
      <c r="C21" s="7">
        <v>-753.774</v>
      </c>
      <c r="D21" s="12" t="s">
        <v>37</v>
      </c>
      <c r="E21" s="62">
        <v>0.56298493999999999</v>
      </c>
      <c r="F21" s="62">
        <v>0.41116679</v>
      </c>
      <c r="G21" s="62">
        <v>0.73135251000000001</v>
      </c>
      <c r="H21" s="63">
        <v>1.020408E-3</v>
      </c>
      <c r="I21" s="4"/>
      <c r="L21" s="99"/>
      <c r="M21" s="100"/>
      <c r="N21" s="100"/>
      <c r="O21" s="100"/>
      <c r="P21" s="100"/>
      <c r="Q21" s="100"/>
    </row>
    <row r="22" spans="1:17" ht="15" thickBot="1" x14ac:dyDescent="0.4">
      <c r="D22" s="12" t="s">
        <v>46</v>
      </c>
      <c r="E22" s="62">
        <v>0.22840448999999999</v>
      </c>
      <c r="F22" s="62">
        <v>5.3643749999999997E-2</v>
      </c>
      <c r="G22" s="62">
        <v>0.36835625999999999</v>
      </c>
      <c r="H22" s="63">
        <v>4.0816330000000003E-3</v>
      </c>
      <c r="I22" s="4"/>
      <c r="L22" s="99"/>
      <c r="M22" s="100"/>
      <c r="N22" s="100"/>
      <c r="O22" s="100"/>
      <c r="P22" s="100"/>
      <c r="Q22" s="100"/>
    </row>
    <row r="23" spans="1:17" ht="15" thickBot="1" x14ac:dyDescent="0.4">
      <c r="D23" s="4" t="s">
        <v>60</v>
      </c>
      <c r="E23" s="62">
        <v>3.768548E-2</v>
      </c>
      <c r="F23" s="62">
        <v>-1.1770471199999999</v>
      </c>
      <c r="G23" s="62">
        <v>1.39481944</v>
      </c>
      <c r="H23" s="62">
        <v>0.96938775499999996</v>
      </c>
      <c r="I23" s="4"/>
      <c r="L23" s="99"/>
      <c r="M23" s="100"/>
      <c r="N23" s="100"/>
      <c r="O23" s="100"/>
      <c r="P23" s="100"/>
      <c r="Q23" s="100"/>
    </row>
    <row r="24" spans="1:17" x14ac:dyDescent="0.35">
      <c r="A24" s="10"/>
      <c r="B24" s="10"/>
      <c r="C24" s="54"/>
      <c r="D24" s="11" t="s">
        <v>61</v>
      </c>
      <c r="E24" s="64">
        <v>-1.7582560000000001E-2</v>
      </c>
      <c r="F24" s="64">
        <v>-0.19496197000000001</v>
      </c>
      <c r="G24" s="64">
        <v>0.14292928999999999</v>
      </c>
      <c r="H24" s="64">
        <v>0.85918367299999998</v>
      </c>
      <c r="I24" s="4"/>
      <c r="L24" s="99"/>
      <c r="M24" s="100"/>
      <c r="N24" s="100"/>
      <c r="O24" s="100"/>
      <c r="P24" s="100"/>
      <c r="Q24" s="100"/>
    </row>
    <row r="25" spans="1:17" ht="17" thickBot="1" x14ac:dyDescent="0.4">
      <c r="A25" s="55" t="s">
        <v>76</v>
      </c>
      <c r="B25" s="48" t="s">
        <v>83</v>
      </c>
      <c r="C25" s="65">
        <v>-755.37300000000005</v>
      </c>
      <c r="D25" s="66"/>
      <c r="E25" s="66"/>
      <c r="F25" s="66"/>
      <c r="G25" s="66"/>
      <c r="H25" s="66"/>
      <c r="I25" s="4"/>
      <c r="L25" s="99"/>
      <c r="M25" s="100"/>
      <c r="N25" s="100"/>
      <c r="O25" s="100"/>
      <c r="P25" s="100"/>
      <c r="Q25" s="100"/>
    </row>
    <row r="26" spans="1:17" ht="18" thickBot="1" x14ac:dyDescent="0.4">
      <c r="A26" s="59"/>
      <c r="B26" s="74" t="s">
        <v>127</v>
      </c>
      <c r="C26" s="76">
        <f>C21-C25</f>
        <v>1.5990000000000464</v>
      </c>
      <c r="D26" s="73"/>
      <c r="E26" s="73"/>
      <c r="F26" s="73"/>
      <c r="G26" s="73"/>
      <c r="H26" s="73"/>
      <c r="I26" s="4"/>
      <c r="L26" s="99"/>
      <c r="M26" s="100"/>
      <c r="N26" s="100"/>
      <c r="O26" s="100"/>
      <c r="P26" s="100"/>
      <c r="Q26" s="100"/>
    </row>
    <row r="27" spans="1:17" ht="16.5" x14ac:dyDescent="0.35">
      <c r="A27" s="8" t="s">
        <v>77</v>
      </c>
      <c r="B27" s="12" t="s">
        <v>84</v>
      </c>
      <c r="C27" s="13">
        <v>-755.16300000000001</v>
      </c>
      <c r="D27" s="12" t="s">
        <v>37</v>
      </c>
      <c r="E27" s="13">
        <v>0.52483164000000004</v>
      </c>
      <c r="F27" s="13">
        <v>0.37662293000000002</v>
      </c>
      <c r="G27" s="13">
        <v>0.67120922000000005</v>
      </c>
      <c r="H27" s="43">
        <v>1.020408E-3</v>
      </c>
    </row>
    <row r="28" spans="1:17" x14ac:dyDescent="0.35">
      <c r="D28" s="12" t="s">
        <v>46</v>
      </c>
      <c r="E28" s="13">
        <v>0.36509982000000002</v>
      </c>
      <c r="F28" s="13">
        <v>-0.83168549999999997</v>
      </c>
      <c r="G28" s="13">
        <v>1.50971608</v>
      </c>
      <c r="H28" s="13">
        <v>0.53265306099999998</v>
      </c>
      <c r="L28" s="79"/>
      <c r="M28" s="140"/>
      <c r="N28" s="140"/>
      <c r="O28" s="140"/>
      <c r="P28" s="140"/>
    </row>
    <row r="29" spans="1:17" ht="16.5" x14ac:dyDescent="0.35">
      <c r="D29" s="44" t="s">
        <v>62</v>
      </c>
      <c r="E29" s="13">
        <v>1.7626093</v>
      </c>
      <c r="F29" s="13">
        <v>-7.6559322500000002</v>
      </c>
      <c r="G29" s="13">
        <v>10.38000991</v>
      </c>
      <c r="H29" s="13">
        <v>0.71020408199999996</v>
      </c>
      <c r="L29" s="101"/>
      <c r="M29" s="140"/>
      <c r="N29" s="140"/>
      <c r="O29" s="140"/>
      <c r="P29" s="140"/>
    </row>
    <row r="30" spans="1:17" ht="16.5" x14ac:dyDescent="0.35">
      <c r="D30" s="44" t="s">
        <v>63</v>
      </c>
      <c r="E30" s="13">
        <v>0.81258361000000001</v>
      </c>
      <c r="F30" s="13">
        <v>-8.32344726</v>
      </c>
      <c r="G30" s="13">
        <v>9.6686656800000002</v>
      </c>
      <c r="H30" s="13">
        <v>0.86122449000000001</v>
      </c>
      <c r="L30" s="101"/>
      <c r="M30" s="101"/>
      <c r="N30" s="101"/>
      <c r="O30" s="101"/>
      <c r="P30" s="101"/>
      <c r="Q30" s="101"/>
    </row>
    <row r="31" spans="1:17" ht="16.5" x14ac:dyDescent="0.35">
      <c r="D31" s="44" t="s">
        <v>64</v>
      </c>
      <c r="E31" s="13">
        <v>-2.2155027399999998</v>
      </c>
      <c r="F31" s="13">
        <v>-11.085627799999999</v>
      </c>
      <c r="G31" s="13">
        <v>7.1729743900000003</v>
      </c>
      <c r="H31" s="13">
        <v>0.64897959199999999</v>
      </c>
      <c r="L31" s="102"/>
      <c r="M31" s="103"/>
      <c r="N31" s="103"/>
      <c r="O31" s="103"/>
      <c r="P31" s="103"/>
      <c r="Q31" s="103"/>
    </row>
    <row r="32" spans="1:17" ht="16.5" x14ac:dyDescent="0.35">
      <c r="D32" s="12" t="s">
        <v>65</v>
      </c>
      <c r="E32" s="13">
        <v>0.89000332000000004</v>
      </c>
      <c r="F32" s="13">
        <v>-7.65600068</v>
      </c>
      <c r="G32" s="13">
        <v>10.477826139999999</v>
      </c>
      <c r="H32" s="13">
        <v>0.84285714300000003</v>
      </c>
      <c r="L32" s="102"/>
      <c r="M32" s="103"/>
      <c r="N32" s="103"/>
      <c r="O32" s="103"/>
      <c r="P32" s="103"/>
      <c r="Q32" s="103"/>
    </row>
    <row r="33" spans="1:17" ht="16.5" x14ac:dyDescent="0.35">
      <c r="D33" s="12" t="s">
        <v>67</v>
      </c>
      <c r="E33" s="13">
        <v>-0.24277950000000001</v>
      </c>
      <c r="F33" s="13">
        <v>-1.3721180500000001</v>
      </c>
      <c r="G33" s="13">
        <v>1.01133122</v>
      </c>
      <c r="H33" s="13">
        <v>0.69183673499999998</v>
      </c>
      <c r="L33" s="102"/>
      <c r="M33" s="103"/>
      <c r="N33" s="103"/>
      <c r="O33" s="103"/>
      <c r="P33" s="103"/>
      <c r="Q33" s="103"/>
    </row>
    <row r="34" spans="1:17" ht="16.5" x14ac:dyDescent="0.35">
      <c r="D34" s="12" t="s">
        <v>68</v>
      </c>
      <c r="E34" s="13">
        <v>-0.13123256999999999</v>
      </c>
      <c r="F34" s="13">
        <v>-1.29196456</v>
      </c>
      <c r="G34" s="13">
        <v>1.081928</v>
      </c>
      <c r="H34" s="13">
        <v>0.83469387799999994</v>
      </c>
      <c r="L34" s="102"/>
      <c r="M34" s="103"/>
      <c r="N34" s="103"/>
      <c r="O34" s="103"/>
      <c r="P34" s="103"/>
      <c r="Q34" s="103"/>
    </row>
    <row r="35" spans="1:17" ht="16.5" x14ac:dyDescent="0.35">
      <c r="D35" s="12" t="s">
        <v>69</v>
      </c>
      <c r="E35" s="13">
        <v>0.26770815999999997</v>
      </c>
      <c r="F35" s="13">
        <v>-0.97988348999999997</v>
      </c>
      <c r="G35" s="13">
        <v>1.4586061299999999</v>
      </c>
      <c r="H35" s="13">
        <v>0.68163265299999998</v>
      </c>
      <c r="L35" s="102"/>
      <c r="M35" s="103"/>
      <c r="N35" s="103"/>
      <c r="O35" s="103"/>
      <c r="P35" s="103"/>
      <c r="Q35" s="103"/>
    </row>
    <row r="36" spans="1:17" ht="16.5" x14ac:dyDescent="0.35">
      <c r="A36" s="10"/>
      <c r="B36" s="10"/>
      <c r="C36" s="54"/>
      <c r="D36" s="33" t="s">
        <v>66</v>
      </c>
      <c r="E36" s="34">
        <v>-0.10655313</v>
      </c>
      <c r="F36" s="34">
        <v>-1.3635050799999999</v>
      </c>
      <c r="G36" s="34">
        <v>1.0364074999999999</v>
      </c>
      <c r="H36" s="34">
        <v>0.85714285700000004</v>
      </c>
      <c r="L36" s="102"/>
      <c r="M36" s="103"/>
      <c r="N36" s="103"/>
      <c r="O36" s="103"/>
      <c r="P36" s="103"/>
      <c r="Q36" s="103"/>
    </row>
    <row r="37" spans="1:17" ht="17" thickBot="1" x14ac:dyDescent="0.4">
      <c r="A37" s="56" t="s">
        <v>78</v>
      </c>
      <c r="B37" s="45" t="s">
        <v>86</v>
      </c>
      <c r="C37" s="57">
        <v>-755.18299999999999</v>
      </c>
      <c r="D37" s="15"/>
      <c r="E37" s="46"/>
      <c r="F37" s="46"/>
      <c r="G37" s="46"/>
      <c r="H37" s="46"/>
      <c r="L37" s="102"/>
      <c r="M37" s="103"/>
      <c r="N37" s="103"/>
      <c r="O37" s="103"/>
      <c r="P37" s="103"/>
      <c r="Q37" s="103"/>
    </row>
    <row r="38" spans="1:17" ht="18" thickBot="1" x14ac:dyDescent="0.4">
      <c r="A38" s="56"/>
      <c r="B38" s="74" t="s">
        <v>127</v>
      </c>
      <c r="C38" s="75">
        <f>C27-C37</f>
        <v>1.999999999998181E-2</v>
      </c>
      <c r="D38" s="15"/>
      <c r="E38" s="46"/>
      <c r="F38" s="46"/>
      <c r="G38" s="46"/>
      <c r="H38" s="46"/>
      <c r="L38" s="102"/>
      <c r="M38" s="103"/>
      <c r="N38" s="103"/>
      <c r="O38" s="103"/>
      <c r="P38" s="103"/>
      <c r="Q38" s="103"/>
    </row>
    <row r="39" spans="1:17" ht="17" thickBot="1" x14ac:dyDescent="0.4">
      <c r="A39" s="67"/>
      <c r="B39" s="68"/>
      <c r="C39" s="69"/>
      <c r="D39" s="70"/>
      <c r="E39" s="71"/>
      <c r="F39" s="71"/>
      <c r="G39" s="71"/>
      <c r="H39" s="71"/>
      <c r="L39" s="102"/>
      <c r="M39" s="103"/>
      <c r="N39" s="103"/>
      <c r="O39" s="103"/>
      <c r="P39" s="103"/>
      <c r="Q39" s="103"/>
    </row>
    <row r="40" spans="1:17" ht="17" thickBot="1" x14ac:dyDescent="0.4">
      <c r="A40" s="7" t="s">
        <v>87</v>
      </c>
      <c r="B40" s="12" t="s">
        <v>91</v>
      </c>
      <c r="C40" s="7">
        <v>-256.93400000000003</v>
      </c>
      <c r="D40" s="12" t="s">
        <v>37</v>
      </c>
      <c r="E40" s="62">
        <v>0.576657062</v>
      </c>
      <c r="F40" s="62">
        <v>0.26909133000000002</v>
      </c>
      <c r="G40" s="62">
        <v>0.88725456999999996</v>
      </c>
      <c r="H40" s="63">
        <v>1.020408E-3</v>
      </c>
      <c r="L40" s="102"/>
      <c r="M40" s="103"/>
      <c r="N40" s="103"/>
      <c r="O40" s="103"/>
      <c r="P40" s="103"/>
      <c r="Q40" s="103"/>
    </row>
    <row r="41" spans="1:17" ht="17" thickBot="1" x14ac:dyDescent="0.4">
      <c r="D41" s="12" t="s">
        <v>46</v>
      </c>
      <c r="E41" s="62">
        <v>0.13022336200000001</v>
      </c>
      <c r="F41" s="62">
        <v>-0.15067738</v>
      </c>
      <c r="G41" s="62">
        <v>0.41674085</v>
      </c>
      <c r="H41" s="62">
        <v>0.39183673499999999</v>
      </c>
      <c r="L41" s="102"/>
      <c r="M41" s="103"/>
      <c r="N41" s="103"/>
      <c r="O41" s="103"/>
      <c r="P41" s="103"/>
      <c r="Q41" s="103"/>
    </row>
    <row r="42" spans="1:17" ht="17" thickBot="1" x14ac:dyDescent="0.4">
      <c r="D42" s="4" t="s">
        <v>60</v>
      </c>
      <c r="E42" s="62">
        <v>-2.199485256</v>
      </c>
      <c r="F42" s="62">
        <v>-4.5843367900000001</v>
      </c>
      <c r="G42" s="62">
        <v>0.24408499</v>
      </c>
      <c r="H42" s="62">
        <v>8.5714286000000001E-2</v>
      </c>
      <c r="L42" s="102"/>
      <c r="M42" s="103"/>
      <c r="N42" s="103"/>
      <c r="O42" s="103"/>
      <c r="P42" s="103"/>
      <c r="Q42" s="103"/>
    </row>
    <row r="43" spans="1:17" x14ac:dyDescent="0.35">
      <c r="A43" s="10"/>
      <c r="B43" s="10"/>
      <c r="C43" s="54"/>
      <c r="D43" s="11" t="s">
        <v>61</v>
      </c>
      <c r="E43" s="64">
        <v>0.28021188600000002</v>
      </c>
      <c r="F43" s="64">
        <v>-3.0577050000000001E-2</v>
      </c>
      <c r="G43" s="64">
        <v>0.60751153999999996</v>
      </c>
      <c r="H43" s="64">
        <v>8.9795918000000002E-2</v>
      </c>
    </row>
    <row r="44" spans="1:17" ht="17" thickBot="1" x14ac:dyDescent="0.4">
      <c r="A44" s="55" t="s">
        <v>88</v>
      </c>
      <c r="B44" s="48" t="s">
        <v>92</v>
      </c>
      <c r="C44" s="65">
        <v>-256.39800000000002</v>
      </c>
      <c r="D44" s="66"/>
      <c r="E44" s="66"/>
      <c r="F44" s="66"/>
      <c r="G44" s="66"/>
      <c r="H44" s="66"/>
    </row>
    <row r="45" spans="1:17" ht="18" thickBot="1" x14ac:dyDescent="0.4">
      <c r="A45" s="59"/>
      <c r="B45" s="74" t="s">
        <v>127</v>
      </c>
      <c r="C45" s="75">
        <f>C40-C44</f>
        <v>-0.53600000000000136</v>
      </c>
      <c r="D45" s="73"/>
      <c r="E45" s="73"/>
      <c r="F45" s="73"/>
      <c r="G45" s="73"/>
      <c r="H45" s="73"/>
    </row>
    <row r="46" spans="1:17" ht="16.5" x14ac:dyDescent="0.35">
      <c r="A46" s="8" t="s">
        <v>89</v>
      </c>
      <c r="B46" s="12" t="s">
        <v>93</v>
      </c>
      <c r="C46" s="13">
        <v>-256.80900000000003</v>
      </c>
      <c r="D46" s="12" t="s">
        <v>37</v>
      </c>
      <c r="E46" s="13">
        <v>0.51590456100000004</v>
      </c>
      <c r="F46" s="13">
        <v>0.15303120000000001</v>
      </c>
      <c r="G46" s="13">
        <v>0.83098578000000001</v>
      </c>
      <c r="H46" s="43">
        <v>2.040816E-3</v>
      </c>
    </row>
    <row r="47" spans="1:17" x14ac:dyDescent="0.35">
      <c r="D47" s="12" t="s">
        <v>46</v>
      </c>
      <c r="E47" s="13">
        <v>0.196043678</v>
      </c>
      <c r="F47" s="13">
        <v>-2.8527813000000002</v>
      </c>
      <c r="G47" s="13">
        <v>2.8002754900000002</v>
      </c>
      <c r="H47" s="13">
        <v>0.90612244900000005</v>
      </c>
    </row>
    <row r="48" spans="1:17" x14ac:dyDescent="0.35">
      <c r="D48" s="44" t="s">
        <v>62</v>
      </c>
      <c r="E48" s="13">
        <v>-1.250513792</v>
      </c>
      <c r="F48" s="13">
        <v>-20.941484599999999</v>
      </c>
      <c r="G48" s="13">
        <v>21.997950939999999</v>
      </c>
      <c r="H48" s="13">
        <v>0.908163265</v>
      </c>
    </row>
    <row r="49" spans="1:8" x14ac:dyDescent="0.35">
      <c r="D49" s="44" t="s">
        <v>63</v>
      </c>
      <c r="E49" s="13">
        <v>-1.982096818</v>
      </c>
      <c r="F49" s="13">
        <v>-24.796509799999999</v>
      </c>
      <c r="G49" s="13">
        <v>17.97767885</v>
      </c>
      <c r="H49" s="13">
        <v>0.86734693900000004</v>
      </c>
    </row>
    <row r="50" spans="1:8" x14ac:dyDescent="0.35">
      <c r="D50" s="44" t="s">
        <v>64</v>
      </c>
      <c r="E50" s="13">
        <v>-4.4572128150000001</v>
      </c>
      <c r="F50" s="13">
        <v>-23.847395500000001</v>
      </c>
      <c r="G50" s="13">
        <v>18.866398480000001</v>
      </c>
      <c r="H50" s="13">
        <v>0.70612244899999999</v>
      </c>
    </row>
    <row r="51" spans="1:8" x14ac:dyDescent="0.35">
      <c r="D51" s="12" t="s">
        <v>65</v>
      </c>
      <c r="E51" s="13">
        <v>2.124715315</v>
      </c>
      <c r="F51" s="13">
        <v>-17.559307499999999</v>
      </c>
      <c r="G51" s="13">
        <v>24.395922519999999</v>
      </c>
      <c r="H51" s="13">
        <v>0.846938776</v>
      </c>
    </row>
    <row r="52" spans="1:8" x14ac:dyDescent="0.35">
      <c r="D52" s="12" t="s">
        <v>67</v>
      </c>
      <c r="E52" s="13">
        <v>0.15775766499999999</v>
      </c>
      <c r="F52" s="13">
        <v>-2.9055499</v>
      </c>
      <c r="G52" s="13">
        <v>2.7931128099999998</v>
      </c>
      <c r="H52" s="13">
        <v>0.91428571400000003</v>
      </c>
    </row>
    <row r="53" spans="1:8" x14ac:dyDescent="0.35">
      <c r="D53" s="12" t="s">
        <v>68</v>
      </c>
      <c r="E53" s="13">
        <v>0.24703180799999999</v>
      </c>
      <c r="F53" s="13">
        <v>-2.3716295999999999</v>
      </c>
      <c r="G53" s="13">
        <v>3.30029884</v>
      </c>
      <c r="H53" s="13">
        <v>0.87346938799999996</v>
      </c>
    </row>
    <row r="54" spans="1:8" x14ac:dyDescent="0.35">
      <c r="D54" s="12" t="s">
        <v>69</v>
      </c>
      <c r="E54" s="13">
        <v>0.57420413999999997</v>
      </c>
      <c r="F54" s="13">
        <v>-2.5168594999999998</v>
      </c>
      <c r="G54" s="13">
        <v>3.1696399500000001</v>
      </c>
      <c r="H54" s="13">
        <v>0.71632653099999999</v>
      </c>
    </row>
    <row r="55" spans="1:8" x14ac:dyDescent="0.35">
      <c r="A55" s="10"/>
      <c r="B55" s="10"/>
      <c r="C55" s="54"/>
      <c r="D55" s="33" t="s">
        <v>66</v>
      </c>
      <c r="E55" s="34">
        <v>-0.28450060900000002</v>
      </c>
      <c r="F55" s="34">
        <v>-3.2354460999999999</v>
      </c>
      <c r="G55" s="34">
        <v>2.31261969</v>
      </c>
      <c r="H55" s="34">
        <v>0.84081632699999997</v>
      </c>
    </row>
    <row r="56" spans="1:8" ht="17" thickBot="1" x14ac:dyDescent="0.4">
      <c r="A56" s="56" t="s">
        <v>90</v>
      </c>
      <c r="B56" s="45" t="s">
        <v>94</v>
      </c>
      <c r="C56" s="57">
        <v>-257.14699999999999</v>
      </c>
      <c r="D56" s="15"/>
      <c r="E56" s="46"/>
      <c r="F56" s="46"/>
      <c r="G56" s="46"/>
      <c r="H56" s="46"/>
    </row>
    <row r="57" spans="1:8" ht="18" thickBot="1" x14ac:dyDescent="0.4">
      <c r="A57" s="56"/>
      <c r="B57" s="74" t="s">
        <v>127</v>
      </c>
      <c r="C57" s="75">
        <f>C46-C56</f>
        <v>0.33799999999996544</v>
      </c>
      <c r="D57" s="15"/>
      <c r="E57" s="46"/>
      <c r="F57" s="46"/>
      <c r="G57" s="46"/>
      <c r="H57" s="46"/>
    </row>
    <row r="58" spans="1:8" ht="15" thickBot="1" x14ac:dyDescent="0.4">
      <c r="A58" s="67"/>
      <c r="B58" s="68"/>
      <c r="C58" s="69"/>
      <c r="D58" s="70"/>
      <c r="E58" s="71"/>
      <c r="F58" s="71"/>
      <c r="G58" s="71"/>
      <c r="H58" s="71"/>
    </row>
    <row r="59" spans="1:8" ht="17" thickBot="1" x14ac:dyDescent="0.4">
      <c r="A59" s="7" t="s">
        <v>95</v>
      </c>
      <c r="B59" s="12" t="s">
        <v>99</v>
      </c>
      <c r="C59" s="7">
        <v>-822.18600000000004</v>
      </c>
      <c r="D59" s="12" t="s">
        <v>37</v>
      </c>
      <c r="E59" s="62">
        <v>0.38218411699999999</v>
      </c>
      <c r="F59" s="62">
        <v>0.25477507999999999</v>
      </c>
      <c r="G59" s="62">
        <v>0.53473020000000004</v>
      </c>
      <c r="H59" s="63">
        <v>1.020408E-3</v>
      </c>
    </row>
    <row r="60" spans="1:8" ht="15" thickBot="1" x14ac:dyDescent="0.4">
      <c r="D60" s="12" t="s">
        <v>46</v>
      </c>
      <c r="E60" s="62">
        <v>0.39430024000000002</v>
      </c>
      <c r="F60" s="62">
        <v>0.26191780999999997</v>
      </c>
      <c r="G60" s="62">
        <v>0.54671259000000005</v>
      </c>
      <c r="H60" s="63">
        <v>1.020408E-3</v>
      </c>
    </row>
    <row r="61" spans="1:8" ht="15" thickBot="1" x14ac:dyDescent="0.4">
      <c r="D61" s="4" t="s">
        <v>60</v>
      </c>
      <c r="E61" s="62">
        <v>0.45791381199999998</v>
      </c>
      <c r="F61" s="62">
        <v>-0.62994488999999998</v>
      </c>
      <c r="G61" s="62">
        <v>1.59299002</v>
      </c>
      <c r="H61" s="62">
        <v>0.38979591800000002</v>
      </c>
    </row>
    <row r="62" spans="1:8" x14ac:dyDescent="0.35">
      <c r="A62" s="10"/>
      <c r="B62" s="10"/>
      <c r="C62" s="54"/>
      <c r="D62" s="11" t="s">
        <v>61</v>
      </c>
      <c r="E62" s="64">
        <v>-6.9908398999999996E-2</v>
      </c>
      <c r="F62" s="64">
        <v>-0.22181972</v>
      </c>
      <c r="G62" s="64">
        <v>6.8086450000000007E-2</v>
      </c>
      <c r="H62" s="64">
        <v>0.31428571399999999</v>
      </c>
    </row>
    <row r="63" spans="1:8" ht="17" thickBot="1" x14ac:dyDescent="0.4">
      <c r="A63" s="55" t="s">
        <v>96</v>
      </c>
      <c r="B63" s="48" t="s">
        <v>100</v>
      </c>
      <c r="C63" s="65">
        <v>-823.06100000000004</v>
      </c>
      <c r="D63" s="66"/>
      <c r="E63" s="66"/>
      <c r="F63" s="66"/>
      <c r="G63" s="66"/>
      <c r="H63" s="66"/>
    </row>
    <row r="64" spans="1:8" ht="18" thickBot="1" x14ac:dyDescent="0.4">
      <c r="A64" s="59"/>
      <c r="B64" s="74" t="s">
        <v>127</v>
      </c>
      <c r="C64" s="75">
        <f>C59-C63</f>
        <v>0.875</v>
      </c>
      <c r="D64" s="73"/>
      <c r="E64" s="73"/>
      <c r="F64" s="73"/>
      <c r="G64" s="73"/>
      <c r="H64" s="73"/>
    </row>
    <row r="65" spans="1:8" ht="16.5" x14ac:dyDescent="0.35">
      <c r="A65" s="8" t="s">
        <v>97</v>
      </c>
      <c r="B65" s="12" t="s">
        <v>101</v>
      </c>
      <c r="C65" s="13">
        <v>-818.89070000000004</v>
      </c>
      <c r="D65" s="12" t="s">
        <v>37</v>
      </c>
      <c r="E65" s="13">
        <v>0.34810428399999999</v>
      </c>
      <c r="F65" s="13">
        <v>0.20916717000000001</v>
      </c>
      <c r="G65" s="13">
        <v>0.49120602000000002</v>
      </c>
      <c r="H65" s="43">
        <v>1.020408E-3</v>
      </c>
    </row>
    <row r="66" spans="1:8" x14ac:dyDescent="0.35">
      <c r="D66" s="12" t="s">
        <v>46</v>
      </c>
      <c r="E66" s="13">
        <v>-9.2936340000000006E-2</v>
      </c>
      <c r="F66" s="13">
        <v>-1.31004203</v>
      </c>
      <c r="G66" s="13">
        <v>0.89734491000000005</v>
      </c>
      <c r="H66" s="13">
        <v>0.86734693900000004</v>
      </c>
    </row>
    <row r="67" spans="1:8" x14ac:dyDescent="0.35">
      <c r="D67" s="44" t="s">
        <v>62</v>
      </c>
      <c r="E67" s="13">
        <v>-4.838573588</v>
      </c>
      <c r="F67" s="13">
        <v>-12.419926289999999</v>
      </c>
      <c r="G67" s="13">
        <v>4.5189522999999996</v>
      </c>
      <c r="H67" s="13">
        <v>0.26326530599999998</v>
      </c>
    </row>
    <row r="68" spans="1:8" x14ac:dyDescent="0.35">
      <c r="D68" s="44" t="s">
        <v>63</v>
      </c>
      <c r="E68" s="13">
        <v>-3.391993716</v>
      </c>
      <c r="F68" s="13">
        <v>-12.12009688</v>
      </c>
      <c r="G68" s="13">
        <v>4.5405992599999996</v>
      </c>
      <c r="H68" s="13">
        <v>0.45102040799999998</v>
      </c>
    </row>
    <row r="69" spans="1:8" x14ac:dyDescent="0.35">
      <c r="D69" s="44" t="s">
        <v>64</v>
      </c>
      <c r="E69" s="13">
        <v>-4.603817083</v>
      </c>
      <c r="F69" s="13">
        <v>-13.0248773</v>
      </c>
      <c r="G69" s="13">
        <v>3.7852191899999998</v>
      </c>
      <c r="H69" s="13">
        <v>0.30408163300000002</v>
      </c>
    </row>
    <row r="70" spans="1:8" x14ac:dyDescent="0.35">
      <c r="D70" s="12" t="s">
        <v>65</v>
      </c>
      <c r="E70" s="13">
        <v>-3.5597257230000001</v>
      </c>
      <c r="F70" s="13">
        <v>-12.46892796</v>
      </c>
      <c r="G70" s="13">
        <v>4.2380289900000001</v>
      </c>
      <c r="H70" s="13">
        <v>0.41224489800000003</v>
      </c>
    </row>
    <row r="71" spans="1:8" x14ac:dyDescent="0.35">
      <c r="D71" s="12" t="s">
        <v>67</v>
      </c>
      <c r="E71" s="13">
        <v>0.64280367599999999</v>
      </c>
      <c r="F71" s="13">
        <v>-0.46843662000000003</v>
      </c>
      <c r="G71" s="13">
        <v>1.7862632300000001</v>
      </c>
      <c r="H71" s="13">
        <v>0.26530612199999998</v>
      </c>
    </row>
    <row r="72" spans="1:8" x14ac:dyDescent="0.35">
      <c r="D72" s="12" t="s">
        <v>68</v>
      </c>
      <c r="E72" s="13">
        <v>0.43631965299999997</v>
      </c>
      <c r="F72" s="13">
        <v>-0.59474384000000002</v>
      </c>
      <c r="G72" s="13">
        <v>1.5764193500000001</v>
      </c>
      <c r="H72" s="13">
        <v>0.46938775500000002</v>
      </c>
    </row>
    <row r="73" spans="1:8" x14ac:dyDescent="0.35">
      <c r="D73" s="12" t="s">
        <v>69</v>
      </c>
      <c r="E73" s="13">
        <v>0.59806825900000005</v>
      </c>
      <c r="F73" s="13">
        <v>-0.61734732999999997</v>
      </c>
      <c r="G73" s="13">
        <v>1.5960824899999999</v>
      </c>
      <c r="H73" s="13">
        <v>0.31224489799999999</v>
      </c>
    </row>
    <row r="74" spans="1:8" x14ac:dyDescent="0.35">
      <c r="A74" s="10"/>
      <c r="B74" s="10"/>
      <c r="C74" s="54"/>
      <c r="D74" s="33" t="s">
        <v>66</v>
      </c>
      <c r="E74" s="34">
        <v>0.49045594100000001</v>
      </c>
      <c r="F74" s="34">
        <v>-0.53998911000000005</v>
      </c>
      <c r="G74" s="34">
        <v>1.6699154300000001</v>
      </c>
      <c r="H74" s="34">
        <v>0.39591836699999999</v>
      </c>
    </row>
    <row r="75" spans="1:8" ht="17" thickBot="1" x14ac:dyDescent="0.4">
      <c r="A75" s="56" t="s">
        <v>98</v>
      </c>
      <c r="B75" s="45" t="s">
        <v>102</v>
      </c>
      <c r="C75" s="57">
        <v>-823.70799999999997</v>
      </c>
      <c r="D75" s="15"/>
      <c r="E75" s="46"/>
      <c r="F75" s="46"/>
      <c r="G75" s="46"/>
      <c r="H75" s="46"/>
    </row>
    <row r="76" spans="1:8" ht="18" thickBot="1" x14ac:dyDescent="0.4">
      <c r="A76" s="56"/>
      <c r="B76" s="74" t="s">
        <v>127</v>
      </c>
      <c r="C76" s="75">
        <f>C65-C75</f>
        <v>4.817299999999932</v>
      </c>
      <c r="D76" s="15"/>
      <c r="E76" s="46"/>
      <c r="F76" s="46"/>
      <c r="G76" s="46"/>
      <c r="H76" s="46"/>
    </row>
    <row r="77" spans="1:8" ht="15" thickBot="1" x14ac:dyDescent="0.4">
      <c r="A77" s="67"/>
      <c r="B77" s="68"/>
      <c r="C77" s="69"/>
      <c r="D77" s="70"/>
      <c r="E77" s="71"/>
      <c r="F77" s="71"/>
      <c r="G77" s="71"/>
      <c r="H77" s="71"/>
    </row>
    <row r="78" spans="1:8" ht="17" thickBot="1" x14ac:dyDescent="0.4">
      <c r="A78" s="7" t="s">
        <v>103</v>
      </c>
      <c r="B78" s="12" t="s">
        <v>107</v>
      </c>
      <c r="C78" s="7">
        <v>-576.36099999999999</v>
      </c>
      <c r="D78" s="12" t="s">
        <v>37</v>
      </c>
      <c r="E78" s="62">
        <v>0.31583872099999999</v>
      </c>
      <c r="F78" s="62">
        <v>0.12902348</v>
      </c>
      <c r="G78" s="62">
        <v>0.51524928000000003</v>
      </c>
      <c r="H78" s="63">
        <v>1.020408E-3</v>
      </c>
    </row>
    <row r="79" spans="1:8" ht="15" thickBot="1" x14ac:dyDescent="0.4">
      <c r="D79" s="12" t="s">
        <v>46</v>
      </c>
      <c r="E79" s="62">
        <v>0.41602165600000002</v>
      </c>
      <c r="F79" s="62">
        <v>0.21180578</v>
      </c>
      <c r="G79" s="62">
        <v>0.59474850000000001</v>
      </c>
      <c r="H79" s="63">
        <v>1.020408E-3</v>
      </c>
    </row>
    <row r="80" spans="1:8" ht="15" thickBot="1" x14ac:dyDescent="0.4">
      <c r="D80" s="4" t="s">
        <v>60</v>
      </c>
      <c r="E80" s="62">
        <v>0.601665122</v>
      </c>
      <c r="F80" s="62">
        <v>-1.10593326</v>
      </c>
      <c r="G80" s="62">
        <v>2.1034257699999999</v>
      </c>
      <c r="H80" s="62">
        <v>0.50204081599999995</v>
      </c>
    </row>
    <row r="81" spans="1:9" x14ac:dyDescent="0.35">
      <c r="A81" s="10"/>
      <c r="B81" s="10"/>
      <c r="C81" s="54"/>
      <c r="D81" s="11" t="s">
        <v>61</v>
      </c>
      <c r="E81" s="64">
        <v>-9.2127588999999996E-2</v>
      </c>
      <c r="F81" s="64">
        <v>-0.30631891999999999</v>
      </c>
      <c r="G81" s="64">
        <v>0.11152397</v>
      </c>
      <c r="H81" s="64">
        <v>0.39591836699999999</v>
      </c>
    </row>
    <row r="82" spans="1:9" ht="17" thickBot="1" x14ac:dyDescent="0.4">
      <c r="A82" s="55" t="s">
        <v>104</v>
      </c>
      <c r="B82" s="48" t="s">
        <v>108</v>
      </c>
      <c r="C82" s="65">
        <v>-576.49099999999999</v>
      </c>
      <c r="D82" s="66"/>
      <c r="E82" s="66"/>
      <c r="F82" s="66"/>
      <c r="G82" s="66"/>
      <c r="H82" s="66"/>
    </row>
    <row r="83" spans="1:9" ht="18" thickBot="1" x14ac:dyDescent="0.4">
      <c r="A83" s="59"/>
      <c r="B83" s="74" t="s">
        <v>127</v>
      </c>
      <c r="C83" s="75">
        <f>C78-C82</f>
        <v>0.12999999999999545</v>
      </c>
      <c r="D83" s="73"/>
      <c r="E83" s="73"/>
      <c r="F83" s="73"/>
      <c r="G83" s="73"/>
      <c r="H83" s="73"/>
    </row>
    <row r="84" spans="1:9" ht="16.5" x14ac:dyDescent="0.35">
      <c r="A84" s="8" t="s">
        <v>105</v>
      </c>
      <c r="B84" s="12" t="s">
        <v>109</v>
      </c>
      <c r="C84" s="13">
        <v>-581.74839999999995</v>
      </c>
      <c r="D84" s="12" t="s">
        <v>37</v>
      </c>
      <c r="E84" s="13">
        <v>0.25694492899999999</v>
      </c>
      <c r="F84" s="13">
        <v>4.2902969999999999E-2</v>
      </c>
      <c r="G84" s="13">
        <v>0.44894232000000001</v>
      </c>
      <c r="H84" s="43">
        <v>1.428571E-2</v>
      </c>
    </row>
    <row r="85" spans="1:9" x14ac:dyDescent="0.35">
      <c r="D85" s="12" t="s">
        <v>46</v>
      </c>
      <c r="E85" s="13">
        <v>1.117527707</v>
      </c>
      <c r="F85" s="13">
        <v>-0.56598148000000004</v>
      </c>
      <c r="G85" s="13">
        <v>2.5903067499999999</v>
      </c>
      <c r="H85" s="13">
        <v>0.15714286</v>
      </c>
    </row>
    <row r="86" spans="1:9" x14ac:dyDescent="0.35">
      <c r="D86" s="44" t="s">
        <v>62</v>
      </c>
      <c r="E86" s="13">
        <v>4.8533334479999999</v>
      </c>
      <c r="F86" s="13">
        <v>-7.0644799100000002</v>
      </c>
      <c r="G86" s="13">
        <v>16.963304900000001</v>
      </c>
      <c r="H86" s="13">
        <v>0.43061223999999998</v>
      </c>
    </row>
    <row r="87" spans="1:9" x14ac:dyDescent="0.35">
      <c r="D87" s="44" t="s">
        <v>63</v>
      </c>
      <c r="E87" s="13">
        <v>5.6629513889999998</v>
      </c>
      <c r="F87" s="13">
        <v>-5.8032549400000004</v>
      </c>
      <c r="G87" s="13">
        <v>17.90863126</v>
      </c>
      <c r="H87" s="13">
        <v>0.35510204000000001</v>
      </c>
    </row>
    <row r="88" spans="1:9" x14ac:dyDescent="0.35">
      <c r="D88" s="44" t="s">
        <v>64</v>
      </c>
      <c r="E88" s="13">
        <v>0.32956874600000002</v>
      </c>
      <c r="F88" s="13">
        <v>-12.164661519999999</v>
      </c>
      <c r="G88" s="13">
        <v>12.49324464</v>
      </c>
      <c r="H88" s="13">
        <v>0.98163265</v>
      </c>
    </row>
    <row r="89" spans="1:9" x14ac:dyDescent="0.35">
      <c r="D89" s="12" t="s">
        <v>65</v>
      </c>
      <c r="E89" s="13">
        <v>6.0787386029999997</v>
      </c>
      <c r="F89" s="13">
        <v>-6.4899266799999999</v>
      </c>
      <c r="G89" s="13">
        <v>17.409658530000002</v>
      </c>
      <c r="H89" s="13">
        <v>0.31632652999999999</v>
      </c>
    </row>
    <row r="90" spans="1:9" x14ac:dyDescent="0.35">
      <c r="D90" s="12" t="s">
        <v>67</v>
      </c>
      <c r="E90" s="13">
        <v>-0.63869885199999998</v>
      </c>
      <c r="F90" s="13">
        <v>-2.2548816500000002</v>
      </c>
      <c r="G90" s="13">
        <v>0.93266455999999998</v>
      </c>
      <c r="H90" s="13">
        <v>0.43061223999999998</v>
      </c>
    </row>
    <row r="91" spans="1:9" x14ac:dyDescent="0.35">
      <c r="D91" s="12" t="s">
        <v>68</v>
      </c>
      <c r="E91" s="13">
        <v>-0.75606322800000003</v>
      </c>
      <c r="F91" s="13">
        <v>-2.3860899</v>
      </c>
      <c r="G91" s="13">
        <v>0.76033218999999996</v>
      </c>
      <c r="H91" s="13">
        <v>0.35306122000000001</v>
      </c>
    </row>
    <row r="92" spans="1:9" x14ac:dyDescent="0.35">
      <c r="D92" s="12" t="s">
        <v>69</v>
      </c>
      <c r="E92" s="13">
        <v>-5.1968840000000002E-2</v>
      </c>
      <c r="F92" s="13">
        <v>-1.6376998899999999</v>
      </c>
      <c r="G92" s="13">
        <v>1.5877198699999999</v>
      </c>
      <c r="H92" s="13">
        <v>0.97346938999999999</v>
      </c>
      <c r="I92" s="4"/>
    </row>
    <row r="93" spans="1:9" x14ac:dyDescent="0.35">
      <c r="A93" s="10"/>
      <c r="B93" s="10"/>
      <c r="C93" s="54"/>
      <c r="D93" s="33" t="s">
        <v>66</v>
      </c>
      <c r="E93" s="34">
        <v>-0.78527021299999999</v>
      </c>
      <c r="F93" s="34">
        <v>-2.3237864099999999</v>
      </c>
      <c r="G93" s="34">
        <v>0.85879992999999999</v>
      </c>
      <c r="H93" s="34">
        <v>0.33469388</v>
      </c>
      <c r="I93" s="4"/>
    </row>
    <row r="94" spans="1:9" ht="17" thickBot="1" x14ac:dyDescent="0.4">
      <c r="A94" s="56" t="s">
        <v>106</v>
      </c>
      <c r="B94" s="45" t="s">
        <v>110</v>
      </c>
      <c r="C94" s="46">
        <v>-577.46</v>
      </c>
      <c r="D94" s="15"/>
      <c r="E94" s="46"/>
      <c r="F94" s="46"/>
      <c r="G94" s="46"/>
      <c r="H94" s="46"/>
      <c r="I94" s="4"/>
    </row>
    <row r="95" spans="1:9" ht="18" thickBot="1" x14ac:dyDescent="0.4">
      <c r="A95" s="56"/>
      <c r="B95" s="74" t="s">
        <v>127</v>
      </c>
      <c r="C95" s="75">
        <f>C84-C94</f>
        <v>-4.2883999999999105</v>
      </c>
      <c r="D95" s="15"/>
      <c r="E95" s="46"/>
      <c r="F95" s="46"/>
      <c r="G95" s="46"/>
      <c r="H95" s="46"/>
      <c r="I95" s="4"/>
    </row>
    <row r="96" spans="1:9" ht="15" thickBot="1" x14ac:dyDescent="0.4">
      <c r="A96" s="67"/>
      <c r="B96" s="68"/>
      <c r="C96" s="69"/>
      <c r="D96" s="70"/>
      <c r="E96" s="71"/>
      <c r="F96" s="71"/>
      <c r="G96" s="71"/>
      <c r="H96" s="71"/>
      <c r="I96" s="4"/>
    </row>
    <row r="97" spans="1:8" ht="17" thickBot="1" x14ac:dyDescent="0.4">
      <c r="A97" s="7" t="s">
        <v>111</v>
      </c>
      <c r="B97" s="12" t="s">
        <v>119</v>
      </c>
      <c r="C97" s="7">
        <v>-658.30799999999999</v>
      </c>
      <c r="D97" s="12" t="s">
        <v>37</v>
      </c>
      <c r="E97" s="62">
        <v>0.48755174299999998</v>
      </c>
      <c r="F97" s="62">
        <v>0.32046764</v>
      </c>
      <c r="G97" s="62">
        <v>0.70112423000000001</v>
      </c>
      <c r="H97" s="63">
        <v>1.020408E-3</v>
      </c>
    </row>
    <row r="98" spans="1:8" ht="15" thickBot="1" x14ac:dyDescent="0.4">
      <c r="D98" s="12" t="s">
        <v>46</v>
      </c>
      <c r="E98" s="62">
        <v>0.236900362</v>
      </c>
      <c r="F98" s="62">
        <v>2.9935420000000001E-2</v>
      </c>
      <c r="G98" s="62">
        <v>0.40582615999999999</v>
      </c>
      <c r="H98" s="63">
        <v>8.1632649999999994E-3</v>
      </c>
    </row>
    <row r="99" spans="1:8" ht="15" thickBot="1" x14ac:dyDescent="0.4">
      <c r="D99" s="4" t="s">
        <v>60</v>
      </c>
      <c r="E99" s="62">
        <v>-1.0779235899999999</v>
      </c>
      <c r="F99" s="62">
        <v>-2.4727047299999998</v>
      </c>
      <c r="G99" s="62">
        <v>0.34609857999999999</v>
      </c>
      <c r="H99" s="62">
        <v>0.155102041</v>
      </c>
    </row>
    <row r="100" spans="1:8" x14ac:dyDescent="0.35">
      <c r="A100" s="10"/>
      <c r="B100" s="10"/>
      <c r="C100" s="54"/>
      <c r="D100" s="11" t="s">
        <v>61</v>
      </c>
      <c r="E100" s="64">
        <v>0.13135740100000001</v>
      </c>
      <c r="F100" s="64">
        <v>-5.025429E-2</v>
      </c>
      <c r="G100" s="64">
        <v>0.31950429000000002</v>
      </c>
      <c r="H100" s="64">
        <v>0.179591837</v>
      </c>
    </row>
    <row r="101" spans="1:8" ht="17" thickBot="1" x14ac:dyDescent="0.4">
      <c r="A101" s="55" t="s">
        <v>112</v>
      </c>
      <c r="B101" s="48" t="s">
        <v>120</v>
      </c>
      <c r="C101" s="72">
        <v>-658.85</v>
      </c>
      <c r="D101" s="66"/>
      <c r="E101" s="66"/>
      <c r="F101" s="66"/>
      <c r="G101" s="66"/>
      <c r="H101" s="66"/>
    </row>
    <row r="102" spans="1:8" ht="18" thickBot="1" x14ac:dyDescent="0.4">
      <c r="A102" s="59"/>
      <c r="B102" s="74" t="s">
        <v>127</v>
      </c>
      <c r="C102" s="75">
        <f>C97-C101</f>
        <v>0.54200000000003001</v>
      </c>
      <c r="D102" s="73"/>
      <c r="E102" s="73"/>
      <c r="F102" s="73"/>
      <c r="G102" s="73"/>
      <c r="H102" s="73"/>
    </row>
    <row r="103" spans="1:8" ht="16.5" x14ac:dyDescent="0.35">
      <c r="A103" s="8" t="s">
        <v>113</v>
      </c>
      <c r="B103" s="12" t="s">
        <v>121</v>
      </c>
      <c r="C103" s="13">
        <v>-652.68579999999997</v>
      </c>
      <c r="D103" s="12" t="s">
        <v>37</v>
      </c>
      <c r="E103" s="13">
        <v>0.45440024699999998</v>
      </c>
      <c r="F103" s="13">
        <v>0.25129216999999998</v>
      </c>
      <c r="G103" s="13">
        <v>0.63452973999999995</v>
      </c>
      <c r="H103" s="43">
        <v>1.020408E-3</v>
      </c>
    </row>
    <row r="104" spans="1:8" x14ac:dyDescent="0.35">
      <c r="D104" s="12" t="s">
        <v>46</v>
      </c>
      <c r="E104" s="13">
        <v>0.42241662600000002</v>
      </c>
      <c r="F104" s="13">
        <v>-0.98695100999999996</v>
      </c>
      <c r="G104" s="13">
        <v>1.87889964</v>
      </c>
      <c r="H104" s="13">
        <v>0.60612244900000001</v>
      </c>
    </row>
    <row r="105" spans="1:8" x14ac:dyDescent="0.35">
      <c r="D105" s="44" t="s">
        <v>62</v>
      </c>
      <c r="E105" s="13">
        <v>1.597428072</v>
      </c>
      <c r="F105" s="13">
        <v>-8.9514392300000001</v>
      </c>
      <c r="G105" s="13">
        <v>12.88588873</v>
      </c>
      <c r="H105" s="13">
        <v>0.8</v>
      </c>
    </row>
    <row r="106" spans="1:8" x14ac:dyDescent="0.35">
      <c r="D106" s="44" t="s">
        <v>63</v>
      </c>
      <c r="E106" s="13">
        <v>4.4923419999999999E-3</v>
      </c>
      <c r="F106" s="13">
        <v>-9.9481706699999997</v>
      </c>
      <c r="G106" s="13">
        <v>12.30403183</v>
      </c>
      <c r="H106" s="13">
        <v>0.98163265300000002</v>
      </c>
    </row>
    <row r="107" spans="1:8" x14ac:dyDescent="0.35">
      <c r="D107" s="44" t="s">
        <v>64</v>
      </c>
      <c r="E107" s="13">
        <v>0.54505778800000004</v>
      </c>
      <c r="F107" s="13">
        <v>-9.7945259399999998</v>
      </c>
      <c r="G107" s="13">
        <v>12.78183018</v>
      </c>
      <c r="H107" s="13">
        <v>0.95918367299999996</v>
      </c>
    </row>
    <row r="108" spans="1:8" x14ac:dyDescent="0.35">
      <c r="D108" s="12" t="s">
        <v>65</v>
      </c>
      <c r="E108" s="13">
        <v>0.74412900699999995</v>
      </c>
      <c r="F108" s="13">
        <v>-8.7434834000000006</v>
      </c>
      <c r="G108" s="13">
        <v>13.866067579999999</v>
      </c>
      <c r="H108" s="13">
        <v>0.89591836700000005</v>
      </c>
    </row>
    <row r="109" spans="1:8" x14ac:dyDescent="0.35">
      <c r="D109" s="12" t="s">
        <v>67</v>
      </c>
      <c r="E109" s="13">
        <v>-0.227315562</v>
      </c>
      <c r="F109" s="13">
        <v>-1.7088664600000001</v>
      </c>
      <c r="G109" s="13">
        <v>1.16644397</v>
      </c>
      <c r="H109" s="13">
        <v>0.78775510199999998</v>
      </c>
    </row>
    <row r="110" spans="1:8" x14ac:dyDescent="0.35">
      <c r="D110" s="12" t="s">
        <v>68</v>
      </c>
      <c r="E110" s="13">
        <v>-2.2478794E-2</v>
      </c>
      <c r="F110" s="13">
        <v>-1.61980258</v>
      </c>
      <c r="G110" s="13">
        <v>1.3050435</v>
      </c>
      <c r="H110" s="13">
        <v>1</v>
      </c>
    </row>
    <row r="111" spans="1:8" x14ac:dyDescent="0.35">
      <c r="D111" s="12" t="s">
        <v>69</v>
      </c>
      <c r="E111" s="13">
        <v>-8.9383672999999997E-2</v>
      </c>
      <c r="F111" s="13">
        <v>-1.6956606000000001</v>
      </c>
      <c r="G111" s="13">
        <v>1.2833633</v>
      </c>
      <c r="H111" s="13">
        <v>0.95102040799999998</v>
      </c>
    </row>
    <row r="112" spans="1:8" x14ac:dyDescent="0.35">
      <c r="A112" s="10"/>
      <c r="B112" s="10"/>
      <c r="C112" s="54"/>
      <c r="D112" s="33" t="s">
        <v>66</v>
      </c>
      <c r="E112" s="34">
        <v>-7.9114772E-2</v>
      </c>
      <c r="F112" s="34">
        <v>-1.81730021</v>
      </c>
      <c r="G112" s="34">
        <v>1.1643616699999999</v>
      </c>
      <c r="H112" s="34">
        <v>0.92244897999999997</v>
      </c>
    </row>
    <row r="113" spans="1:8" ht="17" thickBot="1" x14ac:dyDescent="0.4">
      <c r="A113" s="56" t="s">
        <v>114</v>
      </c>
      <c r="B113" s="45" t="s">
        <v>122</v>
      </c>
      <c r="C113" s="57">
        <v>-658.97400000000005</v>
      </c>
      <c r="D113" s="15"/>
      <c r="E113" s="46"/>
      <c r="F113" s="46"/>
      <c r="G113" s="46"/>
      <c r="H113" s="46"/>
    </row>
    <row r="114" spans="1:8" ht="18" thickBot="1" x14ac:dyDescent="0.4">
      <c r="A114" s="56"/>
      <c r="B114" s="74" t="s">
        <v>127</v>
      </c>
      <c r="C114" s="75">
        <f>C103-C113</f>
        <v>6.2882000000000744</v>
      </c>
      <c r="D114" s="15"/>
      <c r="E114" s="46"/>
      <c r="F114" s="46"/>
      <c r="G114" s="46"/>
      <c r="H114" s="46"/>
    </row>
    <row r="115" spans="1:8" ht="15" thickBot="1" x14ac:dyDescent="0.4">
      <c r="A115" s="67"/>
      <c r="B115" s="68"/>
      <c r="C115" s="69"/>
      <c r="D115" s="70"/>
      <c r="E115" s="71"/>
      <c r="F115" s="71"/>
      <c r="G115" s="71"/>
      <c r="H115" s="71"/>
    </row>
    <row r="116" spans="1:8" ht="17" thickBot="1" x14ac:dyDescent="0.4">
      <c r="A116" s="7" t="s">
        <v>115</v>
      </c>
      <c r="B116" s="12" t="s">
        <v>123</v>
      </c>
      <c r="C116" s="7">
        <v>-232.69399999999999</v>
      </c>
      <c r="D116" s="12" t="s">
        <v>37</v>
      </c>
      <c r="E116" s="62">
        <v>0.71658761100000001</v>
      </c>
      <c r="F116" s="62">
        <v>0.41123326999999998</v>
      </c>
      <c r="G116" s="62">
        <v>1.0070359200000001</v>
      </c>
      <c r="H116" s="63">
        <v>1.020408E-3</v>
      </c>
    </row>
    <row r="117" spans="1:8" ht="15" thickBot="1" x14ac:dyDescent="0.4">
      <c r="D117" s="12" t="s">
        <v>46</v>
      </c>
      <c r="E117" s="62">
        <v>-3.0182974000000001E-2</v>
      </c>
      <c r="F117" s="62">
        <v>-0.25325334999999999</v>
      </c>
      <c r="G117" s="62">
        <v>0.24170679</v>
      </c>
      <c r="H117" s="62">
        <v>0.78775510199999998</v>
      </c>
    </row>
    <row r="118" spans="1:8" ht="15" thickBot="1" x14ac:dyDescent="0.4">
      <c r="D118" s="4" t="s">
        <v>60</v>
      </c>
      <c r="E118" s="62">
        <v>-1.487353953</v>
      </c>
      <c r="F118" s="62">
        <v>-3.6854368599999998</v>
      </c>
      <c r="G118" s="62">
        <v>1.01487678</v>
      </c>
      <c r="H118" s="62">
        <v>0.22448979599999999</v>
      </c>
    </row>
    <row r="119" spans="1:8" x14ac:dyDescent="0.35">
      <c r="A119" s="10"/>
      <c r="B119" s="10"/>
      <c r="C119" s="54"/>
      <c r="D119" s="11" t="s">
        <v>61</v>
      </c>
      <c r="E119" s="64">
        <v>0.17168102099999999</v>
      </c>
      <c r="F119" s="64">
        <v>-0.12487766</v>
      </c>
      <c r="G119" s="64">
        <v>0.48636372999999999</v>
      </c>
      <c r="H119" s="64">
        <v>0.28367346900000001</v>
      </c>
    </row>
    <row r="120" spans="1:8" ht="17" thickBot="1" x14ac:dyDescent="0.4">
      <c r="A120" s="55" t="s">
        <v>116</v>
      </c>
      <c r="B120" s="48" t="s">
        <v>124</v>
      </c>
      <c r="C120" s="65">
        <v>-233.578</v>
      </c>
      <c r="D120" s="66"/>
      <c r="E120" s="66"/>
      <c r="F120" s="66"/>
      <c r="G120" s="66"/>
      <c r="H120" s="66"/>
    </row>
    <row r="121" spans="1:8" ht="18" thickBot="1" x14ac:dyDescent="0.4">
      <c r="A121" s="59"/>
      <c r="B121" s="74" t="s">
        <v>127</v>
      </c>
      <c r="C121" s="75">
        <f>C116-C120</f>
        <v>0.88400000000001455</v>
      </c>
      <c r="D121" s="73"/>
      <c r="E121" s="73"/>
      <c r="F121" s="73"/>
      <c r="G121" s="73"/>
      <c r="H121" s="73"/>
    </row>
    <row r="122" spans="1:8" ht="16.5" x14ac:dyDescent="0.35">
      <c r="A122" s="8" t="s">
        <v>117</v>
      </c>
      <c r="B122" s="12" t="s">
        <v>125</v>
      </c>
      <c r="C122" s="13">
        <v>-230.02379999999999</v>
      </c>
      <c r="D122" s="12" t="s">
        <v>37</v>
      </c>
      <c r="E122" s="13">
        <v>0.45440024699999998</v>
      </c>
      <c r="F122" s="13">
        <v>0.25129216999999998</v>
      </c>
      <c r="G122" s="13">
        <v>0.63452973999999995</v>
      </c>
      <c r="H122" s="43">
        <v>1.020408E-3</v>
      </c>
    </row>
    <row r="123" spans="1:8" x14ac:dyDescent="0.35">
      <c r="D123" s="12" t="s">
        <v>46</v>
      </c>
      <c r="E123" s="13">
        <v>0.42241662600000002</v>
      </c>
      <c r="F123" s="13">
        <v>-0.98695100999999996</v>
      </c>
      <c r="G123" s="13">
        <v>1.87889964</v>
      </c>
      <c r="H123" s="13">
        <v>0.60612244900000001</v>
      </c>
    </row>
    <row r="124" spans="1:8" x14ac:dyDescent="0.35">
      <c r="D124" s="44" t="s">
        <v>62</v>
      </c>
      <c r="E124" s="13">
        <v>1.597428072</v>
      </c>
      <c r="F124" s="13">
        <v>-8.9514392300000001</v>
      </c>
      <c r="G124" s="13">
        <v>12.88588873</v>
      </c>
      <c r="H124" s="13">
        <v>0.8</v>
      </c>
    </row>
    <row r="125" spans="1:8" x14ac:dyDescent="0.35">
      <c r="D125" s="44" t="s">
        <v>63</v>
      </c>
      <c r="E125" s="13">
        <v>4.4923419999999999E-3</v>
      </c>
      <c r="F125" s="13">
        <v>-9.9481706699999997</v>
      </c>
      <c r="G125" s="13">
        <v>12.30403183</v>
      </c>
      <c r="H125" s="13">
        <v>0.98163265300000002</v>
      </c>
    </row>
    <row r="126" spans="1:8" x14ac:dyDescent="0.35">
      <c r="D126" s="44" t="s">
        <v>64</v>
      </c>
      <c r="E126" s="13">
        <v>0.54505778800000004</v>
      </c>
      <c r="F126" s="13">
        <v>-9.7945259399999998</v>
      </c>
      <c r="G126" s="13">
        <v>12.78183018</v>
      </c>
      <c r="H126" s="13">
        <v>0.95918367299999996</v>
      </c>
    </row>
    <row r="127" spans="1:8" x14ac:dyDescent="0.35">
      <c r="D127" s="12" t="s">
        <v>65</v>
      </c>
      <c r="E127" s="13">
        <v>0.74412900699999995</v>
      </c>
      <c r="F127" s="13">
        <v>-8.7434834000000006</v>
      </c>
      <c r="G127" s="13">
        <v>13.866067579999999</v>
      </c>
      <c r="H127" s="13">
        <v>0.89591836700000005</v>
      </c>
    </row>
    <row r="128" spans="1:8" x14ac:dyDescent="0.35">
      <c r="D128" s="12" t="s">
        <v>67</v>
      </c>
      <c r="E128" s="13">
        <v>-0.227315562</v>
      </c>
      <c r="F128" s="13">
        <v>-1.7088664600000001</v>
      </c>
      <c r="G128" s="13">
        <v>1.16644397</v>
      </c>
      <c r="H128" s="13">
        <v>0.78775510199999998</v>
      </c>
    </row>
    <row r="129" spans="1:8" x14ac:dyDescent="0.35">
      <c r="D129" s="12" t="s">
        <v>68</v>
      </c>
      <c r="E129" s="13">
        <v>-2.2478794E-2</v>
      </c>
      <c r="F129" s="13">
        <v>-1.61980258</v>
      </c>
      <c r="G129" s="13">
        <v>1.3050435</v>
      </c>
      <c r="H129" s="13">
        <v>1</v>
      </c>
    </row>
    <row r="130" spans="1:8" x14ac:dyDescent="0.35">
      <c r="D130" s="12" t="s">
        <v>69</v>
      </c>
      <c r="E130" s="13">
        <v>-8.9383672999999997E-2</v>
      </c>
      <c r="F130" s="13">
        <v>-1.6956606000000001</v>
      </c>
      <c r="G130" s="13">
        <v>1.2833633</v>
      </c>
      <c r="H130" s="13">
        <v>0.95102040799999998</v>
      </c>
    </row>
    <row r="131" spans="1:8" x14ac:dyDescent="0.35">
      <c r="A131" s="10"/>
      <c r="B131" s="10"/>
      <c r="C131" s="54"/>
      <c r="D131" s="33" t="s">
        <v>66</v>
      </c>
      <c r="E131" s="34">
        <v>-7.9114772E-2</v>
      </c>
      <c r="F131" s="34">
        <v>-1.81730021</v>
      </c>
      <c r="G131" s="34">
        <v>1.1643616699999999</v>
      </c>
      <c r="H131" s="34">
        <v>0.92244897999999997</v>
      </c>
    </row>
    <row r="132" spans="1:8" ht="17" thickBot="1" x14ac:dyDescent="0.4">
      <c r="A132" s="56" t="s">
        <v>118</v>
      </c>
      <c r="B132" s="45" t="s">
        <v>126</v>
      </c>
      <c r="C132" s="57">
        <v>-232.76300000000001</v>
      </c>
      <c r="D132" s="15"/>
      <c r="E132" s="46"/>
      <c r="F132" s="46"/>
      <c r="G132" s="46"/>
      <c r="H132" s="46"/>
    </row>
    <row r="133" spans="1:8" ht="18" thickBot="1" x14ac:dyDescent="0.4">
      <c r="A133" s="56"/>
      <c r="B133" s="74" t="s">
        <v>127</v>
      </c>
      <c r="C133" s="75">
        <f>C122-C132</f>
        <v>2.739200000000011</v>
      </c>
      <c r="D133" s="15"/>
      <c r="E133" s="46"/>
      <c r="F133" s="46"/>
      <c r="G133" s="46"/>
      <c r="H133" s="46"/>
    </row>
    <row r="134" spans="1:8" ht="15" thickBot="1" x14ac:dyDescent="0.4">
      <c r="A134" s="67"/>
      <c r="B134" s="68"/>
      <c r="C134" s="69"/>
      <c r="D134" s="70"/>
      <c r="E134" s="71"/>
      <c r="F134" s="71"/>
      <c r="G134" s="71"/>
      <c r="H134" s="71"/>
    </row>
  </sheetData>
  <mergeCells count="8">
    <mergeCell ref="M18:M19"/>
    <mergeCell ref="N18:N19"/>
    <mergeCell ref="O18:O19"/>
    <mergeCell ref="P18:P19"/>
    <mergeCell ref="M28:M29"/>
    <mergeCell ref="N28:N29"/>
    <mergeCell ref="O28:O29"/>
    <mergeCell ref="P28:P2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AC5A6-B3D4-4FEA-9FBC-532792C8F88E}">
  <dimension ref="A1:X82"/>
  <sheetViews>
    <sheetView topLeftCell="G32" zoomScale="85" zoomScaleNormal="85" workbookViewId="0">
      <selection activeCell="Y45" sqref="Y45"/>
    </sheetView>
  </sheetViews>
  <sheetFormatPr defaultRowHeight="14.5" x14ac:dyDescent="0.35"/>
  <cols>
    <col min="1" max="1" width="9" bestFit="1" customWidth="1"/>
    <col min="2" max="2" width="66" customWidth="1"/>
    <col min="3" max="3" width="21.1796875" bestFit="1" customWidth="1"/>
    <col min="4" max="4" width="16.1796875" bestFit="1" customWidth="1"/>
    <col min="5" max="5" width="14.54296875" bestFit="1" customWidth="1"/>
    <col min="6" max="6" width="14.81640625" bestFit="1" customWidth="1"/>
    <col min="7" max="7" width="7.7265625" bestFit="1" customWidth="1"/>
    <col min="8" max="8" width="10.26953125" bestFit="1" customWidth="1"/>
    <col min="10" max="10" width="23.7265625" customWidth="1"/>
    <col min="11" max="16" width="8.7265625" customWidth="1"/>
    <col min="17" max="17" width="15.81640625" bestFit="1" customWidth="1"/>
    <col min="18" max="24" width="7.7265625" customWidth="1"/>
  </cols>
  <sheetData>
    <row r="1" spans="1:19" ht="16.5" thickBot="1" x14ac:dyDescent="0.4">
      <c r="A1" s="3" t="s">
        <v>1</v>
      </c>
      <c r="B1" s="1" t="s">
        <v>0</v>
      </c>
      <c r="C1" s="1" t="s">
        <v>36</v>
      </c>
      <c r="D1" s="2" t="s">
        <v>32</v>
      </c>
      <c r="E1" s="2" t="s">
        <v>33</v>
      </c>
      <c r="F1" s="2" t="s">
        <v>34</v>
      </c>
      <c r="G1" s="2" t="s">
        <v>35</v>
      </c>
      <c r="H1" s="2" t="s">
        <v>128</v>
      </c>
      <c r="N1" s="14"/>
      <c r="O1" s="84"/>
      <c r="P1" s="84"/>
      <c r="Q1" s="85"/>
      <c r="R1" s="84"/>
      <c r="S1" s="84"/>
    </row>
    <row r="2" spans="1:19" ht="16.5" x14ac:dyDescent="0.35">
      <c r="A2" s="6">
        <v>1</v>
      </c>
      <c r="B2" s="26" t="s">
        <v>47</v>
      </c>
      <c r="C2" s="26" t="s">
        <v>37</v>
      </c>
      <c r="D2" s="25">
        <v>0.49902069999999998</v>
      </c>
      <c r="E2" s="25">
        <v>0.36544468200000002</v>
      </c>
      <c r="F2" s="25">
        <v>0.65026342999999998</v>
      </c>
      <c r="G2" s="29">
        <v>1.020408E-3</v>
      </c>
      <c r="H2" s="13">
        <f>G2*4</f>
        <v>4.081632E-3</v>
      </c>
      <c r="I2" s="4" t="s">
        <v>57</v>
      </c>
      <c r="J2" s="24" t="s">
        <v>43</v>
      </c>
      <c r="N2" s="30"/>
      <c r="O2" s="13"/>
      <c r="P2" s="43"/>
      <c r="Q2" s="43"/>
      <c r="R2" s="43"/>
      <c r="S2" s="13"/>
    </row>
    <row r="3" spans="1:19" x14ac:dyDescent="0.35">
      <c r="A3" s="8"/>
      <c r="B3" s="27"/>
      <c r="C3" s="12" t="s">
        <v>48</v>
      </c>
      <c r="D3" s="13">
        <v>5.5672680000000002E-2</v>
      </c>
      <c r="E3" s="13">
        <v>7.516099E-3</v>
      </c>
      <c r="F3" s="13">
        <v>0.11215148</v>
      </c>
      <c r="G3" s="30">
        <v>4.8979592000000002E-2</v>
      </c>
      <c r="H3" s="13">
        <f t="shared" ref="H3:H26" si="0">G3*4</f>
        <v>0.19591836800000001</v>
      </c>
      <c r="I3" s="4" t="str">
        <f t="shared" ref="I3:I26" si="1">IF(H3&lt;0.05,"*","n.s.")</f>
        <v>n.s.</v>
      </c>
      <c r="N3" s="30"/>
      <c r="O3" s="13"/>
      <c r="P3" s="7"/>
      <c r="Q3" s="13"/>
      <c r="R3" s="13"/>
      <c r="S3" s="13"/>
    </row>
    <row r="4" spans="1:19" x14ac:dyDescent="0.35">
      <c r="C4" s="4" t="s">
        <v>49</v>
      </c>
      <c r="D4" s="13">
        <v>0.1926522</v>
      </c>
      <c r="E4" s="13">
        <v>8.3240342999999994E-2</v>
      </c>
      <c r="F4" s="13">
        <v>0.32952947999999999</v>
      </c>
      <c r="G4" s="14">
        <v>4.0816330000000003E-3</v>
      </c>
      <c r="H4" s="13">
        <f t="shared" si="0"/>
        <v>1.6326532000000001E-2</v>
      </c>
      <c r="I4" s="4" t="str">
        <f t="shared" si="1"/>
        <v>*</v>
      </c>
      <c r="Q4" s="7"/>
      <c r="R4" s="13"/>
      <c r="S4" s="13"/>
    </row>
    <row r="5" spans="1:19" x14ac:dyDescent="0.35">
      <c r="C5" s="4" t="s">
        <v>50</v>
      </c>
      <c r="D5" s="13">
        <v>0.12428</v>
      </c>
      <c r="E5" s="13">
        <v>2.1550274000000001E-2</v>
      </c>
      <c r="F5" s="13">
        <v>0.20854200000000001</v>
      </c>
      <c r="G5" s="14">
        <v>4.0816330000000003E-3</v>
      </c>
      <c r="H5" s="13">
        <f t="shared" si="0"/>
        <v>1.6326532000000001E-2</v>
      </c>
      <c r="I5" s="4" t="str">
        <f t="shared" si="1"/>
        <v>*</v>
      </c>
      <c r="Q5" s="13"/>
      <c r="R5" s="7"/>
      <c r="S5" s="13"/>
    </row>
    <row r="6" spans="1:19" ht="15" thickBot="1" x14ac:dyDescent="0.4">
      <c r="A6" s="10"/>
      <c r="B6" s="10"/>
      <c r="C6" s="11" t="s">
        <v>51</v>
      </c>
      <c r="D6" s="34">
        <v>8.3845489999999998E-6</v>
      </c>
      <c r="E6" s="34">
        <v>-0.100508791</v>
      </c>
      <c r="F6" s="34">
        <v>0.10181961</v>
      </c>
      <c r="G6" s="36">
        <v>0.98775510200000005</v>
      </c>
      <c r="H6" s="46">
        <f t="shared" si="0"/>
        <v>3.9510204080000002</v>
      </c>
      <c r="I6" s="4" t="str">
        <f t="shared" si="1"/>
        <v>n.s.</v>
      </c>
      <c r="M6" s="79"/>
      <c r="N6" s="105"/>
      <c r="O6" s="105"/>
      <c r="P6" s="105"/>
      <c r="Q6" s="105"/>
      <c r="S6" s="7"/>
    </row>
    <row r="7" spans="1:19" ht="16.5" x14ac:dyDescent="0.35">
      <c r="A7" s="6">
        <v>2</v>
      </c>
      <c r="B7" s="26" t="s">
        <v>52</v>
      </c>
      <c r="C7" s="26" t="s">
        <v>37</v>
      </c>
      <c r="D7" s="25">
        <v>0.184137632</v>
      </c>
      <c r="E7" s="25">
        <v>-9.9989460000000002E-2</v>
      </c>
      <c r="F7" s="25">
        <v>0.48696872000000002</v>
      </c>
      <c r="G7" s="37">
        <v>0.22040816299999999</v>
      </c>
      <c r="H7" s="13">
        <f t="shared" si="0"/>
        <v>0.88163265199999996</v>
      </c>
      <c r="I7" s="4" t="str">
        <f t="shared" si="1"/>
        <v>n.s.</v>
      </c>
      <c r="M7" s="98"/>
      <c r="N7" s="105"/>
      <c r="O7" s="105"/>
      <c r="P7" s="105"/>
      <c r="Q7" s="105"/>
    </row>
    <row r="8" spans="1:19" x14ac:dyDescent="0.35">
      <c r="A8" s="8"/>
      <c r="B8" s="27"/>
      <c r="C8" s="12" t="s">
        <v>53</v>
      </c>
      <c r="D8" s="13">
        <v>0.23918457400000001</v>
      </c>
      <c r="E8" s="13">
        <v>3.3312590000000003E-2</v>
      </c>
      <c r="F8" s="13">
        <v>0.46973140000000002</v>
      </c>
      <c r="G8" s="30">
        <v>3.2653060999999997E-2</v>
      </c>
      <c r="H8" s="13">
        <f t="shared" si="0"/>
        <v>0.13061224399999999</v>
      </c>
      <c r="I8" s="4" t="str">
        <f t="shared" si="1"/>
        <v>n.s.</v>
      </c>
      <c r="M8" s="98"/>
      <c r="N8" s="98"/>
      <c r="O8" s="98"/>
      <c r="P8" s="98"/>
      <c r="Q8" s="98"/>
      <c r="R8" s="98"/>
    </row>
    <row r="9" spans="1:19" x14ac:dyDescent="0.35">
      <c r="C9" s="4" t="s">
        <v>49</v>
      </c>
      <c r="D9" s="13">
        <v>-4.6357236000000003E-2</v>
      </c>
      <c r="E9" s="13">
        <v>-0.29601116999999999</v>
      </c>
      <c r="F9" s="13">
        <v>0.20710687999999999</v>
      </c>
      <c r="G9" s="14">
        <v>0.71632653099999999</v>
      </c>
      <c r="H9" s="13">
        <f t="shared" si="0"/>
        <v>2.865306124</v>
      </c>
      <c r="I9" s="4" t="str">
        <f t="shared" si="1"/>
        <v>n.s.</v>
      </c>
      <c r="M9" s="99"/>
      <c r="N9" s="100"/>
      <c r="O9" s="100"/>
      <c r="P9" s="100"/>
      <c r="Q9" s="100"/>
      <c r="R9" s="100"/>
    </row>
    <row r="10" spans="1:19" x14ac:dyDescent="0.35">
      <c r="C10" s="4" t="s">
        <v>50</v>
      </c>
      <c r="D10" s="13">
        <v>0.224728811</v>
      </c>
      <c r="E10" s="13">
        <v>3.2609810000000003E-2</v>
      </c>
      <c r="F10" s="13">
        <v>0.39760584999999998</v>
      </c>
      <c r="G10" s="14">
        <v>1.6326530999999998E-2</v>
      </c>
      <c r="H10" s="13">
        <f t="shared" si="0"/>
        <v>6.5306123999999993E-2</v>
      </c>
      <c r="I10" s="4" t="str">
        <f t="shared" si="1"/>
        <v>n.s.</v>
      </c>
      <c r="M10" s="99"/>
      <c r="N10" s="100"/>
      <c r="O10" s="100"/>
      <c r="P10" s="100"/>
      <c r="Q10" s="100"/>
      <c r="R10" s="100"/>
    </row>
    <row r="11" spans="1:19" ht="15" thickBot="1" x14ac:dyDescent="0.4">
      <c r="A11" s="10"/>
      <c r="B11" s="10"/>
      <c r="C11" s="11" t="s">
        <v>51</v>
      </c>
      <c r="D11" s="34">
        <v>0.55259983199999996</v>
      </c>
      <c r="E11" s="34">
        <v>0.34312965000000001</v>
      </c>
      <c r="F11" s="34">
        <v>0.71662274000000004</v>
      </c>
      <c r="G11" s="36">
        <v>1.020408E-3</v>
      </c>
      <c r="H11" s="46">
        <f t="shared" si="0"/>
        <v>4.081632E-3</v>
      </c>
      <c r="I11" s="4" t="s">
        <v>57</v>
      </c>
      <c r="M11" s="99"/>
      <c r="N11" s="100"/>
      <c r="O11" s="100"/>
      <c r="P11" s="100"/>
      <c r="Q11" s="100"/>
      <c r="R11" s="100"/>
    </row>
    <row r="12" spans="1:19" ht="16.5" x14ac:dyDescent="0.35">
      <c r="A12" s="6">
        <v>3</v>
      </c>
      <c r="B12" s="26" t="s">
        <v>54</v>
      </c>
      <c r="C12" s="26" t="s">
        <v>37</v>
      </c>
      <c r="D12" s="25">
        <v>0.42485232899999997</v>
      </c>
      <c r="E12" s="25">
        <v>0.28947658999999998</v>
      </c>
      <c r="F12" s="25">
        <v>0.54779930359999995</v>
      </c>
      <c r="G12" s="29">
        <v>1.020408E-3</v>
      </c>
      <c r="H12" s="13">
        <f t="shared" si="0"/>
        <v>4.081632E-3</v>
      </c>
      <c r="I12" s="4" t="s">
        <v>57</v>
      </c>
      <c r="M12" s="99"/>
      <c r="N12" s="100"/>
      <c r="O12" s="100"/>
      <c r="P12" s="100"/>
      <c r="Q12" s="100"/>
      <c r="R12" s="100"/>
    </row>
    <row r="13" spans="1:19" x14ac:dyDescent="0.35">
      <c r="A13" s="8"/>
      <c r="B13" s="27"/>
      <c r="C13" s="12" t="s">
        <v>53</v>
      </c>
      <c r="D13" s="13">
        <v>0.16920015499999999</v>
      </c>
      <c r="E13" s="13">
        <v>6.0483420000000003E-2</v>
      </c>
      <c r="F13" s="13">
        <v>0.26807016680000001</v>
      </c>
      <c r="G13" s="30">
        <v>2.040816E-3</v>
      </c>
      <c r="H13" s="13">
        <f t="shared" si="0"/>
        <v>8.1632639999999999E-3</v>
      </c>
      <c r="I13" s="4" t="s">
        <v>57</v>
      </c>
      <c r="M13" s="99"/>
      <c r="N13" s="100"/>
      <c r="O13" s="100"/>
      <c r="P13" s="100"/>
      <c r="Q13" s="100"/>
      <c r="R13" s="100"/>
    </row>
    <row r="14" spans="1:19" x14ac:dyDescent="0.35">
      <c r="C14" s="4" t="s">
        <v>48</v>
      </c>
      <c r="D14" s="13">
        <v>6.6235479999999999E-3</v>
      </c>
      <c r="E14" s="13">
        <v>-4.3480199999999997E-2</v>
      </c>
      <c r="F14" s="13">
        <v>5.5588726400000003E-2</v>
      </c>
      <c r="G14" s="14">
        <v>0.77755101999999998</v>
      </c>
      <c r="H14" s="13">
        <f t="shared" si="0"/>
        <v>3.1102040799999999</v>
      </c>
      <c r="I14" s="4" t="str">
        <f t="shared" si="1"/>
        <v>n.s.</v>
      </c>
      <c r="M14" s="99"/>
      <c r="N14" s="100"/>
      <c r="O14" s="100"/>
      <c r="P14" s="100"/>
      <c r="Q14" s="100"/>
      <c r="R14" s="100"/>
    </row>
    <row r="15" spans="1:19" x14ac:dyDescent="0.35">
      <c r="C15" s="4" t="s">
        <v>50</v>
      </c>
      <c r="D15" s="13">
        <v>0.171584298</v>
      </c>
      <c r="E15" s="13">
        <v>9.1546680000000005E-2</v>
      </c>
      <c r="F15" s="13">
        <v>0.25135820949999998</v>
      </c>
      <c r="G15" s="14">
        <v>1.020408E-3</v>
      </c>
      <c r="H15" s="13">
        <f t="shared" si="0"/>
        <v>4.081632E-3</v>
      </c>
      <c r="I15" s="4" t="s">
        <v>57</v>
      </c>
      <c r="M15" s="99"/>
      <c r="N15" s="100"/>
      <c r="O15" s="100"/>
      <c r="P15" s="100"/>
      <c r="Q15" s="100"/>
      <c r="R15" s="100"/>
    </row>
    <row r="16" spans="1:19" ht="15" thickBot="1" x14ac:dyDescent="0.4">
      <c r="A16" s="10"/>
      <c r="B16" s="10"/>
      <c r="C16" s="11" t="s">
        <v>51</v>
      </c>
      <c r="D16" s="34">
        <v>4.3732783999999997E-2</v>
      </c>
      <c r="E16" s="34">
        <v>-4.9955670000000001E-2</v>
      </c>
      <c r="F16" s="34">
        <v>0.1334762249</v>
      </c>
      <c r="G16" s="36">
        <v>0.36938775499999998</v>
      </c>
      <c r="H16" s="46">
        <f t="shared" si="0"/>
        <v>1.4775510199999999</v>
      </c>
      <c r="I16" s="4" t="str">
        <f t="shared" si="1"/>
        <v>n.s.</v>
      </c>
      <c r="M16" s="99"/>
      <c r="N16" s="100"/>
      <c r="O16" s="100"/>
      <c r="P16" s="100"/>
      <c r="Q16" s="100"/>
      <c r="R16" s="100"/>
    </row>
    <row r="17" spans="1:16" ht="16.5" x14ac:dyDescent="0.35">
      <c r="A17" s="6">
        <v>4</v>
      </c>
      <c r="B17" s="26" t="s">
        <v>55</v>
      </c>
      <c r="C17" s="26" t="s">
        <v>37</v>
      </c>
      <c r="D17" s="25">
        <v>7.6185799999999998E-2</v>
      </c>
      <c r="E17" s="25">
        <v>-0.10948177000000001</v>
      </c>
      <c r="F17" s="25">
        <v>0.262251287</v>
      </c>
      <c r="G17" s="37">
        <v>0.404081633</v>
      </c>
      <c r="H17" s="13">
        <f t="shared" si="0"/>
        <v>1.616326532</v>
      </c>
      <c r="I17" s="4" t="str">
        <f t="shared" si="1"/>
        <v>n.s.</v>
      </c>
    </row>
    <row r="18" spans="1:16" x14ac:dyDescent="0.35">
      <c r="A18" s="8"/>
      <c r="B18" s="27"/>
      <c r="C18" s="12" t="s">
        <v>53</v>
      </c>
      <c r="D18" s="13">
        <v>0.18540139</v>
      </c>
      <c r="E18" s="13">
        <v>4.0470100000000002E-2</v>
      </c>
      <c r="F18" s="13">
        <v>0.31036901099999997</v>
      </c>
      <c r="G18" s="38">
        <v>8.1632649999999994E-3</v>
      </c>
      <c r="H18" s="13">
        <f t="shared" si="0"/>
        <v>3.2653059999999998E-2</v>
      </c>
      <c r="I18" s="4" t="str">
        <f t="shared" si="1"/>
        <v>*</v>
      </c>
      <c r="K18" s="79"/>
      <c r="L18" s="83"/>
      <c r="M18" s="83"/>
      <c r="N18" s="83"/>
      <c r="O18" s="83"/>
    </row>
    <row r="19" spans="1:16" x14ac:dyDescent="0.35">
      <c r="C19" s="12" t="s">
        <v>48</v>
      </c>
      <c r="D19" s="13">
        <v>8.1682859999999996E-2</v>
      </c>
      <c r="E19" s="13">
        <v>1.015625E-2</v>
      </c>
      <c r="F19" s="13">
        <v>0.15673025500000001</v>
      </c>
      <c r="G19" s="14">
        <v>3.8775509999999999E-2</v>
      </c>
      <c r="H19" s="13">
        <f t="shared" si="0"/>
        <v>0.15510204</v>
      </c>
      <c r="I19" s="4" t="str">
        <f t="shared" si="1"/>
        <v>n.s.</v>
      </c>
      <c r="K19" s="82"/>
      <c r="L19" s="86"/>
      <c r="M19" s="86"/>
      <c r="N19" s="86"/>
      <c r="O19" s="86"/>
      <c r="P19" s="86"/>
    </row>
    <row r="20" spans="1:16" x14ac:dyDescent="0.35">
      <c r="C20" s="4" t="s">
        <v>49</v>
      </c>
      <c r="D20" s="13">
        <v>0.32209194000000002</v>
      </c>
      <c r="E20" s="13">
        <v>0.16560309000000001</v>
      </c>
      <c r="F20" s="13">
        <v>0.46522657499999998</v>
      </c>
      <c r="G20" s="14">
        <v>1.020408E-3</v>
      </c>
      <c r="H20" s="13">
        <f t="shared" si="0"/>
        <v>4.081632E-3</v>
      </c>
      <c r="I20" s="4" t="s">
        <v>57</v>
      </c>
      <c r="K20" s="82"/>
      <c r="L20" s="86"/>
      <c r="M20" s="86"/>
      <c r="N20" s="86"/>
      <c r="O20" s="86"/>
      <c r="P20" s="86"/>
    </row>
    <row r="21" spans="1:16" ht="15" thickBot="1" x14ac:dyDescent="0.4">
      <c r="A21" s="10"/>
      <c r="B21" s="10"/>
      <c r="C21" s="11" t="s">
        <v>51</v>
      </c>
      <c r="D21" s="34">
        <v>0.17645193000000001</v>
      </c>
      <c r="E21" s="34">
        <v>6.2639899999999998E-2</v>
      </c>
      <c r="F21" s="34">
        <v>0.28450460700000002</v>
      </c>
      <c r="G21" s="36">
        <v>8.1632649999999994E-3</v>
      </c>
      <c r="H21" s="46">
        <f t="shared" si="0"/>
        <v>3.2653059999999998E-2</v>
      </c>
      <c r="I21" s="4" t="s">
        <v>45</v>
      </c>
      <c r="K21" s="82"/>
      <c r="L21" s="86"/>
      <c r="M21" s="86"/>
      <c r="N21" s="86"/>
      <c r="O21" s="86"/>
      <c r="P21" s="86"/>
    </row>
    <row r="22" spans="1:16" ht="16.5" x14ac:dyDescent="0.35">
      <c r="A22" s="6">
        <v>5</v>
      </c>
      <c r="B22" s="26" t="s">
        <v>56</v>
      </c>
      <c r="C22" s="26" t="s">
        <v>37</v>
      </c>
      <c r="D22" s="25">
        <v>0.507235934</v>
      </c>
      <c r="E22" s="25">
        <v>0.33269156</v>
      </c>
      <c r="F22" s="25">
        <v>0.66479593999999997</v>
      </c>
      <c r="G22" s="29">
        <v>1.020408E-3</v>
      </c>
      <c r="H22" s="13">
        <f t="shared" si="0"/>
        <v>4.081632E-3</v>
      </c>
      <c r="I22" s="4" t="s">
        <v>57</v>
      </c>
      <c r="K22" s="82"/>
      <c r="L22" s="86"/>
      <c r="M22" s="86"/>
      <c r="N22" s="86"/>
      <c r="O22" s="86"/>
      <c r="P22" s="86"/>
    </row>
    <row r="23" spans="1:16" x14ac:dyDescent="0.35">
      <c r="A23" s="8"/>
      <c r="B23" s="27"/>
      <c r="C23" s="12" t="s">
        <v>53</v>
      </c>
      <c r="D23" s="13">
        <v>-4.7106939999999996E-3</v>
      </c>
      <c r="E23" s="13">
        <v>-0.13558044</v>
      </c>
      <c r="F23" s="13">
        <v>0.12587337000000001</v>
      </c>
      <c r="G23" s="38">
        <v>0.93877551000000004</v>
      </c>
      <c r="H23" s="13">
        <f t="shared" si="0"/>
        <v>3.7551020400000001</v>
      </c>
      <c r="I23" s="4" t="str">
        <f t="shared" si="1"/>
        <v>n.s.</v>
      </c>
      <c r="K23" s="82"/>
      <c r="L23" s="86"/>
      <c r="M23" s="86"/>
      <c r="N23" s="86"/>
      <c r="O23" s="86"/>
      <c r="P23" s="86"/>
    </row>
    <row r="24" spans="1:16" x14ac:dyDescent="0.35">
      <c r="C24" s="12" t="s">
        <v>48</v>
      </c>
      <c r="D24" s="13">
        <v>0.16728641699999999</v>
      </c>
      <c r="E24" s="13">
        <v>0.10828304</v>
      </c>
      <c r="F24" s="13">
        <v>0.23410655</v>
      </c>
      <c r="G24" s="14">
        <v>1.020408E-3</v>
      </c>
      <c r="H24" s="13">
        <f t="shared" si="0"/>
        <v>4.081632E-3</v>
      </c>
      <c r="I24" s="4" t="s">
        <v>57</v>
      </c>
      <c r="K24" s="82"/>
      <c r="L24" s="86"/>
      <c r="M24" s="86"/>
      <c r="N24" s="86"/>
      <c r="O24" s="86"/>
      <c r="P24" s="86"/>
    </row>
    <row r="25" spans="1:16" x14ac:dyDescent="0.35">
      <c r="C25" s="4" t="s">
        <v>49</v>
      </c>
      <c r="D25" s="13">
        <v>7.0811004999999996E-2</v>
      </c>
      <c r="E25" s="13">
        <v>-7.5325290000000003E-2</v>
      </c>
      <c r="F25" s="13">
        <v>0.2002842</v>
      </c>
      <c r="G25" s="14">
        <v>0.324489796</v>
      </c>
      <c r="H25" s="13">
        <f t="shared" si="0"/>
        <v>1.297959184</v>
      </c>
      <c r="I25" s="4" t="str">
        <f t="shared" si="1"/>
        <v>n.s.</v>
      </c>
      <c r="K25" s="82"/>
      <c r="L25" s="86"/>
      <c r="M25" s="86"/>
      <c r="N25" s="86"/>
      <c r="O25" s="86"/>
      <c r="P25" s="86"/>
    </row>
    <row r="26" spans="1:16" ht="15" thickBot="1" x14ac:dyDescent="0.4">
      <c r="A26" s="10"/>
      <c r="B26" s="10"/>
      <c r="C26" s="11" t="s">
        <v>50</v>
      </c>
      <c r="D26" s="34">
        <v>0.136489524</v>
      </c>
      <c r="E26" s="34">
        <v>3.2354590000000003E-2</v>
      </c>
      <c r="F26" s="34">
        <v>0.23436646</v>
      </c>
      <c r="G26" s="36">
        <v>4.0816330000000003E-3</v>
      </c>
      <c r="H26" s="46">
        <f t="shared" si="0"/>
        <v>1.6326532000000001E-2</v>
      </c>
      <c r="I26" s="4" t="str">
        <f t="shared" si="1"/>
        <v>*</v>
      </c>
      <c r="K26" s="82"/>
      <c r="L26" s="81"/>
      <c r="M26" s="81"/>
      <c r="N26" s="81"/>
      <c r="O26" s="81"/>
      <c r="P26" s="81"/>
    </row>
    <row r="27" spans="1:16" ht="16.5" x14ac:dyDescent="0.35">
      <c r="A27" s="6">
        <v>6</v>
      </c>
      <c r="B27" s="26" t="s">
        <v>150</v>
      </c>
      <c r="C27" s="26" t="s">
        <v>37</v>
      </c>
      <c r="D27" s="25">
        <v>0.37593848000000002</v>
      </c>
      <c r="E27" s="25">
        <v>6.2428433999999998E-2</v>
      </c>
      <c r="F27" s="25">
        <v>0.71562775999999995</v>
      </c>
      <c r="G27" s="29">
        <v>2.653061E-2</v>
      </c>
      <c r="H27" s="13">
        <f>G27*1</f>
        <v>2.653061E-2</v>
      </c>
      <c r="I27" s="4" t="s">
        <v>45</v>
      </c>
    </row>
    <row r="28" spans="1:16" x14ac:dyDescent="0.35">
      <c r="A28" s="8"/>
      <c r="B28" s="27"/>
      <c r="C28" s="12" t="s">
        <v>53</v>
      </c>
      <c r="D28" s="13">
        <v>8.8829149999999996E-2</v>
      </c>
      <c r="E28" s="13">
        <v>-0.139614034</v>
      </c>
      <c r="F28" s="13">
        <v>0.34894259</v>
      </c>
      <c r="G28" s="38">
        <v>0.48571428999999999</v>
      </c>
      <c r="H28" s="13">
        <f t="shared" ref="H28:H32" si="2">G28*1</f>
        <v>0.48571428999999999</v>
      </c>
      <c r="I28" s="4" t="str">
        <f t="shared" ref="I28" si="3">IF(H28&lt;0.05,"*","n.s.")</f>
        <v>n.s.</v>
      </c>
    </row>
    <row r="29" spans="1:16" x14ac:dyDescent="0.35">
      <c r="C29" s="12" t="s">
        <v>48</v>
      </c>
      <c r="D29" s="13">
        <v>8.8869680000000006E-2</v>
      </c>
      <c r="E29" s="13">
        <v>-3.5248256999999998E-2</v>
      </c>
      <c r="F29" s="13">
        <v>0.20722884999999999</v>
      </c>
      <c r="G29" s="14">
        <v>0.16122449</v>
      </c>
      <c r="H29" s="13">
        <f t="shared" si="2"/>
        <v>0.16122449</v>
      </c>
      <c r="I29" s="4" t="s">
        <v>151</v>
      </c>
    </row>
    <row r="30" spans="1:16" x14ac:dyDescent="0.35">
      <c r="C30" s="4" t="s">
        <v>49</v>
      </c>
      <c r="D30" s="13">
        <v>0.21235483999999999</v>
      </c>
      <c r="E30" s="13">
        <v>-8.7027922999999993E-2</v>
      </c>
      <c r="F30" s="13">
        <v>0.50473283999999996</v>
      </c>
      <c r="G30" s="14">
        <v>0.17142857</v>
      </c>
      <c r="H30" s="13">
        <f t="shared" si="2"/>
        <v>0.17142857</v>
      </c>
      <c r="I30" s="4" t="str">
        <f t="shared" ref="I30:I32" si="4">IF(H30&lt;0.05,"*","n.s.")</f>
        <v>n.s.</v>
      </c>
      <c r="K30" s="79"/>
      <c r="L30" s="83"/>
      <c r="M30" s="83"/>
      <c r="N30" s="83"/>
      <c r="O30" s="83"/>
    </row>
    <row r="31" spans="1:16" x14ac:dyDescent="0.35">
      <c r="C31" s="4" t="s">
        <v>50</v>
      </c>
      <c r="D31" s="13">
        <v>0.19818524000000001</v>
      </c>
      <c r="E31" s="13">
        <v>-4.8456180000000003E-3</v>
      </c>
      <c r="F31" s="13">
        <v>0.4189254</v>
      </c>
      <c r="G31" s="14">
        <v>5.9183670000000001E-2</v>
      </c>
      <c r="H31" s="13">
        <f t="shared" si="2"/>
        <v>5.9183670000000001E-2</v>
      </c>
      <c r="I31" s="4" t="str">
        <f t="shared" ref="I31" si="5">IF(H31&lt;0.05,"*","n.s.")</f>
        <v>n.s.</v>
      </c>
      <c r="K31" s="80"/>
      <c r="L31" s="83"/>
      <c r="M31" s="83"/>
      <c r="N31" s="83"/>
      <c r="O31" s="83"/>
    </row>
    <row r="32" spans="1:16" x14ac:dyDescent="0.35">
      <c r="A32" s="10"/>
      <c r="B32" s="10"/>
      <c r="C32" s="11" t="s">
        <v>51</v>
      </c>
      <c r="D32" s="34">
        <v>-0.1169186</v>
      </c>
      <c r="E32" s="34">
        <v>-0.33571975300000001</v>
      </c>
      <c r="F32" s="34">
        <v>8.3388089999999998E-2</v>
      </c>
      <c r="G32" s="36">
        <v>0.28367346999999998</v>
      </c>
      <c r="H32" s="34">
        <f t="shared" si="2"/>
        <v>0.28367346999999998</v>
      </c>
      <c r="I32" s="4" t="str">
        <f t="shared" si="4"/>
        <v>n.s.</v>
      </c>
      <c r="K32" s="80"/>
      <c r="L32" s="83"/>
      <c r="M32" s="83"/>
      <c r="N32" s="83"/>
      <c r="O32" s="83"/>
    </row>
    <row r="33" spans="1:24" x14ac:dyDescent="0.35">
      <c r="A33" s="8"/>
      <c r="B33" s="27"/>
      <c r="C33" s="12"/>
      <c r="D33" s="7"/>
      <c r="E33" s="7"/>
      <c r="F33" s="13"/>
      <c r="G33" s="30"/>
      <c r="H33" s="4"/>
      <c r="K33" s="80"/>
      <c r="L33" s="80"/>
      <c r="M33" s="80"/>
      <c r="N33" s="80"/>
      <c r="O33" s="80"/>
      <c r="P33" s="80"/>
    </row>
    <row r="34" spans="1:24" ht="35.15" customHeight="1" x14ac:dyDescent="0.35">
      <c r="A34" s="8"/>
      <c r="B34" s="27"/>
      <c r="C34" s="12"/>
      <c r="D34" s="7"/>
      <c r="E34" s="7"/>
      <c r="F34" s="13"/>
      <c r="G34" s="30"/>
      <c r="H34" s="4"/>
      <c r="J34" s="88" t="s">
        <v>59</v>
      </c>
      <c r="K34" s="41" t="s">
        <v>53</v>
      </c>
      <c r="L34" s="41" t="s">
        <v>48</v>
      </c>
      <c r="M34" s="87" t="s">
        <v>49</v>
      </c>
      <c r="N34" s="78" t="s">
        <v>50</v>
      </c>
      <c r="O34" s="78" t="s">
        <v>51</v>
      </c>
      <c r="P34" s="78" t="s">
        <v>148</v>
      </c>
      <c r="R34" s="52"/>
      <c r="S34" s="113" t="s">
        <v>53</v>
      </c>
      <c r="T34" s="113" t="s">
        <v>48</v>
      </c>
      <c r="U34" s="114" t="s">
        <v>200</v>
      </c>
      <c r="V34" s="115" t="s">
        <v>199</v>
      </c>
      <c r="W34" s="115" t="s">
        <v>51</v>
      </c>
      <c r="X34" s="115" t="s">
        <v>148</v>
      </c>
    </row>
    <row r="35" spans="1:24" ht="35.15" customHeight="1" x14ac:dyDescent="0.35">
      <c r="A35" s="8"/>
      <c r="B35" s="27"/>
      <c r="C35" s="12"/>
      <c r="D35" s="7"/>
      <c r="E35" s="7"/>
      <c r="F35" s="13"/>
      <c r="G35" s="30"/>
      <c r="H35" s="4"/>
      <c r="J35" s="40" t="s">
        <v>53</v>
      </c>
      <c r="K35" s="90" t="s">
        <v>58</v>
      </c>
      <c r="L35" s="90" t="s">
        <v>152</v>
      </c>
      <c r="M35" s="91" t="s">
        <v>153</v>
      </c>
      <c r="N35" s="91" t="s">
        <v>154</v>
      </c>
      <c r="O35" s="90" t="s">
        <v>155</v>
      </c>
      <c r="P35" s="90" t="s">
        <v>149</v>
      </c>
      <c r="R35" s="113" t="s">
        <v>53</v>
      </c>
      <c r="S35" s="110"/>
      <c r="T35" s="111"/>
      <c r="U35" s="108" t="s">
        <v>198</v>
      </c>
      <c r="V35" s="108" t="s">
        <v>198</v>
      </c>
      <c r="W35" s="111"/>
      <c r="X35" s="111"/>
    </row>
    <row r="36" spans="1:24" ht="35.15" customHeight="1" x14ac:dyDescent="0.35">
      <c r="A36" s="8"/>
      <c r="B36" s="27"/>
      <c r="C36" s="12"/>
      <c r="D36" s="7"/>
      <c r="E36" s="7"/>
      <c r="F36" s="13"/>
      <c r="G36" s="30"/>
      <c r="H36" s="4"/>
      <c r="J36" s="40" t="s">
        <v>48</v>
      </c>
      <c r="K36" s="90" t="s">
        <v>156</v>
      </c>
      <c r="L36" s="92" t="s">
        <v>58</v>
      </c>
      <c r="M36" s="93" t="s">
        <v>157</v>
      </c>
      <c r="N36" s="90" t="s">
        <v>158</v>
      </c>
      <c r="O36" s="91" t="s">
        <v>159</v>
      </c>
      <c r="P36" s="90" t="s">
        <v>149</v>
      </c>
      <c r="R36" s="113" t="s">
        <v>48</v>
      </c>
      <c r="S36" s="111"/>
      <c r="T36" s="92"/>
      <c r="U36" s="111"/>
      <c r="V36" s="111"/>
      <c r="W36" s="108" t="s">
        <v>198</v>
      </c>
      <c r="X36" s="111"/>
    </row>
    <row r="37" spans="1:24" ht="35.15" customHeight="1" x14ac:dyDescent="0.35">
      <c r="A37" s="8"/>
      <c r="B37" s="27"/>
      <c r="C37" s="12"/>
      <c r="D37" s="7"/>
      <c r="E37" s="7"/>
      <c r="F37" s="13"/>
      <c r="G37" s="30"/>
      <c r="H37" s="4"/>
      <c r="J37" s="89" t="s">
        <v>49</v>
      </c>
      <c r="K37" s="91" t="s">
        <v>160</v>
      </c>
      <c r="L37" s="90" t="s">
        <v>161</v>
      </c>
      <c r="M37" s="94" t="s">
        <v>58</v>
      </c>
      <c r="N37" s="95" t="s">
        <v>162</v>
      </c>
      <c r="O37" s="96" t="s">
        <v>163</v>
      </c>
      <c r="P37" s="96" t="s">
        <v>149</v>
      </c>
      <c r="R37" s="114" t="s">
        <v>200</v>
      </c>
      <c r="S37" s="109" t="s">
        <v>198</v>
      </c>
      <c r="T37" s="112"/>
      <c r="U37" s="94"/>
      <c r="V37" s="109" t="s">
        <v>198</v>
      </c>
      <c r="W37" s="112"/>
      <c r="X37" s="112"/>
    </row>
    <row r="38" spans="1:24" ht="35.15" customHeight="1" x14ac:dyDescent="0.35">
      <c r="A38" s="8"/>
      <c r="B38" s="27"/>
      <c r="C38" s="12"/>
      <c r="D38" s="7"/>
      <c r="E38" s="7"/>
      <c r="F38" s="13"/>
      <c r="G38" s="30"/>
      <c r="H38" s="4"/>
      <c r="J38" s="39" t="s">
        <v>50</v>
      </c>
      <c r="K38" s="91" t="s">
        <v>164</v>
      </c>
      <c r="L38" s="90" t="s">
        <v>165</v>
      </c>
      <c r="M38" s="95" t="s">
        <v>166</v>
      </c>
      <c r="N38" s="94" t="s">
        <v>58</v>
      </c>
      <c r="O38" s="95" t="s">
        <v>167</v>
      </c>
      <c r="P38" s="96" t="s">
        <v>149</v>
      </c>
      <c r="R38" s="115" t="s">
        <v>199</v>
      </c>
      <c r="S38" s="109" t="s">
        <v>198</v>
      </c>
      <c r="T38" s="112"/>
      <c r="U38" s="109" t="s">
        <v>198</v>
      </c>
      <c r="V38" s="94"/>
      <c r="W38" s="109" t="s">
        <v>198</v>
      </c>
      <c r="X38" s="112"/>
    </row>
    <row r="39" spans="1:24" ht="35.15" customHeight="1" x14ac:dyDescent="0.35">
      <c r="A39" s="8"/>
      <c r="B39" s="27"/>
      <c r="C39" s="12"/>
      <c r="D39" s="7"/>
      <c r="E39" s="7"/>
      <c r="F39" s="13"/>
      <c r="G39" s="30"/>
      <c r="H39" s="4"/>
      <c r="J39" s="39" t="s">
        <v>51</v>
      </c>
      <c r="K39" s="104" t="s">
        <v>168</v>
      </c>
      <c r="L39" s="91" t="s">
        <v>169</v>
      </c>
      <c r="M39" s="96" t="s">
        <v>170</v>
      </c>
      <c r="N39" s="95" t="s">
        <v>171</v>
      </c>
      <c r="O39" s="94" t="s">
        <v>58</v>
      </c>
      <c r="P39" s="96" t="s">
        <v>149</v>
      </c>
      <c r="R39" s="115" t="s">
        <v>51</v>
      </c>
      <c r="S39" s="112"/>
      <c r="T39" s="109" t="s">
        <v>198</v>
      </c>
      <c r="U39" s="112"/>
      <c r="V39" s="109" t="s">
        <v>198</v>
      </c>
      <c r="W39" s="94"/>
      <c r="X39" s="112"/>
    </row>
    <row r="40" spans="1:24" ht="35.15" customHeight="1" x14ac:dyDescent="0.35">
      <c r="A40" s="8"/>
      <c r="B40" s="27"/>
      <c r="C40" s="12"/>
      <c r="D40" s="7"/>
      <c r="E40" s="7"/>
      <c r="F40" s="13"/>
      <c r="G40" s="30"/>
      <c r="H40" s="4"/>
      <c r="J40" s="39" t="s">
        <v>148</v>
      </c>
      <c r="K40" s="90" t="s">
        <v>172</v>
      </c>
      <c r="L40" s="90" t="s">
        <v>173</v>
      </c>
      <c r="M40" s="96" t="s">
        <v>174</v>
      </c>
      <c r="N40" s="96" t="s">
        <v>175</v>
      </c>
      <c r="O40" s="97" t="s">
        <v>176</v>
      </c>
      <c r="P40" s="94" t="s">
        <v>58</v>
      </c>
      <c r="R40" s="115" t="s">
        <v>148</v>
      </c>
      <c r="S40" s="112"/>
      <c r="T40" s="112"/>
      <c r="U40" s="112"/>
      <c r="V40" s="112"/>
      <c r="W40" s="112"/>
      <c r="X40" s="94"/>
    </row>
    <row r="41" spans="1:24" x14ac:dyDescent="0.35">
      <c r="A41" s="8"/>
      <c r="B41" s="27"/>
      <c r="C41" s="12"/>
      <c r="D41" s="7"/>
      <c r="E41" s="7"/>
      <c r="F41" s="13"/>
      <c r="G41" s="30"/>
      <c r="H41" s="4"/>
      <c r="K41" s="82"/>
      <c r="L41" s="81"/>
      <c r="M41" s="81"/>
      <c r="N41" s="81"/>
      <c r="O41" s="81"/>
      <c r="P41" s="81"/>
    </row>
    <row r="42" spans="1:24" ht="16.5" thickBot="1" x14ac:dyDescent="0.4">
      <c r="A42" s="3" t="s">
        <v>1</v>
      </c>
      <c r="B42" s="1" t="s">
        <v>0</v>
      </c>
      <c r="C42" s="1" t="s">
        <v>36</v>
      </c>
      <c r="D42" s="2" t="s">
        <v>32</v>
      </c>
      <c r="E42" s="2" t="s">
        <v>33</v>
      </c>
      <c r="F42" s="2" t="s">
        <v>34</v>
      </c>
      <c r="G42" s="2" t="s">
        <v>35</v>
      </c>
      <c r="H42" s="2" t="s">
        <v>128</v>
      </c>
      <c r="K42" s="82"/>
      <c r="L42" s="81"/>
      <c r="M42" s="81"/>
      <c r="N42" s="81"/>
      <c r="O42" s="81"/>
      <c r="P42" s="81"/>
    </row>
    <row r="43" spans="1:24" ht="16.5" x14ac:dyDescent="0.35">
      <c r="A43" s="6" t="s">
        <v>130</v>
      </c>
      <c r="B43" s="26" t="s">
        <v>177</v>
      </c>
      <c r="C43" s="26" t="s">
        <v>37</v>
      </c>
      <c r="D43" s="25">
        <v>0.58719723999999995</v>
      </c>
      <c r="E43" s="25">
        <v>0.45794647999999999</v>
      </c>
      <c r="F43" s="25">
        <v>0.71610242999999996</v>
      </c>
      <c r="G43" s="29">
        <v>1.020408E-3</v>
      </c>
      <c r="H43" s="13">
        <f>G43*10</f>
        <v>1.0204080000000001E-2</v>
      </c>
      <c r="I43" s="4" t="s">
        <v>45</v>
      </c>
      <c r="K43" s="82"/>
      <c r="L43" s="4"/>
      <c r="M43" s="81"/>
      <c r="N43" s="81"/>
      <c r="O43" s="81"/>
      <c r="P43" s="81"/>
    </row>
    <row r="44" spans="1:24" x14ac:dyDescent="0.35">
      <c r="A44" s="8"/>
      <c r="B44" s="27"/>
      <c r="C44" s="12" t="s">
        <v>49</v>
      </c>
      <c r="D44" s="13">
        <v>0.23479688000000001</v>
      </c>
      <c r="E44" s="13">
        <v>6.7917320000000003E-2</v>
      </c>
      <c r="F44" s="13">
        <v>0.40016067999999999</v>
      </c>
      <c r="G44" s="30">
        <v>2.040816E-3</v>
      </c>
      <c r="H44" s="13">
        <f t="shared" ref="H44:H82" si="6">G44*10</f>
        <v>2.0408160000000002E-2</v>
      </c>
      <c r="I44" s="4" t="s">
        <v>45</v>
      </c>
      <c r="K44" s="82"/>
      <c r="L44" s="79"/>
      <c r="M44" s="105"/>
      <c r="N44" s="105"/>
      <c r="O44" s="105"/>
      <c r="P44" s="105"/>
    </row>
    <row r="45" spans="1:24" x14ac:dyDescent="0.35">
      <c r="C45" s="4" t="s">
        <v>44</v>
      </c>
      <c r="D45" s="13">
        <v>-0.29198436</v>
      </c>
      <c r="E45" s="13">
        <v>-1.4030372499999999</v>
      </c>
      <c r="F45" s="13">
        <v>0.79995808999999996</v>
      </c>
      <c r="G45" s="14">
        <v>0.61428571399999998</v>
      </c>
      <c r="H45" s="13">
        <f t="shared" si="6"/>
        <v>6.1428571400000003</v>
      </c>
      <c r="I45" s="4" t="str">
        <f>IF(G45&lt;0.05,"*","n.s.")</f>
        <v>n.s.</v>
      </c>
      <c r="K45" s="82"/>
      <c r="L45" s="98"/>
      <c r="M45" s="105"/>
      <c r="N45" s="105"/>
      <c r="O45" s="105"/>
      <c r="P45" s="105"/>
    </row>
    <row r="46" spans="1:24" ht="15" thickBot="1" x14ac:dyDescent="0.4">
      <c r="A46" s="10"/>
      <c r="B46" s="10"/>
      <c r="C46" s="11" t="s">
        <v>141</v>
      </c>
      <c r="D46" s="34">
        <v>3.9447370000000002E-2</v>
      </c>
      <c r="E46" s="34">
        <v>-0.13931983000000001</v>
      </c>
      <c r="F46" s="34">
        <v>0.22155573000000001</v>
      </c>
      <c r="G46" s="36">
        <v>0.68367346900000003</v>
      </c>
      <c r="H46" s="46">
        <f t="shared" si="6"/>
        <v>6.8367346900000001</v>
      </c>
      <c r="I46" s="4" t="str">
        <f>IF(G46&lt;0.05,"*","n.s.")</f>
        <v>n.s.</v>
      </c>
      <c r="L46" s="98"/>
      <c r="M46" s="98"/>
      <c r="N46" s="98"/>
      <c r="O46" s="98"/>
      <c r="P46" s="98"/>
      <c r="Q46" s="98"/>
    </row>
    <row r="47" spans="1:24" ht="16.5" x14ac:dyDescent="0.35">
      <c r="A47" s="6" t="s">
        <v>179</v>
      </c>
      <c r="B47" s="26" t="s">
        <v>178</v>
      </c>
      <c r="C47" s="26" t="s">
        <v>37</v>
      </c>
      <c r="D47" s="25">
        <v>0.65268179000000004</v>
      </c>
      <c r="E47" s="25">
        <v>0.52543086000000006</v>
      </c>
      <c r="F47" s="25">
        <v>0.74862030000000002</v>
      </c>
      <c r="G47" s="29">
        <v>1.020408E-3</v>
      </c>
      <c r="H47" s="13">
        <f t="shared" si="6"/>
        <v>1.0204080000000001E-2</v>
      </c>
      <c r="I47" s="4" t="s">
        <v>45</v>
      </c>
      <c r="L47" s="99"/>
      <c r="M47" s="100"/>
      <c r="N47" s="100"/>
      <c r="O47" s="100"/>
      <c r="P47" s="100"/>
      <c r="Q47" s="100"/>
    </row>
    <row r="48" spans="1:24" x14ac:dyDescent="0.35">
      <c r="A48" s="8"/>
      <c r="B48" s="27"/>
      <c r="C48" s="12" t="s">
        <v>50</v>
      </c>
      <c r="D48" s="13">
        <v>0.16297748000000001</v>
      </c>
      <c r="E48" s="13">
        <v>2.1086520000000001E-2</v>
      </c>
      <c r="F48" s="13">
        <v>0.29371180000000002</v>
      </c>
      <c r="G48" s="30">
        <v>2.244898E-2</v>
      </c>
      <c r="H48" s="13">
        <f t="shared" si="6"/>
        <v>0.22448980000000002</v>
      </c>
      <c r="I48" s="4" t="s">
        <v>151</v>
      </c>
      <c r="K48" s="79"/>
      <c r="L48" s="99"/>
      <c r="M48" s="100"/>
      <c r="N48" s="100"/>
      <c r="O48" s="100"/>
      <c r="P48" s="100"/>
      <c r="Q48" s="100"/>
    </row>
    <row r="49" spans="1:17" x14ac:dyDescent="0.35">
      <c r="C49" s="4" t="s">
        <v>44</v>
      </c>
      <c r="D49" s="13">
        <v>-0.18751308</v>
      </c>
      <c r="E49" s="13">
        <v>-1.0555412200000001</v>
      </c>
      <c r="F49" s="13">
        <v>0.60299860000000005</v>
      </c>
      <c r="G49" s="14">
        <v>0.70816326500000004</v>
      </c>
      <c r="H49" s="13">
        <f t="shared" si="6"/>
        <v>7.0816326500000004</v>
      </c>
      <c r="I49" s="4" t="str">
        <f>IF(G49&lt;0.05,"*","n.s.")</f>
        <v>n.s.</v>
      </c>
      <c r="K49" s="80"/>
      <c r="L49" s="99"/>
      <c r="M49" s="100"/>
      <c r="N49" s="100"/>
      <c r="O49" s="100"/>
      <c r="P49" s="100"/>
      <c r="Q49" s="100"/>
    </row>
    <row r="50" spans="1:17" ht="15" thickBot="1" x14ac:dyDescent="0.4">
      <c r="A50" s="10"/>
      <c r="B50" s="10"/>
      <c r="C50" s="11" t="s">
        <v>133</v>
      </c>
      <c r="D50" s="34">
        <v>2.4740870000000002E-2</v>
      </c>
      <c r="E50" s="34">
        <v>-0.11649855000000001</v>
      </c>
      <c r="F50" s="34">
        <v>0.1811101</v>
      </c>
      <c r="G50" s="36">
        <v>0.77755101999999998</v>
      </c>
      <c r="H50" s="46">
        <f t="shared" si="6"/>
        <v>7.7755101999999994</v>
      </c>
      <c r="I50" s="4" t="str">
        <f>IF(G50&lt;0.05,"*","n.s.")</f>
        <v>n.s.</v>
      </c>
      <c r="K50" s="80"/>
      <c r="L50" s="99"/>
      <c r="M50" s="100"/>
      <c r="N50" s="100"/>
      <c r="O50" s="100"/>
      <c r="P50" s="100"/>
      <c r="Q50" s="100"/>
    </row>
    <row r="51" spans="1:17" ht="16.5" x14ac:dyDescent="0.35">
      <c r="A51" s="6" t="s">
        <v>132</v>
      </c>
      <c r="B51" s="26" t="s">
        <v>134</v>
      </c>
      <c r="C51" s="26" t="s">
        <v>37</v>
      </c>
      <c r="D51" s="25">
        <v>0.41906064999999998</v>
      </c>
      <c r="E51" s="25">
        <v>0.20865995000000001</v>
      </c>
      <c r="F51" s="25">
        <v>0.67889973000000003</v>
      </c>
      <c r="G51" s="29">
        <v>1.020408E-3</v>
      </c>
      <c r="H51" s="13">
        <f t="shared" si="6"/>
        <v>1.0204080000000001E-2</v>
      </c>
      <c r="I51" s="4" t="s">
        <v>45</v>
      </c>
      <c r="K51" s="82"/>
      <c r="L51" s="99"/>
      <c r="M51" s="100"/>
      <c r="N51" s="100"/>
      <c r="O51" s="100"/>
      <c r="P51" s="100"/>
      <c r="Q51" s="100"/>
    </row>
    <row r="52" spans="1:17" x14ac:dyDescent="0.35">
      <c r="A52" s="8"/>
      <c r="B52" s="27"/>
      <c r="C52" s="12" t="s">
        <v>51</v>
      </c>
      <c r="D52" s="13">
        <v>0.49951521500000001</v>
      </c>
      <c r="E52" s="13">
        <v>0.17529937000000001</v>
      </c>
      <c r="F52" s="13">
        <v>0.77640368000000004</v>
      </c>
      <c r="G52" s="38">
        <v>1.020408E-3</v>
      </c>
      <c r="H52" s="13">
        <f t="shared" si="6"/>
        <v>1.0204080000000001E-2</v>
      </c>
      <c r="I52" s="4" t="str">
        <f>IF(G52&lt;0.05,"*","n.s.")</f>
        <v>*</v>
      </c>
      <c r="K52" s="82"/>
      <c r="L52" s="99"/>
      <c r="M52" s="100"/>
      <c r="N52" s="100"/>
      <c r="O52" s="100"/>
      <c r="P52" s="100"/>
      <c r="Q52" s="100"/>
    </row>
    <row r="53" spans="1:17" x14ac:dyDescent="0.35">
      <c r="C53" s="4" t="s">
        <v>44</v>
      </c>
      <c r="D53" s="13">
        <v>-1.0183493779999999</v>
      </c>
      <c r="E53" s="13">
        <v>-2.7167655399999999</v>
      </c>
      <c r="F53" s="13">
        <v>0.72719104999999995</v>
      </c>
      <c r="G53" s="14">
        <v>0.28163265300000001</v>
      </c>
      <c r="H53" s="13">
        <f t="shared" si="6"/>
        <v>2.81632653</v>
      </c>
      <c r="I53" s="4" t="str">
        <f>IF(G53&lt;0.05,"*","n.s.")</f>
        <v>n.s.</v>
      </c>
      <c r="K53" s="82"/>
      <c r="L53" s="81"/>
      <c r="M53" s="81"/>
      <c r="N53" s="81"/>
      <c r="O53" s="81"/>
      <c r="P53" s="81"/>
    </row>
    <row r="54" spans="1:17" ht="15" thickBot="1" x14ac:dyDescent="0.4">
      <c r="A54" s="10"/>
      <c r="B54" s="10"/>
      <c r="C54" s="11" t="s">
        <v>135</v>
      </c>
      <c r="D54" s="34">
        <v>0.190183079</v>
      </c>
      <c r="E54" s="34">
        <v>-0.10629337</v>
      </c>
      <c r="F54" s="34">
        <v>0.53378910999999996</v>
      </c>
      <c r="G54" s="36">
        <v>0.28571428599999998</v>
      </c>
      <c r="H54" s="46">
        <f t="shared" si="6"/>
        <v>2.8571428599999997</v>
      </c>
      <c r="I54" s="4" t="str">
        <f>IF(G54&lt;0.05,"*","n.s.")</f>
        <v>n.s.</v>
      </c>
      <c r="K54" s="82"/>
      <c r="L54" s="81"/>
      <c r="M54" s="81"/>
      <c r="N54" s="81"/>
      <c r="O54" s="81"/>
      <c r="P54" s="81"/>
    </row>
    <row r="55" spans="1:17" ht="16.5" x14ac:dyDescent="0.35">
      <c r="A55" s="6" t="s">
        <v>136</v>
      </c>
      <c r="B55" s="26" t="s">
        <v>181</v>
      </c>
      <c r="C55" s="26" t="s">
        <v>37</v>
      </c>
      <c r="D55" s="25">
        <v>0.51692289000000002</v>
      </c>
      <c r="E55" s="25">
        <v>0.39301908000000002</v>
      </c>
      <c r="F55" s="25">
        <v>0.63241713899999996</v>
      </c>
      <c r="G55" s="29">
        <v>1.020408E-3</v>
      </c>
      <c r="H55" s="13">
        <f t="shared" si="6"/>
        <v>1.0204080000000001E-2</v>
      </c>
      <c r="I55" s="4" t="s">
        <v>45</v>
      </c>
      <c r="K55" s="82"/>
      <c r="L55" s="81"/>
      <c r="M55" s="81"/>
      <c r="N55" s="81"/>
      <c r="O55" s="81"/>
      <c r="P55" s="81"/>
    </row>
    <row r="56" spans="1:17" x14ac:dyDescent="0.35">
      <c r="A56" s="8"/>
      <c r="B56" s="27"/>
      <c r="C56" s="12" t="s">
        <v>53</v>
      </c>
      <c r="D56" s="13">
        <v>0.33929492</v>
      </c>
      <c r="E56" s="13">
        <v>0.17449261999999999</v>
      </c>
      <c r="F56" s="13">
        <v>0.51329636899999997</v>
      </c>
      <c r="G56" s="30">
        <v>1.020408E-3</v>
      </c>
      <c r="H56" s="13">
        <f t="shared" si="6"/>
        <v>1.0204080000000001E-2</v>
      </c>
      <c r="I56" s="4" t="s">
        <v>45</v>
      </c>
      <c r="K56" s="82"/>
      <c r="L56" s="81"/>
      <c r="M56" s="81"/>
      <c r="N56" s="81"/>
      <c r="O56" s="81"/>
      <c r="P56" s="81"/>
    </row>
    <row r="57" spans="1:17" x14ac:dyDescent="0.35">
      <c r="C57" s="4" t="s">
        <v>44</v>
      </c>
      <c r="D57" s="13">
        <v>0.88859664000000005</v>
      </c>
      <c r="E57" s="13">
        <v>-0.23161867999999999</v>
      </c>
      <c r="F57" s="13">
        <v>1.9320933389999999</v>
      </c>
      <c r="G57" s="14">
        <v>0.114285714</v>
      </c>
      <c r="H57" s="13">
        <f t="shared" si="6"/>
        <v>1.14285714</v>
      </c>
      <c r="I57" s="4" t="str">
        <f>IF(G57&lt;0.05,"*","n.s.")</f>
        <v>n.s.</v>
      </c>
    </row>
    <row r="58" spans="1:17" ht="15" thickBot="1" x14ac:dyDescent="0.4">
      <c r="A58" s="10"/>
      <c r="B58" s="10"/>
      <c r="C58" s="11" t="s">
        <v>131</v>
      </c>
      <c r="D58" s="34">
        <v>-0.13625408</v>
      </c>
      <c r="E58" s="34">
        <v>-0.29909455000000001</v>
      </c>
      <c r="F58" s="34">
        <v>3.4587821999999997E-2</v>
      </c>
      <c r="G58" s="36">
        <v>0.12244898</v>
      </c>
      <c r="H58" s="46">
        <f t="shared" si="6"/>
        <v>1.2244898</v>
      </c>
      <c r="I58" s="4" t="str">
        <f>IF(G58&lt;0.05,"*","n.s.")</f>
        <v>n.s.</v>
      </c>
    </row>
    <row r="59" spans="1:17" ht="16.5" x14ac:dyDescent="0.35">
      <c r="A59" s="6" t="s">
        <v>180</v>
      </c>
      <c r="B59" s="26" t="s">
        <v>137</v>
      </c>
      <c r="C59" s="26" t="s">
        <v>37</v>
      </c>
      <c r="D59" s="25">
        <v>0.56107989999999996</v>
      </c>
      <c r="E59" s="25">
        <v>0.46499689999999999</v>
      </c>
      <c r="F59" s="25">
        <v>0.67303643899999999</v>
      </c>
      <c r="G59" s="29">
        <v>1.020408E-3</v>
      </c>
      <c r="H59" s="13">
        <f t="shared" si="6"/>
        <v>1.0204080000000001E-2</v>
      </c>
      <c r="I59" s="4" t="s">
        <v>45</v>
      </c>
      <c r="K59" s="79"/>
      <c r="L59" s="83"/>
      <c r="M59" s="83"/>
      <c r="N59" s="83"/>
      <c r="O59" s="83"/>
    </row>
    <row r="60" spans="1:17" x14ac:dyDescent="0.35">
      <c r="A60" s="8"/>
      <c r="B60" s="27"/>
      <c r="C60" s="12" t="s">
        <v>50</v>
      </c>
      <c r="D60" s="13">
        <v>0.33158090000000001</v>
      </c>
      <c r="E60" s="13">
        <v>0.20327029999999999</v>
      </c>
      <c r="F60" s="13">
        <v>0.46304365400000003</v>
      </c>
      <c r="G60" s="30">
        <v>1.020408E-3</v>
      </c>
      <c r="H60" s="13">
        <f t="shared" si="6"/>
        <v>1.0204080000000001E-2</v>
      </c>
      <c r="I60" s="4" t="s">
        <v>45</v>
      </c>
      <c r="K60" s="80"/>
      <c r="L60" s="83"/>
      <c r="M60" s="83"/>
      <c r="N60" s="83"/>
      <c r="O60" s="83"/>
    </row>
    <row r="61" spans="1:17" x14ac:dyDescent="0.35">
      <c r="C61" s="4" t="s">
        <v>44</v>
      </c>
      <c r="D61" s="13">
        <v>0.91329070000000001</v>
      </c>
      <c r="E61" s="13">
        <v>0.1162425</v>
      </c>
      <c r="F61" s="13">
        <v>1.6956838729999999</v>
      </c>
      <c r="G61" s="14">
        <v>3.2653060999999997E-2</v>
      </c>
      <c r="H61" s="13">
        <f t="shared" si="6"/>
        <v>0.32653060999999994</v>
      </c>
      <c r="I61" s="4" t="s">
        <v>151</v>
      </c>
      <c r="K61" s="80"/>
      <c r="L61" s="4"/>
      <c r="M61" s="80"/>
      <c r="N61" s="80"/>
      <c r="O61" s="80"/>
      <c r="P61" s="80"/>
    </row>
    <row r="62" spans="1:17" ht="15" thickBot="1" x14ac:dyDescent="0.4">
      <c r="A62" s="10"/>
      <c r="B62" s="10"/>
      <c r="C62" s="11" t="s">
        <v>133</v>
      </c>
      <c r="D62" s="34">
        <v>-0.16575670000000001</v>
      </c>
      <c r="E62" s="34">
        <v>-0.31617329999999999</v>
      </c>
      <c r="F62" s="34">
        <v>-3.2089505999999997E-2</v>
      </c>
      <c r="G62" s="36">
        <v>2.0408163E-2</v>
      </c>
      <c r="H62" s="46">
        <f t="shared" si="6"/>
        <v>0.20408163000000001</v>
      </c>
      <c r="I62" s="4" t="s">
        <v>151</v>
      </c>
      <c r="K62" s="82"/>
      <c r="L62" s="4"/>
      <c r="M62" s="81"/>
      <c r="N62" s="81"/>
      <c r="O62" s="81"/>
      <c r="P62" s="81"/>
    </row>
    <row r="63" spans="1:17" ht="16.5" x14ac:dyDescent="0.35">
      <c r="A63" s="6" t="s">
        <v>138</v>
      </c>
      <c r="B63" s="26" t="s">
        <v>182</v>
      </c>
      <c r="C63" s="26" t="s">
        <v>37</v>
      </c>
      <c r="D63" s="25">
        <v>0.39131316999999999</v>
      </c>
      <c r="E63" s="25">
        <v>0.22912467</v>
      </c>
      <c r="F63" s="25">
        <v>0.56847965899999997</v>
      </c>
      <c r="G63" s="29">
        <v>1.020408E-3</v>
      </c>
      <c r="H63" s="13">
        <f t="shared" si="6"/>
        <v>1.0204080000000001E-2</v>
      </c>
      <c r="I63" s="4" t="s">
        <v>45</v>
      </c>
      <c r="K63" s="82"/>
      <c r="L63" s="81"/>
      <c r="M63" s="81"/>
      <c r="N63" s="81"/>
      <c r="O63" s="81"/>
      <c r="P63" s="81"/>
    </row>
    <row r="64" spans="1:17" x14ac:dyDescent="0.35">
      <c r="A64" s="8"/>
      <c r="B64" s="27"/>
      <c r="C64" s="12" t="s">
        <v>53</v>
      </c>
      <c r="D64" s="13">
        <v>0.42369063000000001</v>
      </c>
      <c r="E64" s="13">
        <v>0.20547642999999999</v>
      </c>
      <c r="F64" s="13">
        <v>0.66781359600000001</v>
      </c>
      <c r="G64" s="38">
        <v>2.040816E-3</v>
      </c>
      <c r="H64" s="13">
        <f t="shared" si="6"/>
        <v>2.0408160000000002E-2</v>
      </c>
      <c r="I64" s="4" t="str">
        <f>IF(G64&lt;0.05,"*","n.s.")</f>
        <v>*</v>
      </c>
      <c r="K64" s="82"/>
      <c r="L64" s="81"/>
      <c r="M64" s="81"/>
      <c r="N64" s="81"/>
      <c r="O64" s="81"/>
      <c r="P64" s="81"/>
    </row>
    <row r="65" spans="1:16" x14ac:dyDescent="0.35">
      <c r="C65" s="4" t="s">
        <v>44</v>
      </c>
      <c r="D65" s="13">
        <v>0.85200651000000005</v>
      </c>
      <c r="E65" s="13">
        <v>-0.63943074</v>
      </c>
      <c r="F65" s="13">
        <v>2.3499366130000001</v>
      </c>
      <c r="G65" s="14">
        <v>0.26734693900000001</v>
      </c>
      <c r="H65" s="13">
        <f t="shared" si="6"/>
        <v>2.6734693900000002</v>
      </c>
      <c r="I65" s="4" t="str">
        <f>IF(G65&lt;0.05,"*","n.s.")</f>
        <v>n.s.</v>
      </c>
      <c r="K65" s="82"/>
      <c r="L65" s="81"/>
      <c r="M65" s="81"/>
      <c r="N65" s="81"/>
      <c r="O65" s="81"/>
      <c r="P65" s="81"/>
    </row>
    <row r="66" spans="1:16" ht="15" thickBot="1" x14ac:dyDescent="0.4">
      <c r="A66" s="10"/>
      <c r="B66" s="10"/>
      <c r="C66" s="11" t="s">
        <v>131</v>
      </c>
      <c r="D66" s="34">
        <v>-0.13249011999999999</v>
      </c>
      <c r="E66" s="34">
        <v>-0.36668703000000002</v>
      </c>
      <c r="F66" s="34">
        <v>0.101108872</v>
      </c>
      <c r="G66" s="36">
        <v>0.255102041</v>
      </c>
      <c r="H66" s="46">
        <f t="shared" si="6"/>
        <v>2.55102041</v>
      </c>
      <c r="I66" s="4" t="str">
        <f>IF(G66&lt;0.05,"*","n.s.")</f>
        <v>n.s.</v>
      </c>
      <c r="K66" s="82"/>
      <c r="L66" s="81"/>
      <c r="M66" s="81"/>
      <c r="N66" s="81"/>
      <c r="O66" s="81"/>
      <c r="P66" s="81"/>
    </row>
    <row r="67" spans="1:16" ht="16.5" x14ac:dyDescent="0.35">
      <c r="A67" s="6" t="s">
        <v>139</v>
      </c>
      <c r="B67" s="26" t="s">
        <v>140</v>
      </c>
      <c r="C67" s="26" t="s">
        <v>37</v>
      </c>
      <c r="D67" s="25">
        <v>0.35648433000000002</v>
      </c>
      <c r="E67" s="25">
        <v>0.20910287999999999</v>
      </c>
      <c r="F67" s="25">
        <v>0.51160237600000003</v>
      </c>
      <c r="G67" s="29">
        <v>1.020408E-3</v>
      </c>
      <c r="H67" s="13">
        <f t="shared" si="6"/>
        <v>1.0204080000000001E-2</v>
      </c>
      <c r="I67" s="4" t="s">
        <v>45</v>
      </c>
      <c r="K67" s="82"/>
      <c r="L67" s="81"/>
      <c r="M67" s="81"/>
      <c r="N67" s="81"/>
      <c r="O67" s="81"/>
      <c r="P67" s="81"/>
    </row>
    <row r="68" spans="1:16" x14ac:dyDescent="0.35">
      <c r="A68" s="8"/>
      <c r="B68" s="27"/>
      <c r="C68" s="12" t="s">
        <v>49</v>
      </c>
      <c r="D68" s="13">
        <v>0.57550338000000001</v>
      </c>
      <c r="E68" s="13">
        <v>0.35715036999999999</v>
      </c>
      <c r="F68" s="13">
        <v>0.80656698000000004</v>
      </c>
      <c r="G68" s="38">
        <v>1.020408E-3</v>
      </c>
      <c r="H68" s="13">
        <f t="shared" si="6"/>
        <v>1.0204080000000001E-2</v>
      </c>
      <c r="I68" s="4" t="str">
        <f>IF(G68&lt;0.05,"*","n.s.")</f>
        <v>*</v>
      </c>
    </row>
    <row r="69" spans="1:16" x14ac:dyDescent="0.35">
      <c r="C69" s="4" t="s">
        <v>44</v>
      </c>
      <c r="D69" s="13">
        <v>1.3107197799999999</v>
      </c>
      <c r="E69" s="13">
        <v>-0.24525826000000001</v>
      </c>
      <c r="F69" s="13">
        <v>2.7294678270000001</v>
      </c>
      <c r="G69" s="14">
        <v>9.3877551000000004E-2</v>
      </c>
      <c r="H69" s="13">
        <f t="shared" si="6"/>
        <v>0.93877551000000004</v>
      </c>
      <c r="I69" s="4" t="str">
        <f>IF(G69&lt;0.05,"*","n.s.")</f>
        <v>n.s.</v>
      </c>
    </row>
    <row r="70" spans="1:16" ht="15" thickBot="1" x14ac:dyDescent="0.4">
      <c r="A70" s="10"/>
      <c r="B70" s="10"/>
      <c r="C70" s="11" t="s">
        <v>141</v>
      </c>
      <c r="D70" s="34">
        <v>-0.22098077999999999</v>
      </c>
      <c r="E70" s="34">
        <v>-0.46340092999999999</v>
      </c>
      <c r="F70" s="34">
        <v>2.5524498999999999E-2</v>
      </c>
      <c r="G70" s="106">
        <v>8.7755102000000001E-2</v>
      </c>
      <c r="H70" s="46">
        <f t="shared" si="6"/>
        <v>0.87755102000000007</v>
      </c>
      <c r="I70" s="4" t="str">
        <f>IF(G70&lt;0.05,"*","n.s.")</f>
        <v>n.s.</v>
      </c>
    </row>
    <row r="71" spans="1:16" ht="16.5" x14ac:dyDescent="0.35">
      <c r="A71" s="6" t="s">
        <v>142</v>
      </c>
      <c r="B71" s="26" t="s">
        <v>143</v>
      </c>
      <c r="C71" s="26" t="s">
        <v>37</v>
      </c>
      <c r="D71" s="25">
        <v>0.45008018999999999</v>
      </c>
      <c r="E71" s="25">
        <v>0.28737701999999998</v>
      </c>
      <c r="F71" s="25">
        <v>0.60410337400000003</v>
      </c>
      <c r="G71" s="29">
        <v>1.020408E-3</v>
      </c>
      <c r="H71" s="13">
        <f t="shared" si="6"/>
        <v>1.0204080000000001E-2</v>
      </c>
      <c r="I71" s="4" t="s">
        <v>45</v>
      </c>
      <c r="K71" s="79"/>
      <c r="L71" s="83"/>
      <c r="M71" s="83"/>
      <c r="N71" s="83"/>
      <c r="O71" s="83"/>
    </row>
    <row r="72" spans="1:16" x14ac:dyDescent="0.35">
      <c r="A72" s="8"/>
      <c r="B72" s="27"/>
      <c r="C72" s="12" t="s">
        <v>51</v>
      </c>
      <c r="D72" s="13">
        <v>0.30589430000000001</v>
      </c>
      <c r="E72" s="13">
        <v>0.12113688</v>
      </c>
      <c r="F72" s="13">
        <v>0.47765443899999999</v>
      </c>
      <c r="G72" s="38">
        <v>4.0816330000000003E-3</v>
      </c>
      <c r="H72" s="13">
        <f t="shared" si="6"/>
        <v>4.0816330000000005E-2</v>
      </c>
      <c r="I72" s="4" t="s">
        <v>45</v>
      </c>
      <c r="K72" s="80"/>
      <c r="L72" s="83"/>
      <c r="M72" s="83"/>
      <c r="N72" s="83"/>
      <c r="O72" s="83"/>
    </row>
    <row r="73" spans="1:16" x14ac:dyDescent="0.35">
      <c r="C73" s="4" t="s">
        <v>44</v>
      </c>
      <c r="D73" s="13">
        <v>0.27535912000000001</v>
      </c>
      <c r="E73" s="13">
        <v>-0.79495917000000005</v>
      </c>
      <c r="F73" s="13">
        <v>1.4342882370000001</v>
      </c>
      <c r="G73" s="14">
        <v>0.64693877600000005</v>
      </c>
      <c r="H73" s="13">
        <f t="shared" si="6"/>
        <v>6.46938776</v>
      </c>
      <c r="I73" s="4" t="str">
        <f>IF(G73&lt;0.05,"*","n.s.")</f>
        <v>n.s.</v>
      </c>
      <c r="K73" s="80"/>
      <c r="L73" s="80"/>
      <c r="M73" s="80"/>
      <c r="N73" s="80"/>
      <c r="O73" s="80"/>
      <c r="P73" s="80"/>
    </row>
    <row r="74" spans="1:16" ht="15" thickBot="1" x14ac:dyDescent="0.4">
      <c r="A74" s="10"/>
      <c r="B74" s="10"/>
      <c r="C74" s="11" t="s">
        <v>135</v>
      </c>
      <c r="D74" s="34">
        <v>-5.4681050000000002E-2</v>
      </c>
      <c r="E74" s="34">
        <v>-0.26434233000000001</v>
      </c>
      <c r="F74" s="34">
        <v>0.155711503</v>
      </c>
      <c r="G74" s="36">
        <v>0.62448979599999999</v>
      </c>
      <c r="H74" s="46">
        <f t="shared" si="6"/>
        <v>6.2448979599999994</v>
      </c>
      <c r="I74" s="4" t="str">
        <f>IF(G74&lt;0.05,"*","n.s.")</f>
        <v>n.s.</v>
      </c>
      <c r="K74" s="82"/>
      <c r="L74" s="81"/>
      <c r="M74" s="81"/>
      <c r="N74" s="81"/>
      <c r="O74" s="81"/>
      <c r="P74" s="81"/>
    </row>
    <row r="75" spans="1:16" ht="16.5" x14ac:dyDescent="0.35">
      <c r="A75" s="6" t="s">
        <v>144</v>
      </c>
      <c r="B75" s="26" t="s">
        <v>145</v>
      </c>
      <c r="C75" s="26" t="s">
        <v>37</v>
      </c>
      <c r="D75" s="25">
        <v>0.63245475299999998</v>
      </c>
      <c r="E75" s="25">
        <v>0.49271818000000001</v>
      </c>
      <c r="F75" s="25">
        <v>0.75459858000000002</v>
      </c>
      <c r="G75" s="29">
        <v>1.020408E-3</v>
      </c>
      <c r="H75" s="13">
        <f t="shared" si="6"/>
        <v>1.0204080000000001E-2</v>
      </c>
      <c r="I75" s="4" t="s">
        <v>45</v>
      </c>
      <c r="K75" s="82"/>
      <c r="L75" s="81"/>
      <c r="M75" s="81"/>
      <c r="N75" s="81"/>
      <c r="O75" s="81"/>
      <c r="P75" s="81"/>
    </row>
    <row r="76" spans="1:16" x14ac:dyDescent="0.35">
      <c r="A76" s="8"/>
      <c r="B76" s="27"/>
      <c r="C76" s="12" t="s">
        <v>48</v>
      </c>
      <c r="D76" s="13">
        <v>0.15201537300000001</v>
      </c>
      <c r="E76" s="13">
        <v>5.4704170000000003E-2</v>
      </c>
      <c r="F76" s="13">
        <v>0.24474594999999999</v>
      </c>
      <c r="G76" s="38">
        <v>2.040816E-3</v>
      </c>
      <c r="H76" s="13">
        <f t="shared" si="6"/>
        <v>2.0408160000000002E-2</v>
      </c>
      <c r="I76" s="4" t="s">
        <v>45</v>
      </c>
      <c r="K76" s="82"/>
      <c r="L76" s="81"/>
      <c r="M76" s="81"/>
      <c r="N76" s="81"/>
      <c r="O76" s="81"/>
      <c r="P76" s="81"/>
    </row>
    <row r="77" spans="1:16" x14ac:dyDescent="0.35">
      <c r="C77" s="4" t="s">
        <v>44</v>
      </c>
      <c r="D77" s="13">
        <v>-0.23957041400000001</v>
      </c>
      <c r="E77" s="13">
        <v>-0.79378749000000004</v>
      </c>
      <c r="F77" s="13">
        <v>0.27625681000000002</v>
      </c>
      <c r="G77" s="14">
        <v>0.346938776</v>
      </c>
      <c r="H77" s="13">
        <f t="shared" si="6"/>
        <v>3.46938776</v>
      </c>
      <c r="I77" s="4" t="str">
        <f>IF(G77&lt;0.05,"*","n.s.")</f>
        <v>n.s.</v>
      </c>
      <c r="K77" s="82"/>
      <c r="L77" s="81"/>
      <c r="M77" s="81"/>
      <c r="N77" s="81"/>
      <c r="O77" s="81"/>
      <c r="P77" s="81"/>
    </row>
    <row r="78" spans="1:16" ht="15" thickBot="1" x14ac:dyDescent="0.4">
      <c r="A78" s="10"/>
      <c r="B78" s="10"/>
      <c r="C78" s="11" t="s">
        <v>129</v>
      </c>
      <c r="D78" s="34">
        <v>5.0064296000000001E-2</v>
      </c>
      <c r="E78" s="34">
        <v>-5.5017320000000002E-2</v>
      </c>
      <c r="F78" s="34">
        <v>0.16985104000000001</v>
      </c>
      <c r="G78" s="36">
        <v>0.36734693899999998</v>
      </c>
      <c r="H78" s="46">
        <f t="shared" si="6"/>
        <v>3.6734693899999997</v>
      </c>
      <c r="I78" s="4" t="str">
        <f>IF(G78&lt;0.05,"*","n.s.")</f>
        <v>n.s.</v>
      </c>
      <c r="K78" s="82"/>
      <c r="L78" s="81"/>
      <c r="M78" s="81"/>
      <c r="N78" s="81"/>
      <c r="O78" s="81"/>
      <c r="P78" s="81"/>
    </row>
    <row r="79" spans="1:16" ht="16.5" x14ac:dyDescent="0.35">
      <c r="A79" s="6" t="s">
        <v>146</v>
      </c>
      <c r="B79" s="26" t="s">
        <v>147</v>
      </c>
      <c r="C79" s="26" t="s">
        <v>37</v>
      </c>
      <c r="D79" s="25">
        <v>0.66611360399999997</v>
      </c>
      <c r="E79" s="25">
        <v>0.53935577999999995</v>
      </c>
      <c r="F79" s="25">
        <v>0.80166647000000002</v>
      </c>
      <c r="G79" s="29">
        <v>1.020408E-3</v>
      </c>
      <c r="H79" s="13">
        <f t="shared" si="6"/>
        <v>1.0204080000000001E-2</v>
      </c>
      <c r="I79" s="4" t="s">
        <v>45</v>
      </c>
      <c r="K79" s="82"/>
      <c r="L79" s="81"/>
      <c r="M79" s="81"/>
      <c r="N79" s="81"/>
      <c r="O79" s="81"/>
      <c r="P79" s="81"/>
    </row>
    <row r="80" spans="1:16" x14ac:dyDescent="0.35">
      <c r="A80" s="8"/>
      <c r="B80" s="27"/>
      <c r="C80" s="12" t="s">
        <v>50</v>
      </c>
      <c r="D80" s="13">
        <v>0.19260695899999999</v>
      </c>
      <c r="E80" s="13">
        <v>2.3321749999999999E-2</v>
      </c>
      <c r="F80" s="13">
        <v>0.33840636000000002</v>
      </c>
      <c r="G80" s="38">
        <v>8.1632649999999994E-3</v>
      </c>
      <c r="H80" s="13">
        <f t="shared" si="6"/>
        <v>8.1632650000000001E-2</v>
      </c>
      <c r="I80" s="4" t="s">
        <v>151</v>
      </c>
    </row>
    <row r="81" spans="1:9" x14ac:dyDescent="0.35">
      <c r="C81" s="4" t="s">
        <v>44</v>
      </c>
      <c r="D81" s="13">
        <v>-0.12711483200000001</v>
      </c>
      <c r="E81" s="13">
        <v>-1.13720197</v>
      </c>
      <c r="F81" s="13">
        <v>0.91020287</v>
      </c>
      <c r="G81" s="14">
        <v>0.79591836699999996</v>
      </c>
      <c r="H81" s="13">
        <f t="shared" si="6"/>
        <v>7.9591836699999998</v>
      </c>
      <c r="I81" s="4" t="str">
        <f>IF(G81&lt;0.05,"*","n.s.")</f>
        <v>n.s.</v>
      </c>
    </row>
    <row r="82" spans="1:9" x14ac:dyDescent="0.35">
      <c r="A82" s="10"/>
      <c r="B82" s="10"/>
      <c r="C82" s="11" t="s">
        <v>133</v>
      </c>
      <c r="D82" s="34">
        <v>2.2405768E-2</v>
      </c>
      <c r="E82" s="34">
        <v>-0.16512312000000001</v>
      </c>
      <c r="F82" s="34">
        <v>0.20487425000000001</v>
      </c>
      <c r="G82" s="36">
        <v>0.81020408200000005</v>
      </c>
      <c r="H82" s="34">
        <f t="shared" si="6"/>
        <v>8.1020408200000009</v>
      </c>
      <c r="I82" s="4" t="str">
        <f>IF(G82&lt;0.05,"*","n.s.")</f>
        <v>n.s.</v>
      </c>
    </row>
  </sheetData>
  <conditionalFormatting sqref="H2:H32">
    <cfRule type="cellIs" dxfId="11" priority="13" operator="lessThan">
      <formula>0.05</formula>
    </cfRule>
  </conditionalFormatting>
  <conditionalFormatting sqref="H43:H82">
    <cfRule type="cellIs" dxfId="10" priority="10" operator="lessThan">
      <formula>0.05</formula>
    </cfRule>
  </conditionalFormatting>
  <conditionalFormatting sqref="K35:O39">
    <cfRule type="cellIs" dxfId="9" priority="14" operator="lessThan">
      <formula>0.05</formula>
    </cfRule>
  </conditionalFormatting>
  <conditionalFormatting sqref="O2:S3 G2:G32 O34:P35 K40:N40 G43:G82">
    <cfRule type="cellIs" dxfId="8" priority="16" operator="lessThan">
      <formula>0.05</formula>
    </cfRule>
  </conditionalFormatting>
  <conditionalFormatting sqref="Q4:S5 S6 O36 P36:P40">
    <cfRule type="cellIs" dxfId="7" priority="15" operator="lessThan">
      <formula>0.05</formula>
    </cfRule>
  </conditionalFormatting>
  <conditionalFormatting sqref="S35">
    <cfRule type="cellIs" dxfId="6" priority="6" operator="lessThan">
      <formula>0.05</formula>
    </cfRule>
  </conditionalFormatting>
  <conditionalFormatting sqref="T36">
    <cfRule type="cellIs" dxfId="5" priority="5" operator="lessThan">
      <formula>0.05</formula>
    </cfRule>
  </conditionalFormatting>
  <conditionalFormatting sqref="U37">
    <cfRule type="cellIs" dxfId="4" priority="4" operator="lessThan">
      <formula>0.05</formula>
    </cfRule>
  </conditionalFormatting>
  <conditionalFormatting sqref="V38">
    <cfRule type="cellIs" dxfId="3" priority="3" operator="lessThan">
      <formula>0.05</formula>
    </cfRule>
  </conditionalFormatting>
  <conditionalFormatting sqref="W39">
    <cfRule type="cellIs" dxfId="2" priority="2" operator="lessThan">
      <formula>0.05</formula>
    </cfRule>
  </conditionalFormatting>
  <conditionalFormatting sqref="W34:X34">
    <cfRule type="cellIs" dxfId="1" priority="7" operator="lessThan">
      <formula>0.05</formula>
    </cfRule>
  </conditionalFormatting>
  <conditionalFormatting sqref="X40">
    <cfRule type="cellIs" dxfId="0" priority="1" operator="lessThan">
      <formula>0.05</formula>
    </cfRule>
  </conditionalFormatting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9BDF6-589F-4831-99F2-82F612D688C6}">
  <dimension ref="A1:O41"/>
  <sheetViews>
    <sheetView tabSelected="1" topLeftCell="A6" zoomScale="130" zoomScaleNormal="130" workbookViewId="0">
      <selection activeCell="B42" sqref="B42"/>
    </sheetView>
  </sheetViews>
  <sheetFormatPr defaultRowHeight="14.5" x14ac:dyDescent="0.35"/>
  <cols>
    <col min="1" max="1" width="44.54296875" bestFit="1" customWidth="1"/>
    <col min="2" max="2" width="9.26953125" bestFit="1" customWidth="1"/>
    <col min="3" max="3" width="13.26953125" bestFit="1" customWidth="1"/>
  </cols>
  <sheetData>
    <row r="1" spans="1:4" ht="16.5" thickBot="1" x14ac:dyDescent="0.4">
      <c r="A1" s="144" t="s">
        <v>0</v>
      </c>
      <c r="B1" s="2" t="s">
        <v>620</v>
      </c>
      <c r="C1" s="3" t="s">
        <v>621</v>
      </c>
      <c r="D1" s="2" t="s">
        <v>622</v>
      </c>
    </row>
    <row r="2" spans="1:4" ht="16.5" x14ac:dyDescent="0.35">
      <c r="A2" s="143" t="s">
        <v>626</v>
      </c>
      <c r="B2" s="13">
        <v>10.49</v>
      </c>
      <c r="C2" s="13">
        <v>0.67800000000000005</v>
      </c>
      <c r="D2" s="43">
        <v>8.0000000000000002E-3</v>
      </c>
    </row>
    <row r="4" spans="1:4" ht="15" thickBot="1" x14ac:dyDescent="0.4">
      <c r="A4" s="145" t="s">
        <v>623</v>
      </c>
      <c r="B4" s="3" t="s">
        <v>624</v>
      </c>
      <c r="C4" s="2" t="s">
        <v>625</v>
      </c>
      <c r="D4" s="2" t="s">
        <v>622</v>
      </c>
    </row>
    <row r="5" spans="1:4" x14ac:dyDescent="0.35">
      <c r="A5" s="4" t="s">
        <v>617</v>
      </c>
      <c r="B5" s="13">
        <v>66.400000000000006</v>
      </c>
      <c r="C5" s="13">
        <v>4.2210000000000001</v>
      </c>
      <c r="D5" s="43">
        <v>4.0000000000000001E-3</v>
      </c>
    </row>
    <row r="6" spans="1:4" x14ac:dyDescent="0.35">
      <c r="A6" s="4" t="s">
        <v>7</v>
      </c>
      <c r="B6" s="13">
        <v>-28.58</v>
      </c>
      <c r="C6" s="13">
        <v>-1.78</v>
      </c>
      <c r="D6" s="13">
        <v>0.11799999999999999</v>
      </c>
    </row>
    <row r="7" spans="1:4" x14ac:dyDescent="0.35">
      <c r="A7" s="4"/>
      <c r="B7" s="4"/>
      <c r="C7" s="4"/>
      <c r="D7" s="4"/>
    </row>
    <row r="9" spans="1:4" ht="16.5" thickBot="1" x14ac:dyDescent="0.4">
      <c r="A9" s="144" t="s">
        <v>0</v>
      </c>
      <c r="B9" s="2" t="s">
        <v>620</v>
      </c>
      <c r="C9" s="3" t="s">
        <v>621</v>
      </c>
      <c r="D9" s="2" t="s">
        <v>622</v>
      </c>
    </row>
    <row r="10" spans="1:4" ht="16.5" x14ac:dyDescent="0.35">
      <c r="A10" s="143" t="s">
        <v>627</v>
      </c>
      <c r="B10" s="13">
        <v>1.764</v>
      </c>
      <c r="C10" s="13">
        <v>0.14499999999999999</v>
      </c>
      <c r="D10" s="13">
        <v>0.24</v>
      </c>
    </row>
    <row r="12" spans="1:4" ht="15" thickBot="1" x14ac:dyDescent="0.4">
      <c r="A12" s="145" t="s">
        <v>623</v>
      </c>
      <c r="B12" s="3" t="s">
        <v>624</v>
      </c>
      <c r="C12" s="2" t="s">
        <v>625</v>
      </c>
      <c r="D12" s="2" t="s">
        <v>622</v>
      </c>
    </row>
    <row r="13" spans="1:4" x14ac:dyDescent="0.35">
      <c r="A13" s="4" t="s">
        <v>617</v>
      </c>
      <c r="B13" s="13">
        <v>4.5999999999999999E-2</v>
      </c>
      <c r="C13" s="13">
        <v>1.1599999999999999</v>
      </c>
      <c r="D13" s="13">
        <v>0.28399999999999997</v>
      </c>
    </row>
    <row r="14" spans="1:4" x14ac:dyDescent="0.35">
      <c r="A14" s="4" t="s">
        <v>7</v>
      </c>
      <c r="B14" s="13">
        <v>-0.06</v>
      </c>
      <c r="C14" s="13">
        <v>-1.478</v>
      </c>
      <c r="D14" s="13">
        <v>0.183</v>
      </c>
    </row>
    <row r="17" spans="1:15" ht="16.5" thickBot="1" x14ac:dyDescent="0.4">
      <c r="A17" s="144" t="s">
        <v>0</v>
      </c>
      <c r="B17" s="2" t="s">
        <v>620</v>
      </c>
      <c r="C17" s="3" t="s">
        <v>621</v>
      </c>
      <c r="D17" s="2" t="s">
        <v>622</v>
      </c>
    </row>
    <row r="18" spans="1:15" ht="16.5" x14ac:dyDescent="0.35">
      <c r="A18" s="143" t="s">
        <v>628</v>
      </c>
      <c r="B18" s="13">
        <v>1.361</v>
      </c>
      <c r="C18" s="13">
        <v>0.108</v>
      </c>
      <c r="D18" s="13">
        <v>0.34100000000000003</v>
      </c>
    </row>
    <row r="20" spans="1:15" ht="15" thickBot="1" x14ac:dyDescent="0.4">
      <c r="A20" s="145" t="s">
        <v>623</v>
      </c>
      <c r="B20" s="3" t="s">
        <v>624</v>
      </c>
      <c r="C20" s="2" t="s">
        <v>625</v>
      </c>
      <c r="D20" s="2" t="s">
        <v>622</v>
      </c>
    </row>
    <row r="21" spans="1:15" x14ac:dyDescent="0.35">
      <c r="A21" s="4" t="s">
        <v>629</v>
      </c>
      <c r="B21" s="7">
        <v>1E-3</v>
      </c>
      <c r="C21" s="13">
        <v>0.84</v>
      </c>
      <c r="D21" s="7">
        <v>0.433</v>
      </c>
    </row>
    <row r="22" spans="1:15" x14ac:dyDescent="0.35">
      <c r="A22" s="4" t="s">
        <v>617</v>
      </c>
      <c r="B22" s="13">
        <v>-8.0000000000000002E-3</v>
      </c>
      <c r="C22" s="13">
        <v>-0.109</v>
      </c>
      <c r="D22" s="13">
        <v>0.91700000000000004</v>
      </c>
    </row>
    <row r="23" spans="1:15" x14ac:dyDescent="0.35">
      <c r="A23" s="4" t="s">
        <v>7</v>
      </c>
      <c r="B23" s="13">
        <v>-3.5999999999999997E-2</v>
      </c>
      <c r="C23" s="13">
        <v>-0.73099999999999998</v>
      </c>
      <c r="D23" s="13">
        <v>0.49199999999999999</v>
      </c>
    </row>
    <row r="26" spans="1:15" ht="16.5" thickBot="1" x14ac:dyDescent="0.4">
      <c r="A26" s="144" t="s">
        <v>0</v>
      </c>
      <c r="B26" s="2" t="s">
        <v>620</v>
      </c>
      <c r="C26" s="3" t="s">
        <v>621</v>
      </c>
      <c r="D26" s="2" t="s">
        <v>622</v>
      </c>
    </row>
    <row r="27" spans="1:15" ht="16.5" x14ac:dyDescent="0.35">
      <c r="A27" s="143" t="s">
        <v>630</v>
      </c>
      <c r="B27" s="13">
        <v>0.32800000000000001</v>
      </c>
      <c r="C27" s="13">
        <v>-0.28899999999999998</v>
      </c>
      <c r="D27" s="13">
        <v>0.80600000000000005</v>
      </c>
    </row>
    <row r="29" spans="1:15" ht="15" thickBot="1" x14ac:dyDescent="0.4">
      <c r="A29" s="145" t="s">
        <v>623</v>
      </c>
      <c r="B29" s="3" t="s">
        <v>624</v>
      </c>
      <c r="C29" s="2" t="s">
        <v>625</v>
      </c>
      <c r="D29" s="2" t="s">
        <v>622</v>
      </c>
    </row>
    <row r="30" spans="1:15" x14ac:dyDescent="0.35">
      <c r="A30" s="4" t="s">
        <v>629</v>
      </c>
      <c r="B30" s="13">
        <v>2.29</v>
      </c>
      <c r="C30" s="13">
        <v>0.79</v>
      </c>
      <c r="D30" s="13">
        <v>0.45900000000000002</v>
      </c>
    </row>
    <row r="31" spans="1:15" x14ac:dyDescent="0.35">
      <c r="A31" s="4" t="s">
        <v>617</v>
      </c>
      <c r="B31" s="13">
        <v>-115.19199999999999</v>
      </c>
      <c r="C31" s="13">
        <v>-0.50700000000000001</v>
      </c>
      <c r="D31" s="13">
        <v>0.63</v>
      </c>
    </row>
    <row r="32" spans="1:15" x14ac:dyDescent="0.35">
      <c r="A32" s="4" t="s">
        <v>7</v>
      </c>
      <c r="B32" s="13">
        <v>128.81800000000001</v>
      </c>
      <c r="C32" s="13">
        <v>0.86799999999999999</v>
      </c>
      <c r="D32" s="13">
        <v>0.41899999999999998</v>
      </c>
      <c r="O32" s="141"/>
    </row>
    <row r="33" spans="1:15" x14ac:dyDescent="0.35">
      <c r="O33" s="141"/>
    </row>
    <row r="34" spans="1:15" x14ac:dyDescent="0.35">
      <c r="O34" s="142"/>
    </row>
    <row r="35" spans="1:15" ht="16.5" thickBot="1" x14ac:dyDescent="0.4">
      <c r="A35" s="144" t="s">
        <v>0</v>
      </c>
      <c r="B35" s="2" t="s">
        <v>620</v>
      </c>
      <c r="C35" s="3" t="s">
        <v>621</v>
      </c>
      <c r="D35" s="2" t="s">
        <v>622</v>
      </c>
    </row>
    <row r="36" spans="1:15" ht="16.5" x14ac:dyDescent="0.35">
      <c r="A36" s="143" t="s">
        <v>631</v>
      </c>
      <c r="B36" s="13">
        <v>0.79200000000000004</v>
      </c>
      <c r="C36" s="13">
        <v>-7.4999999999999997E-2</v>
      </c>
      <c r="D36" s="13">
        <v>0.54100000000000004</v>
      </c>
    </row>
    <row r="38" spans="1:15" ht="15" thickBot="1" x14ac:dyDescent="0.4">
      <c r="A38" s="145" t="s">
        <v>623</v>
      </c>
      <c r="B38" s="3" t="s">
        <v>624</v>
      </c>
      <c r="C38" s="2" t="s">
        <v>625</v>
      </c>
      <c r="D38" s="2" t="s">
        <v>622</v>
      </c>
    </row>
    <row r="39" spans="1:15" x14ac:dyDescent="0.35">
      <c r="A39" s="4" t="s">
        <v>629</v>
      </c>
      <c r="B39" s="7">
        <v>1.2999999999999999E-2</v>
      </c>
      <c r="C39" s="13">
        <v>5.0999999999999997E-2</v>
      </c>
      <c r="D39" s="7">
        <v>0.96099999999999997</v>
      </c>
    </row>
    <row r="40" spans="1:15" x14ac:dyDescent="0.35">
      <c r="A40" s="4" t="s">
        <v>617</v>
      </c>
      <c r="B40" s="13">
        <v>5.0270000000000001</v>
      </c>
      <c r="C40" s="13">
        <v>0.24199999999999999</v>
      </c>
      <c r="D40" s="13">
        <v>0.81699999999999995</v>
      </c>
    </row>
    <row r="41" spans="1:15" x14ac:dyDescent="0.35">
      <c r="A41" s="4" t="s">
        <v>7</v>
      </c>
      <c r="B41" s="13">
        <v>-15.869</v>
      </c>
      <c r="C41" s="13">
        <v>-1.17</v>
      </c>
      <c r="D41" s="13">
        <v>0.28699999999999998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VolumesDataset</vt:lpstr>
      <vt:lpstr>VolumesDataset_specAvg-for-rate</vt:lpstr>
      <vt:lpstr>GABA-ER-Bulb_Dataset</vt:lpstr>
      <vt:lpstr>BULB-MG_size</vt:lpstr>
      <vt:lpstr>Stats_Packages-used</vt:lpstr>
      <vt:lpstr>Results_sex-effects</vt:lpstr>
      <vt:lpstr>Results_MB-PF-CX</vt:lpstr>
      <vt:lpstr>Results_within-tests</vt:lpstr>
      <vt:lpstr>Results_ER-Bulb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Farnworth</dc:creator>
  <cp:lastModifiedBy>Max Farnworth</cp:lastModifiedBy>
  <cp:lastPrinted>2023-08-23T13:15:25Z</cp:lastPrinted>
  <dcterms:created xsi:type="dcterms:W3CDTF">2023-08-23T09:47:37Z</dcterms:created>
  <dcterms:modified xsi:type="dcterms:W3CDTF">2025-04-04T13:00:20Z</dcterms:modified>
</cp:coreProperties>
</file>