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andrewseeds/Dropbox/Manuscripts/In_progress/2026_BMN_postsynaptic_connectome/Supplementary_files/"/>
    </mc:Choice>
  </mc:AlternateContent>
  <xr:revisionPtr revIDLastSave="0" documentId="13_ncr:1_{62F3DFB9-79F4-4042-ABA0-86AB28DD874B}" xr6:coauthVersionLast="47" xr6:coauthVersionMax="47" xr10:uidLastSave="{00000000-0000-0000-0000-000000000000}"/>
  <bookViews>
    <workbookView xWindow="0" yWindow="760" windowWidth="28800" windowHeight="17500" xr2:uid="{00000000-000D-0000-FFFF-FFFF00000000}"/>
  </bookViews>
  <sheets>
    <sheet name="REVISED_Presynaptic_connectivit" sheetId="10" r:id="rId1"/>
    <sheet name="REVISED_Pre&amp;Post_connectivity_R" sheetId="9" r:id="rId2"/>
    <sheet name="REVISED_Postsynaptic_connectivi" sheetId="3" r:id="rId3"/>
    <sheet name="REVISED_Post_and_PrePost_connec" sheetId="4" r:id="rId4"/>
    <sheet name="Synapse_count" sheetId="5" r:id="rId5"/>
    <sheet name="Postsynaptic_RIGHT_side_BMNs" sheetId="7" r:id="rId6"/>
    <sheet name="Postsynaptic_LEFT_side_BMNs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8" l="1"/>
  <c r="R18" i="8"/>
  <c r="R17" i="8"/>
  <c r="R16" i="8"/>
  <c r="R15" i="8"/>
  <c r="R14" i="8"/>
  <c r="R13" i="8"/>
  <c r="R12" i="8"/>
  <c r="R11" i="8"/>
  <c r="R10" i="8"/>
  <c r="R8" i="8"/>
  <c r="R7" i="8"/>
  <c r="R6" i="8"/>
  <c r="R5" i="8"/>
  <c r="Q18" i="8"/>
  <c r="Q17" i="8"/>
  <c r="Q16" i="8"/>
  <c r="Q15" i="8"/>
  <c r="Q14" i="8"/>
  <c r="Q13" i="8"/>
  <c r="Q12" i="8"/>
  <c r="Q11" i="8"/>
  <c r="Q10" i="8"/>
  <c r="Q8" i="8"/>
  <c r="Q7" i="8"/>
  <c r="Q6" i="8"/>
  <c r="Q5" i="8"/>
  <c r="P17" i="8"/>
  <c r="P16" i="8"/>
  <c r="P15" i="8"/>
  <c r="P14" i="8"/>
  <c r="P13" i="8"/>
  <c r="P12" i="8"/>
  <c r="P11" i="8"/>
  <c r="P10" i="8"/>
  <c r="P9" i="8"/>
  <c r="P8" i="8"/>
  <c r="P6" i="8"/>
  <c r="P5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27" i="7"/>
  <c r="O26" i="7"/>
  <c r="O14" i="7"/>
  <c r="O13" i="7"/>
  <c r="O12" i="7"/>
  <c r="O11" i="7"/>
  <c r="O10" i="7"/>
  <c r="O9" i="7"/>
  <c r="O8" i="7"/>
  <c r="O7" i="7"/>
  <c r="T28" i="10"/>
  <c r="T27" i="10"/>
  <c r="T26" i="10"/>
  <c r="T6" i="10"/>
  <c r="T5" i="10"/>
  <c r="S29" i="10"/>
  <c r="S28" i="10"/>
  <c r="S27" i="10"/>
  <c r="S26" i="10"/>
  <c r="S7" i="10"/>
  <c r="S6" i="10"/>
  <c r="S5" i="10"/>
  <c r="R29" i="10"/>
  <c r="R28" i="10"/>
  <c r="R27" i="10"/>
  <c r="R26" i="10"/>
  <c r="R7" i="10"/>
  <c r="R6" i="10"/>
  <c r="R5" i="10"/>
  <c r="Q29" i="10"/>
  <c r="Q28" i="10"/>
  <c r="Q27" i="10"/>
  <c r="Q26" i="10"/>
  <c r="Q7" i="10"/>
  <c r="Q6" i="10"/>
  <c r="Q5" i="10"/>
  <c r="P29" i="10"/>
  <c r="P28" i="10"/>
  <c r="P27" i="10"/>
  <c r="P26" i="10"/>
  <c r="O29" i="10"/>
  <c r="O28" i="10"/>
  <c r="O27" i="10"/>
  <c r="O26" i="10"/>
  <c r="P7" i="10"/>
  <c r="P6" i="10"/>
  <c r="P5" i="10"/>
  <c r="O7" i="10"/>
  <c r="O6" i="10"/>
  <c r="O5" i="10"/>
  <c r="J39" i="10"/>
  <c r="J38" i="10"/>
  <c r="I35" i="10"/>
  <c r="I34" i="10"/>
  <c r="I33" i="10"/>
  <c r="I32" i="10"/>
  <c r="I31" i="10"/>
  <c r="I30" i="10"/>
  <c r="M29" i="10"/>
  <c r="H29" i="10"/>
  <c r="E29" i="10"/>
  <c r="Y28" i="10"/>
  <c r="X28" i="10"/>
  <c r="W28" i="10"/>
  <c r="N28" i="10"/>
  <c r="M28" i="10"/>
  <c r="H28" i="10"/>
  <c r="E28" i="10"/>
  <c r="N27" i="10"/>
  <c r="M27" i="10"/>
  <c r="H27" i="10"/>
  <c r="E27" i="10"/>
  <c r="N26" i="10"/>
  <c r="M26" i="10"/>
  <c r="H26" i="10"/>
  <c r="E26" i="10"/>
  <c r="J17" i="10"/>
  <c r="J16" i="10"/>
  <c r="J13" i="10"/>
  <c r="I13" i="10"/>
  <c r="I12" i="10"/>
  <c r="I11" i="10"/>
  <c r="I10" i="10"/>
  <c r="I9" i="10"/>
  <c r="I8" i="10"/>
  <c r="M7" i="10"/>
  <c r="H7" i="10"/>
  <c r="E7" i="10"/>
  <c r="N6" i="10"/>
  <c r="M6" i="10"/>
  <c r="H6" i="10"/>
  <c r="E6" i="10"/>
  <c r="AA5" i="10"/>
  <c r="Z5" i="10"/>
  <c r="Y5" i="10"/>
  <c r="X5" i="10"/>
  <c r="W5" i="10"/>
  <c r="N5" i="10"/>
  <c r="M5" i="10"/>
  <c r="H5" i="10"/>
  <c r="E5" i="10"/>
  <c r="T31" i="4"/>
  <c r="T30" i="4"/>
  <c r="T29" i="4"/>
  <c r="T28" i="4"/>
  <c r="T27" i="4"/>
  <c r="T24" i="4"/>
  <c r="T23" i="4"/>
  <c r="T22" i="4"/>
  <c r="T21" i="4"/>
  <c r="T20" i="4"/>
  <c r="T18" i="4"/>
  <c r="T17" i="4"/>
  <c r="T16" i="4"/>
  <c r="T13" i="4"/>
  <c r="T10" i="4"/>
  <c r="T9" i="4"/>
  <c r="T8" i="4"/>
  <c r="T7" i="4"/>
  <c r="T6" i="4"/>
  <c r="S36" i="4"/>
  <c r="S32" i="4"/>
  <c r="S31" i="4"/>
  <c r="S30" i="4"/>
  <c r="S29" i="4"/>
  <c r="S28" i="4"/>
  <c r="S27" i="4"/>
  <c r="S24" i="4"/>
  <c r="S23" i="4"/>
  <c r="S22" i="4"/>
  <c r="S21" i="4"/>
  <c r="S20" i="4"/>
  <c r="S18" i="4"/>
  <c r="S17" i="4"/>
  <c r="S16" i="4"/>
  <c r="S13" i="4"/>
  <c r="S10" i="4"/>
  <c r="S9" i="4"/>
  <c r="S8" i="4"/>
  <c r="S7" i="4"/>
  <c r="S6" i="4"/>
  <c r="R48" i="4"/>
  <c r="R44" i="4"/>
  <c r="R41" i="4"/>
  <c r="R36" i="4"/>
  <c r="R32" i="4"/>
  <c r="Q32" i="4"/>
  <c r="R31" i="4"/>
  <c r="R30" i="4"/>
  <c r="R29" i="4"/>
  <c r="R28" i="4"/>
  <c r="R27" i="4"/>
  <c r="R24" i="4"/>
  <c r="R23" i="4"/>
  <c r="R22" i="4"/>
  <c r="R21" i="4"/>
  <c r="R20" i="4"/>
  <c r="R18" i="4"/>
  <c r="R17" i="4"/>
  <c r="R16" i="4"/>
  <c r="R13" i="4"/>
  <c r="R10" i="4"/>
  <c r="R9" i="4"/>
  <c r="R8" i="4"/>
  <c r="R7" i="4"/>
  <c r="R6" i="4"/>
  <c r="Q31" i="4"/>
  <c r="Q30" i="4"/>
  <c r="Q29" i="4"/>
  <c r="Q28" i="4"/>
  <c r="Q27" i="4"/>
  <c r="P18" i="4"/>
  <c r="P17" i="4"/>
  <c r="Q24" i="4"/>
  <c r="Q23" i="4"/>
  <c r="Q22" i="4"/>
  <c r="Q21" i="4"/>
  <c r="Q20" i="4"/>
  <c r="Q18" i="4"/>
  <c r="Q17" i="4"/>
  <c r="Q16" i="4"/>
  <c r="Q13" i="4"/>
  <c r="Q10" i="4"/>
  <c r="Q9" i="4"/>
  <c r="Q8" i="4"/>
  <c r="Q7" i="4"/>
  <c r="Q6" i="4"/>
  <c r="P31" i="4"/>
  <c r="P30" i="4"/>
  <c r="P29" i="4"/>
  <c r="P28" i="4"/>
  <c r="P27" i="4"/>
  <c r="P26" i="4"/>
  <c r="P25" i="4"/>
  <c r="P24" i="4"/>
  <c r="P23" i="4"/>
  <c r="P22" i="4"/>
  <c r="P21" i="4"/>
  <c r="O31" i="4"/>
  <c r="O30" i="4"/>
  <c r="O29" i="4"/>
  <c r="O28" i="4"/>
  <c r="O27" i="4"/>
  <c r="O26" i="4"/>
  <c r="O25" i="4"/>
  <c r="O24" i="4"/>
  <c r="O23" i="4"/>
  <c r="O22" i="4"/>
  <c r="O21" i="4"/>
  <c r="O20" i="4"/>
  <c r="O18" i="4"/>
  <c r="O17" i="4"/>
  <c r="J17" i="9"/>
  <c r="J16" i="9"/>
  <c r="I9" i="9"/>
  <c r="I8" i="9"/>
  <c r="M7" i="9"/>
  <c r="H7" i="9"/>
  <c r="E7" i="9"/>
  <c r="N6" i="9"/>
  <c r="M6" i="9"/>
  <c r="H6" i="9"/>
  <c r="E6" i="9"/>
  <c r="Y5" i="9"/>
  <c r="X5" i="9"/>
  <c r="W5" i="9"/>
  <c r="N5" i="9"/>
  <c r="M5" i="9"/>
  <c r="H5" i="9"/>
  <c r="E5" i="9"/>
  <c r="O16" i="4"/>
  <c r="P15" i="4"/>
  <c r="P14" i="4"/>
  <c r="P13" i="4"/>
  <c r="P12" i="4"/>
  <c r="P11" i="4"/>
  <c r="P10" i="4"/>
  <c r="P9" i="4"/>
  <c r="P8" i="4"/>
  <c r="P7" i="4"/>
  <c r="O15" i="4"/>
  <c r="O14" i="4"/>
  <c r="O13" i="4"/>
  <c r="O12" i="4"/>
  <c r="O11" i="4"/>
  <c r="O10" i="4"/>
  <c r="O9" i="4"/>
  <c r="O8" i="4"/>
  <c r="O7" i="4"/>
  <c r="P6" i="4"/>
  <c r="O6" i="4"/>
  <c r="O30" i="3"/>
  <c r="O29" i="3"/>
  <c r="O28" i="3"/>
  <c r="O27" i="3"/>
  <c r="O23" i="3"/>
  <c r="N22" i="8"/>
  <c r="M22" i="8"/>
  <c r="I22" i="8"/>
  <c r="H22" i="8"/>
  <c r="E22" i="8"/>
  <c r="N21" i="8"/>
  <c r="M21" i="8"/>
  <c r="I21" i="8"/>
  <c r="J21" i="8" s="1"/>
  <c r="H21" i="8"/>
  <c r="E21" i="8"/>
  <c r="M20" i="8"/>
  <c r="I20" i="8"/>
  <c r="H20" i="8"/>
  <c r="E20" i="8"/>
  <c r="M19" i="8"/>
  <c r="I19" i="8"/>
  <c r="H19" i="8"/>
  <c r="E19" i="8"/>
  <c r="M18" i="8"/>
  <c r="I18" i="8"/>
  <c r="J18" i="8" s="1"/>
  <c r="H18" i="8"/>
  <c r="E18" i="8"/>
  <c r="N17" i="8"/>
  <c r="M17" i="8"/>
  <c r="H17" i="8"/>
  <c r="E17" i="8"/>
  <c r="J17" i="8" s="1"/>
  <c r="N16" i="8"/>
  <c r="M16" i="8"/>
  <c r="H16" i="8"/>
  <c r="J16" i="8" s="1"/>
  <c r="E16" i="8"/>
  <c r="N15" i="8"/>
  <c r="M15" i="8"/>
  <c r="J15" i="8"/>
  <c r="H15" i="8"/>
  <c r="E15" i="8"/>
  <c r="I15" i="8" s="1"/>
  <c r="N14" i="8"/>
  <c r="M14" i="8"/>
  <c r="H14" i="8"/>
  <c r="E14" i="8"/>
  <c r="J14" i="8" s="1"/>
  <c r="N13" i="8"/>
  <c r="M13" i="8"/>
  <c r="I13" i="8"/>
  <c r="H13" i="8"/>
  <c r="E13" i="8"/>
  <c r="J13" i="8" s="1"/>
  <c r="N12" i="8"/>
  <c r="M12" i="8"/>
  <c r="H12" i="8"/>
  <c r="J12" i="8" s="1"/>
  <c r="E12" i="8"/>
  <c r="N11" i="8"/>
  <c r="M11" i="8"/>
  <c r="J11" i="8"/>
  <c r="H11" i="8"/>
  <c r="E11" i="8"/>
  <c r="I11" i="8" s="1"/>
  <c r="N10" i="8"/>
  <c r="M10" i="8"/>
  <c r="H10" i="8"/>
  <c r="E10" i="8"/>
  <c r="J10" i="8" s="1"/>
  <c r="M9" i="8"/>
  <c r="H9" i="8"/>
  <c r="E9" i="8"/>
  <c r="I9" i="8" s="1"/>
  <c r="N8" i="8"/>
  <c r="M8" i="8"/>
  <c r="H8" i="8"/>
  <c r="E8" i="8"/>
  <c r="I8" i="8" s="1"/>
  <c r="J8" i="8" s="1"/>
  <c r="N7" i="8"/>
  <c r="M7" i="8"/>
  <c r="H7" i="8"/>
  <c r="J7" i="8" s="1"/>
  <c r="E7" i="8"/>
  <c r="I7" i="8" s="1"/>
  <c r="N6" i="8"/>
  <c r="M6" i="8"/>
  <c r="H6" i="8"/>
  <c r="E6" i="8"/>
  <c r="J6" i="8" s="1"/>
  <c r="V5" i="8"/>
  <c r="N5" i="8"/>
  <c r="M5" i="8"/>
  <c r="J5" i="8"/>
  <c r="H5" i="8"/>
  <c r="E5" i="8"/>
  <c r="I5" i="8" s="1"/>
  <c r="I42" i="7"/>
  <c r="I41" i="7"/>
  <c r="I40" i="7"/>
  <c r="I39" i="7"/>
  <c r="J39" i="7" s="1"/>
  <c r="I38" i="7"/>
  <c r="J36" i="7" s="1"/>
  <c r="I37" i="7"/>
  <c r="M36" i="7"/>
  <c r="I36" i="7"/>
  <c r="N33" i="7"/>
  <c r="M33" i="7"/>
  <c r="H33" i="7"/>
  <c r="E33" i="7"/>
  <c r="I33" i="7" s="1"/>
  <c r="N32" i="7"/>
  <c r="M32" i="7"/>
  <c r="H32" i="7"/>
  <c r="E32" i="7"/>
  <c r="I32" i="7" s="1"/>
  <c r="N31" i="7"/>
  <c r="M31" i="7"/>
  <c r="H31" i="7"/>
  <c r="E31" i="7"/>
  <c r="I31" i="7" s="1"/>
  <c r="H30" i="7"/>
  <c r="E30" i="7"/>
  <c r="H29" i="7"/>
  <c r="E29" i="7"/>
  <c r="M28" i="7"/>
  <c r="H28" i="7"/>
  <c r="E28" i="7"/>
  <c r="N27" i="7"/>
  <c r="M27" i="7"/>
  <c r="H27" i="7"/>
  <c r="J27" i="7" s="1"/>
  <c r="N26" i="7"/>
  <c r="M26" i="7"/>
  <c r="H26" i="7"/>
  <c r="N25" i="7"/>
  <c r="M25" i="7"/>
  <c r="H25" i="7"/>
  <c r="E25" i="7"/>
  <c r="M24" i="7"/>
  <c r="H24" i="7"/>
  <c r="E24" i="7"/>
  <c r="M23" i="7"/>
  <c r="H23" i="7"/>
  <c r="E23" i="7"/>
  <c r="I23" i="7" s="1"/>
  <c r="M22" i="7"/>
  <c r="N22" i="7" s="1"/>
  <c r="H22" i="7"/>
  <c r="E22" i="7"/>
  <c r="I22" i="7" s="1"/>
  <c r="N21" i="7"/>
  <c r="M21" i="7"/>
  <c r="H21" i="7"/>
  <c r="E21" i="7"/>
  <c r="J21" i="7" s="1"/>
  <c r="N20" i="7"/>
  <c r="M20" i="7"/>
  <c r="H20" i="7"/>
  <c r="E20" i="7"/>
  <c r="N19" i="7"/>
  <c r="M19" i="7"/>
  <c r="H19" i="7"/>
  <c r="E19" i="7"/>
  <c r="J19" i="7" s="1"/>
  <c r="N18" i="7"/>
  <c r="M18" i="7"/>
  <c r="H18" i="7"/>
  <c r="E18" i="7"/>
  <c r="J18" i="7" s="1"/>
  <c r="N17" i="7"/>
  <c r="M17" i="7"/>
  <c r="H17" i="7"/>
  <c r="E17" i="7"/>
  <c r="N16" i="7"/>
  <c r="M16" i="7"/>
  <c r="H16" i="7"/>
  <c r="I16" i="7" s="1"/>
  <c r="E16" i="7"/>
  <c r="J16" i="7" s="1"/>
  <c r="E15" i="7"/>
  <c r="J15" i="7" s="1"/>
  <c r="M14" i="7"/>
  <c r="H14" i="7"/>
  <c r="E14" i="7"/>
  <c r="M13" i="7"/>
  <c r="H13" i="7"/>
  <c r="E13" i="7"/>
  <c r="I13" i="7" s="1"/>
  <c r="M12" i="7"/>
  <c r="N12" i="7" s="1"/>
  <c r="H12" i="7"/>
  <c r="E12" i="7"/>
  <c r="I12" i="7" s="1"/>
  <c r="N11" i="7"/>
  <c r="M11" i="7"/>
  <c r="H11" i="7"/>
  <c r="E11" i="7"/>
  <c r="J11" i="7" s="1"/>
  <c r="M10" i="7"/>
  <c r="H10" i="7"/>
  <c r="E10" i="7"/>
  <c r="I10" i="7" s="1"/>
  <c r="M9" i="7"/>
  <c r="H9" i="7"/>
  <c r="E9" i="7"/>
  <c r="N8" i="7"/>
  <c r="M8" i="7"/>
  <c r="H8" i="7"/>
  <c r="E8" i="7"/>
  <c r="N7" i="7"/>
  <c r="M7" i="7"/>
  <c r="H7" i="7"/>
  <c r="E7" i="7"/>
  <c r="J7" i="7" s="1"/>
  <c r="V6" i="7"/>
  <c r="N6" i="7"/>
  <c r="M6" i="7"/>
  <c r="H6" i="7"/>
  <c r="E6" i="7"/>
  <c r="J6" i="7" s="1"/>
  <c r="Y5" i="7"/>
  <c r="N5" i="7"/>
  <c r="M5" i="7"/>
  <c r="H5" i="7"/>
  <c r="H34" i="7" s="1"/>
  <c r="E5" i="7"/>
  <c r="J5" i="7" s="1"/>
  <c r="J53" i="4"/>
  <c r="J52" i="4"/>
  <c r="H50" i="4"/>
  <c r="E50" i="4"/>
  <c r="I49" i="4"/>
  <c r="J48" i="4"/>
  <c r="I48" i="4"/>
  <c r="I47" i="4"/>
  <c r="I46" i="4"/>
  <c r="I45" i="4"/>
  <c r="I44" i="4"/>
  <c r="J44" i="4" s="1"/>
  <c r="M43" i="4"/>
  <c r="I43" i="4"/>
  <c r="I42" i="4"/>
  <c r="J41" i="4"/>
  <c r="I41" i="4"/>
  <c r="N38" i="4"/>
  <c r="I38" i="4"/>
  <c r="H38" i="4"/>
  <c r="E38" i="4"/>
  <c r="I37" i="4"/>
  <c r="H37" i="4"/>
  <c r="E37" i="4"/>
  <c r="N36" i="4"/>
  <c r="H36" i="4"/>
  <c r="E36" i="4"/>
  <c r="I36" i="4" s="1"/>
  <c r="J36" i="4" s="1"/>
  <c r="H35" i="4"/>
  <c r="E35" i="4"/>
  <c r="I35" i="4" s="1"/>
  <c r="I34" i="4"/>
  <c r="H34" i="4"/>
  <c r="E34" i="4"/>
  <c r="I33" i="4"/>
  <c r="H33" i="4"/>
  <c r="E33" i="4"/>
  <c r="P32" i="4"/>
  <c r="O32" i="4"/>
  <c r="N32" i="4"/>
  <c r="M32" i="4"/>
  <c r="H32" i="4"/>
  <c r="I32" i="4" s="1"/>
  <c r="J32" i="4" s="1"/>
  <c r="E32" i="4"/>
  <c r="N31" i="4"/>
  <c r="M31" i="4"/>
  <c r="I31" i="4"/>
  <c r="H31" i="4"/>
  <c r="J31" i="4" s="1"/>
  <c r="N30" i="4"/>
  <c r="M30" i="4"/>
  <c r="H30" i="4"/>
  <c r="J30" i="4" s="1"/>
  <c r="N29" i="4"/>
  <c r="M29" i="4"/>
  <c r="H29" i="4"/>
  <c r="J29" i="4" s="1"/>
  <c r="N28" i="4"/>
  <c r="M28" i="4"/>
  <c r="J28" i="4"/>
  <c r="I28" i="4"/>
  <c r="H28" i="4"/>
  <c r="N27" i="4"/>
  <c r="M27" i="4"/>
  <c r="H27" i="4"/>
  <c r="I27" i="4" s="1"/>
  <c r="E27" i="4"/>
  <c r="J27" i="4" s="1"/>
  <c r="M26" i="4"/>
  <c r="H26" i="4"/>
  <c r="E26" i="4"/>
  <c r="I26" i="4" s="1"/>
  <c r="M25" i="4"/>
  <c r="I25" i="4"/>
  <c r="H25" i="4"/>
  <c r="E25" i="4"/>
  <c r="N24" i="4"/>
  <c r="M24" i="4"/>
  <c r="H24" i="4"/>
  <c r="I24" i="4" s="1"/>
  <c r="J24" i="4" s="1"/>
  <c r="E24" i="4"/>
  <c r="N23" i="4"/>
  <c r="M23" i="4"/>
  <c r="I23" i="4"/>
  <c r="H23" i="4"/>
  <c r="J23" i="4" s="1"/>
  <c r="E23" i="4"/>
  <c r="N22" i="4"/>
  <c r="M22" i="4"/>
  <c r="H22" i="4"/>
  <c r="I22" i="4" s="1"/>
  <c r="E22" i="4"/>
  <c r="J22" i="4" s="1"/>
  <c r="N21" i="4"/>
  <c r="M21" i="4"/>
  <c r="I21" i="4"/>
  <c r="H21" i="4"/>
  <c r="J21" i="4" s="1"/>
  <c r="E21" i="4"/>
  <c r="N20" i="4"/>
  <c r="M20" i="4"/>
  <c r="E20" i="4"/>
  <c r="J20" i="4" s="1"/>
  <c r="H19" i="4"/>
  <c r="E19" i="4"/>
  <c r="I19" i="4" s="1"/>
  <c r="N18" i="4"/>
  <c r="M18" i="4"/>
  <c r="J18" i="4"/>
  <c r="I18" i="4"/>
  <c r="H18" i="4"/>
  <c r="E18" i="4"/>
  <c r="N17" i="4"/>
  <c r="M17" i="4"/>
  <c r="H17" i="4"/>
  <c r="E17" i="4"/>
  <c r="J17" i="4" s="1"/>
  <c r="E16" i="4"/>
  <c r="J16" i="4" s="1"/>
  <c r="M15" i="4"/>
  <c r="H15" i="4"/>
  <c r="E15" i="4"/>
  <c r="I15" i="4" s="1"/>
  <c r="M14" i="4"/>
  <c r="N13" i="4" s="1"/>
  <c r="I14" i="4"/>
  <c r="H14" i="4"/>
  <c r="E14" i="4"/>
  <c r="M13" i="4"/>
  <c r="H13" i="4"/>
  <c r="E13" i="4"/>
  <c r="I13" i="4" s="1"/>
  <c r="M12" i="4"/>
  <c r="H12" i="4"/>
  <c r="E12" i="4"/>
  <c r="I12" i="4" s="1"/>
  <c r="M11" i="4"/>
  <c r="N10" i="4" s="1"/>
  <c r="I11" i="4"/>
  <c r="H11" i="4"/>
  <c r="E11" i="4"/>
  <c r="M10" i="4"/>
  <c r="H10" i="4"/>
  <c r="E10" i="4"/>
  <c r="I10" i="4" s="1"/>
  <c r="N9" i="4"/>
  <c r="M9" i="4"/>
  <c r="J9" i="4"/>
  <c r="I9" i="4"/>
  <c r="H9" i="4"/>
  <c r="E9" i="4"/>
  <c r="X8" i="4"/>
  <c r="N8" i="4"/>
  <c r="M8" i="4"/>
  <c r="H8" i="4"/>
  <c r="E8" i="4"/>
  <c r="J8" i="4" s="1"/>
  <c r="N7" i="4"/>
  <c r="M7" i="4"/>
  <c r="H7" i="4"/>
  <c r="E7" i="4"/>
  <c r="J7" i="4" s="1"/>
  <c r="AA6" i="4"/>
  <c r="Z6" i="4"/>
  <c r="X6" i="4"/>
  <c r="W6" i="4"/>
  <c r="T32" i="4"/>
  <c r="N6" i="4"/>
  <c r="M6" i="4"/>
  <c r="H6" i="4"/>
  <c r="H39" i="4" s="1"/>
  <c r="E6" i="4"/>
  <c r="E39" i="4" s="1"/>
  <c r="J52" i="3"/>
  <c r="J51" i="3"/>
  <c r="H49" i="3"/>
  <c r="E49" i="3"/>
  <c r="I48" i="3"/>
  <c r="J47" i="3"/>
  <c r="I47" i="3"/>
  <c r="I46" i="3"/>
  <c r="I45" i="3"/>
  <c r="I44" i="3"/>
  <c r="I43" i="3"/>
  <c r="M42" i="3"/>
  <c r="I42" i="3"/>
  <c r="I41" i="3"/>
  <c r="I40" i="3"/>
  <c r="J40" i="3" s="1"/>
  <c r="Z5" i="3" s="1"/>
  <c r="N37" i="3"/>
  <c r="H37" i="3"/>
  <c r="E37" i="3"/>
  <c r="I37" i="3" s="1"/>
  <c r="H36" i="3"/>
  <c r="E36" i="3"/>
  <c r="I36" i="3" s="1"/>
  <c r="N35" i="3"/>
  <c r="H35" i="3"/>
  <c r="E35" i="3"/>
  <c r="H34" i="3"/>
  <c r="E34" i="3"/>
  <c r="H33" i="3"/>
  <c r="E33" i="3"/>
  <c r="I33" i="3" s="1"/>
  <c r="H32" i="3"/>
  <c r="E32" i="3"/>
  <c r="I32" i="3" s="1"/>
  <c r="N31" i="3"/>
  <c r="M31" i="3"/>
  <c r="H31" i="3"/>
  <c r="E31" i="3"/>
  <c r="O31" i="3" s="1"/>
  <c r="N30" i="3"/>
  <c r="M30" i="3"/>
  <c r="H30" i="3"/>
  <c r="N29" i="3"/>
  <c r="M29" i="3"/>
  <c r="H29" i="3"/>
  <c r="N28" i="3"/>
  <c r="M28" i="3"/>
  <c r="H28" i="3"/>
  <c r="J28" i="3" s="1"/>
  <c r="N27" i="3"/>
  <c r="M27" i="3"/>
  <c r="H27" i="3"/>
  <c r="J27" i="3" s="1"/>
  <c r="N26" i="3"/>
  <c r="M26" i="3"/>
  <c r="H26" i="3"/>
  <c r="E26" i="3"/>
  <c r="J26" i="3" s="1"/>
  <c r="M25" i="3"/>
  <c r="H25" i="3"/>
  <c r="E25" i="3"/>
  <c r="M24" i="3"/>
  <c r="H24" i="3"/>
  <c r="E24" i="3"/>
  <c r="I24" i="3" s="1"/>
  <c r="M23" i="3"/>
  <c r="N23" i="3" s="1"/>
  <c r="H23" i="3"/>
  <c r="E23" i="3"/>
  <c r="I23" i="3" s="1"/>
  <c r="N22" i="3"/>
  <c r="M22" i="3"/>
  <c r="H22" i="3"/>
  <c r="E22" i="3"/>
  <c r="I22" i="3" s="1"/>
  <c r="N21" i="3"/>
  <c r="M21" i="3"/>
  <c r="H21" i="3"/>
  <c r="E21" i="3"/>
  <c r="J21" i="3" s="1"/>
  <c r="N20" i="3"/>
  <c r="M20" i="3"/>
  <c r="H20" i="3"/>
  <c r="E20" i="3"/>
  <c r="I20" i="3" s="1"/>
  <c r="N19" i="3"/>
  <c r="M19" i="3"/>
  <c r="J19" i="3"/>
  <c r="E19" i="3"/>
  <c r="H18" i="3"/>
  <c r="E18" i="3"/>
  <c r="I18" i="3" s="1"/>
  <c r="N17" i="3"/>
  <c r="M17" i="3"/>
  <c r="H17" i="3"/>
  <c r="E17" i="3"/>
  <c r="J17" i="3" s="1"/>
  <c r="N16" i="3"/>
  <c r="M16" i="3"/>
  <c r="H16" i="3"/>
  <c r="E16" i="3"/>
  <c r="J16" i="3" s="1"/>
  <c r="E15" i="3"/>
  <c r="J15" i="3" s="1"/>
  <c r="M14" i="3"/>
  <c r="H14" i="3"/>
  <c r="E14" i="3"/>
  <c r="I14" i="3" s="1"/>
  <c r="M13" i="3"/>
  <c r="H13" i="3"/>
  <c r="E13" i="3"/>
  <c r="I13" i="3" s="1"/>
  <c r="M12" i="3"/>
  <c r="N12" i="3" s="1"/>
  <c r="H12" i="3"/>
  <c r="E12" i="3"/>
  <c r="I12" i="3" s="1"/>
  <c r="M11" i="3"/>
  <c r="H11" i="3"/>
  <c r="E11" i="3"/>
  <c r="I11" i="3" s="1"/>
  <c r="M10" i="3"/>
  <c r="H10" i="3"/>
  <c r="E10" i="3"/>
  <c r="I10" i="3" s="1"/>
  <c r="M9" i="3"/>
  <c r="N9" i="3" s="1"/>
  <c r="H9" i="3"/>
  <c r="E9" i="3"/>
  <c r="I9" i="3" s="1"/>
  <c r="J9" i="3" s="1"/>
  <c r="N8" i="3"/>
  <c r="M8" i="3"/>
  <c r="H8" i="3"/>
  <c r="E8" i="3"/>
  <c r="J8" i="3" s="1"/>
  <c r="N7" i="3"/>
  <c r="M7" i="3"/>
  <c r="H7" i="3"/>
  <c r="E7" i="3"/>
  <c r="N6" i="3"/>
  <c r="M6" i="3"/>
  <c r="H6" i="3"/>
  <c r="E6" i="3"/>
  <c r="I6" i="3" s="1"/>
  <c r="AA5" i="3"/>
  <c r="X5" i="3"/>
  <c r="W5" i="3"/>
  <c r="X7" i="3" s="1"/>
  <c r="N5" i="3"/>
  <c r="M5" i="3"/>
  <c r="H5" i="3"/>
  <c r="H38" i="3" s="1"/>
  <c r="E5" i="3"/>
  <c r="I5" i="3" s="1"/>
  <c r="S16" i="7" l="1"/>
  <c r="O25" i="7"/>
  <c r="O24" i="7"/>
  <c r="O23" i="7"/>
  <c r="O22" i="7"/>
  <c r="O21" i="7"/>
  <c r="O20" i="7"/>
  <c r="O19" i="7"/>
  <c r="O18" i="7"/>
  <c r="O17" i="7"/>
  <c r="O16" i="7"/>
  <c r="R39" i="7"/>
  <c r="R36" i="7"/>
  <c r="R43" i="7" s="1"/>
  <c r="R16" i="7"/>
  <c r="Q36" i="7"/>
  <c r="Q16" i="7"/>
  <c r="Q15" i="7"/>
  <c r="P27" i="7"/>
  <c r="P26" i="7"/>
  <c r="P25" i="7"/>
  <c r="P24" i="7"/>
  <c r="P23" i="7"/>
  <c r="P22" i="7"/>
  <c r="P21" i="7"/>
  <c r="P20" i="7"/>
  <c r="P19" i="7"/>
  <c r="P18" i="7"/>
  <c r="P17" i="7"/>
  <c r="P16" i="7"/>
  <c r="O15" i="7"/>
  <c r="P14" i="7"/>
  <c r="P13" i="7"/>
  <c r="P12" i="7"/>
  <c r="P11" i="7"/>
  <c r="P10" i="7"/>
  <c r="P9" i="7"/>
  <c r="P8" i="7"/>
  <c r="P7" i="7"/>
  <c r="P6" i="7"/>
  <c r="P5" i="7"/>
  <c r="O5" i="7"/>
  <c r="I30" i="7"/>
  <c r="I29" i="7"/>
  <c r="I28" i="7"/>
  <c r="J28" i="7" s="1"/>
  <c r="I26" i="7"/>
  <c r="J25" i="7"/>
  <c r="I24" i="7"/>
  <c r="J22" i="7" s="1"/>
  <c r="I20" i="7"/>
  <c r="J17" i="7"/>
  <c r="I9" i="7"/>
  <c r="O6" i="7"/>
  <c r="J26" i="7"/>
  <c r="I17" i="7"/>
  <c r="I14" i="7"/>
  <c r="J12" i="7" s="1"/>
  <c r="I8" i="7"/>
  <c r="R24" i="8"/>
  <c r="S28" i="3"/>
  <c r="S27" i="3"/>
  <c r="S26" i="3"/>
  <c r="S21" i="3"/>
  <c r="S19" i="3"/>
  <c r="S17" i="3"/>
  <c r="S16" i="3"/>
  <c r="S15" i="3"/>
  <c r="S9" i="3"/>
  <c r="S8" i="3"/>
  <c r="Q22" i="3"/>
  <c r="Q20" i="3"/>
  <c r="Q17" i="3"/>
  <c r="Q16" i="3"/>
  <c r="Q15" i="3"/>
  <c r="Q9" i="3"/>
  <c r="P30" i="3"/>
  <c r="P28" i="3"/>
  <c r="P27" i="3"/>
  <c r="P25" i="3"/>
  <c r="P23" i="3"/>
  <c r="P22" i="3"/>
  <c r="P21" i="3"/>
  <c r="P20" i="3"/>
  <c r="P17" i="3"/>
  <c r="P14" i="3"/>
  <c r="P10" i="3"/>
  <c r="P8" i="3"/>
  <c r="P7" i="3"/>
  <c r="P6" i="3"/>
  <c r="O26" i="3"/>
  <c r="O25" i="3"/>
  <c r="Q6" i="3"/>
  <c r="Q5" i="3"/>
  <c r="P29" i="3"/>
  <c r="P26" i="3"/>
  <c r="P24" i="3"/>
  <c r="P16" i="3"/>
  <c r="P13" i="3"/>
  <c r="P12" i="3"/>
  <c r="P11" i="3"/>
  <c r="P9" i="3"/>
  <c r="P5" i="3"/>
  <c r="O24" i="3"/>
  <c r="O22" i="3"/>
  <c r="O21" i="3"/>
  <c r="O20" i="3"/>
  <c r="O19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P31" i="3"/>
  <c r="J30" i="3"/>
  <c r="I30" i="3"/>
  <c r="J29" i="3"/>
  <c r="I29" i="3"/>
  <c r="I25" i="3"/>
  <c r="J22" i="3"/>
  <c r="S22" i="3" s="1"/>
  <c r="J20" i="3"/>
  <c r="I19" i="3"/>
  <c r="I35" i="3"/>
  <c r="J35" i="3" s="1"/>
  <c r="I7" i="3"/>
  <c r="I34" i="3"/>
  <c r="J43" i="3"/>
  <c r="R36" i="10"/>
  <c r="H36" i="10"/>
  <c r="E36" i="10"/>
  <c r="J35" i="10"/>
  <c r="J33" i="10"/>
  <c r="S30" i="10"/>
  <c r="J30" i="10"/>
  <c r="T29" i="10"/>
  <c r="J29" i="10"/>
  <c r="I29" i="10"/>
  <c r="J28" i="10"/>
  <c r="I28" i="10"/>
  <c r="J27" i="10"/>
  <c r="I27" i="10"/>
  <c r="J26" i="10"/>
  <c r="I26" i="10"/>
  <c r="R14" i="10"/>
  <c r="H14" i="10"/>
  <c r="E14" i="10"/>
  <c r="J11" i="10"/>
  <c r="S8" i="10"/>
  <c r="J8" i="10"/>
  <c r="T7" i="10"/>
  <c r="J7" i="10"/>
  <c r="I7" i="10"/>
  <c r="J6" i="10"/>
  <c r="I6" i="10"/>
  <c r="AB5" i="10"/>
  <c r="J5" i="10"/>
  <c r="I5" i="10"/>
  <c r="S39" i="4"/>
  <c r="R39" i="4"/>
  <c r="R50" i="4" s="1"/>
  <c r="H10" i="9"/>
  <c r="E10" i="9"/>
  <c r="J9" i="9"/>
  <c r="J8" i="9"/>
  <c r="P7" i="9"/>
  <c r="O7" i="9"/>
  <c r="J7" i="9"/>
  <c r="I7" i="9"/>
  <c r="P6" i="9"/>
  <c r="O6" i="9"/>
  <c r="J6" i="9"/>
  <c r="I6" i="9"/>
  <c r="P5" i="9"/>
  <c r="O5" i="9"/>
  <c r="J5" i="9"/>
  <c r="I5" i="9"/>
  <c r="J13" i="4"/>
  <c r="J43" i="7"/>
  <c r="J24" i="8"/>
  <c r="J8" i="7"/>
  <c r="Y6" i="4"/>
  <c r="AB6" i="4" s="1"/>
  <c r="J50" i="4"/>
  <c r="J10" i="4"/>
  <c r="J12" i="3"/>
  <c r="J31" i="7"/>
  <c r="R31" i="7" s="1"/>
  <c r="I5" i="7"/>
  <c r="I7" i="7"/>
  <c r="J20" i="7"/>
  <c r="I27" i="7"/>
  <c r="E34" i="7"/>
  <c r="J7" i="3"/>
  <c r="I16" i="3"/>
  <c r="J5" i="3"/>
  <c r="I21" i="3"/>
  <c r="Q21" i="3" s="1"/>
  <c r="I26" i="3"/>
  <c r="I31" i="3"/>
  <c r="I8" i="4"/>
  <c r="I16" i="4"/>
  <c r="I29" i="4"/>
  <c r="I18" i="7"/>
  <c r="I12" i="8"/>
  <c r="I16" i="8"/>
  <c r="E38" i="3"/>
  <c r="I6" i="4"/>
  <c r="I17" i="4"/>
  <c r="I11" i="7"/>
  <c r="I21" i="7"/>
  <c r="I6" i="8"/>
  <c r="I15" i="3"/>
  <c r="J6" i="3"/>
  <c r="J6" i="4"/>
  <c r="I15" i="7"/>
  <c r="I17" i="8"/>
  <c r="I28" i="3"/>
  <c r="I8" i="3"/>
  <c r="I17" i="3"/>
  <c r="I27" i="3"/>
  <c r="I7" i="4"/>
  <c r="I20" i="4"/>
  <c r="I30" i="4"/>
  <c r="I6" i="7"/>
  <c r="I19" i="7"/>
  <c r="I25" i="7"/>
  <c r="I10" i="8"/>
  <c r="I14" i="8"/>
  <c r="Q28" i="7" l="1"/>
  <c r="R28" i="7"/>
  <c r="Q26" i="7"/>
  <c r="R26" i="7"/>
  <c r="S26" i="7"/>
  <c r="Q22" i="7"/>
  <c r="R22" i="7"/>
  <c r="S22" i="7"/>
  <c r="Q20" i="7"/>
  <c r="S20" i="7"/>
  <c r="Q17" i="7"/>
  <c r="R17" i="7"/>
  <c r="S17" i="7"/>
  <c r="Q12" i="7"/>
  <c r="R12" i="7"/>
  <c r="S12" i="7"/>
  <c r="J45" i="7"/>
  <c r="Q8" i="7"/>
  <c r="R8" i="7"/>
  <c r="S8" i="7"/>
  <c r="R5" i="7"/>
  <c r="Q5" i="7"/>
  <c r="S5" i="7"/>
  <c r="Q7" i="7"/>
  <c r="R7" i="7"/>
  <c r="S7" i="7"/>
  <c r="J34" i="7"/>
  <c r="R20" i="7"/>
  <c r="S27" i="7"/>
  <c r="R27" i="7"/>
  <c r="Q27" i="7"/>
  <c r="S18" i="7"/>
  <c r="Q18" i="7"/>
  <c r="R18" i="7"/>
  <c r="S11" i="7"/>
  <c r="R11" i="7"/>
  <c r="Q11" i="7"/>
  <c r="R21" i="7"/>
  <c r="Q21" i="7"/>
  <c r="S21" i="7"/>
  <c r="R15" i="7"/>
  <c r="S15" i="7"/>
  <c r="S6" i="7"/>
  <c r="R6" i="7"/>
  <c r="Q6" i="7"/>
  <c r="R19" i="7"/>
  <c r="S19" i="7"/>
  <c r="Q19" i="7"/>
  <c r="R25" i="7"/>
  <c r="Q25" i="7"/>
  <c r="S25" i="7"/>
  <c r="S30" i="3"/>
  <c r="Q30" i="3"/>
  <c r="Q29" i="3"/>
  <c r="S20" i="3"/>
  <c r="Q19" i="3"/>
  <c r="S35" i="3"/>
  <c r="Q7" i="3"/>
  <c r="Y5" i="3"/>
  <c r="AB5" i="3" s="1"/>
  <c r="J49" i="3"/>
  <c r="J23" i="3"/>
  <c r="J31" i="3"/>
  <c r="S12" i="3"/>
  <c r="R12" i="3"/>
  <c r="Q12" i="3"/>
  <c r="S7" i="3"/>
  <c r="S5" i="3"/>
  <c r="R26" i="3"/>
  <c r="Q26" i="3"/>
  <c r="S6" i="3"/>
  <c r="R28" i="3"/>
  <c r="Q28" i="3"/>
  <c r="R8" i="3"/>
  <c r="Q8" i="3"/>
  <c r="R27" i="3"/>
  <c r="Q27" i="3"/>
  <c r="Z28" i="10"/>
  <c r="AB28" i="10" s="1"/>
  <c r="R35" i="10" s="1"/>
  <c r="X29" i="10"/>
  <c r="X30" i="10"/>
  <c r="J36" i="10"/>
  <c r="J40" i="10"/>
  <c r="J41" i="10"/>
  <c r="X6" i="10"/>
  <c r="X7" i="10"/>
  <c r="J14" i="10"/>
  <c r="J18" i="10"/>
  <c r="J19" i="10"/>
  <c r="R30" i="10"/>
  <c r="R13" i="10"/>
  <c r="R8" i="10"/>
  <c r="R11" i="10"/>
  <c r="Z5" i="9"/>
  <c r="AA5" i="9" s="1"/>
  <c r="R8" i="9" s="1"/>
  <c r="Q7" i="9"/>
  <c r="Q6" i="9"/>
  <c r="X6" i="9"/>
  <c r="X7" i="9"/>
  <c r="S7" i="9" s="1"/>
  <c r="J10" i="9"/>
  <c r="J18" i="9"/>
  <c r="J19" i="9"/>
  <c r="Q5" i="9"/>
  <c r="J39" i="4"/>
  <c r="X7" i="4"/>
  <c r="R34" i="7" l="1"/>
  <c r="R45" i="7" s="1"/>
  <c r="S28" i="7"/>
  <c r="R15" i="3"/>
  <c r="R16" i="3"/>
  <c r="R22" i="3"/>
  <c r="R9" i="3"/>
  <c r="R47" i="3"/>
  <c r="R40" i="3"/>
  <c r="R21" i="3"/>
  <c r="R20" i="3"/>
  <c r="R5" i="3"/>
  <c r="R6" i="3"/>
  <c r="R17" i="3"/>
  <c r="R23" i="3"/>
  <c r="S23" i="3"/>
  <c r="S38" i="3" s="1"/>
  <c r="Q31" i="3"/>
  <c r="R31" i="3"/>
  <c r="S31" i="3"/>
  <c r="J38" i="3"/>
  <c r="X6" i="3"/>
  <c r="R30" i="3"/>
  <c r="R29" i="3"/>
  <c r="R19" i="3"/>
  <c r="R35" i="3"/>
  <c r="R7" i="3"/>
  <c r="R43" i="3"/>
  <c r="R33" i="10"/>
  <c r="R7" i="9"/>
  <c r="S6" i="9"/>
  <c r="T6" i="9"/>
  <c r="S5" i="9"/>
  <c r="S8" i="9" s="1"/>
  <c r="T5" i="9"/>
  <c r="T7" i="9" s="1"/>
  <c r="R6" i="9"/>
  <c r="R5" i="9"/>
  <c r="R10" i="9" s="1"/>
  <c r="R9" i="9"/>
  <c r="J54" i="4"/>
  <c r="J55" i="4"/>
  <c r="T5" i="3" l="1"/>
  <c r="T31" i="3" s="1"/>
  <c r="T12" i="3"/>
  <c r="T27" i="3"/>
  <c r="T28" i="3"/>
  <c r="T6" i="3"/>
  <c r="T8" i="3"/>
  <c r="T21" i="3"/>
  <c r="T26" i="3"/>
  <c r="T22" i="3"/>
  <c r="T9" i="3"/>
  <c r="T15" i="3"/>
  <c r="T16" i="3"/>
  <c r="T17" i="3"/>
  <c r="T19" i="3"/>
  <c r="T7" i="3"/>
  <c r="T20" i="3"/>
  <c r="T29" i="3"/>
  <c r="T30" i="3"/>
  <c r="R38" i="3"/>
  <c r="R49" i="3" s="1"/>
  <c r="T23" i="3"/>
  <c r="J53" i="3"/>
  <c r="J54" i="3"/>
</calcChain>
</file>

<file path=xl/sharedStrings.xml><?xml version="1.0" encoding="utf-8"?>
<sst xmlns="http://schemas.openxmlformats.org/spreadsheetml/2006/main" count="589" uniqueCount="87">
  <si>
    <t>Name (Ito Lee / Hartenstein)</t>
  </si>
  <si>
    <t>Neurotransmitter</t>
  </si>
  <si>
    <t># BMN pre/postsynaptic partners per side</t>
  </si>
  <si>
    <t># total neurons in hemilineage per side</t>
  </si>
  <si>
    <t>% connectivity of BMN presynaptic partners
to whole hemilineage per side</t>
  </si>
  <si>
    <t>% connectivity of BMN presynaptic partners
to whole hemilineage (both sides)</t>
  </si>
  <si>
    <t>% connectivity of hemilineage to
total BMNs presynaptic partners</t>
  </si>
  <si>
    <r>
      <rPr>
        <b/>
        <sz val="10"/>
        <color rgb="FF000000"/>
        <rFont val="Arial"/>
        <family val="2"/>
      </rPr>
      <t xml:space="preserve">% connectivity of hemilineage to
total BMNs INTER + DESCENDING </t>
    </r>
    <r>
      <rPr>
        <b/>
        <sz val="10"/>
        <color rgb="FFFF0000"/>
        <rFont val="Arial"/>
        <family val="2"/>
      </rPr>
      <t>(ALL)</t>
    </r>
    <r>
      <rPr>
        <b/>
        <sz val="10"/>
        <color rgb="FF000000"/>
        <rFont val="Arial"/>
        <family val="2"/>
      </rPr>
      <t xml:space="preserve"> postsynaptic partners</t>
    </r>
  </si>
  <si>
    <r>
      <rPr>
        <b/>
        <sz val="10"/>
        <color rgb="FF000000"/>
        <rFont val="Arial"/>
        <family val="2"/>
      </rPr>
      <t xml:space="preserve">% connectivity of hemilineage to
total BMNs INTER + DESCENDING </t>
    </r>
    <r>
      <rPr>
        <b/>
        <sz val="10"/>
        <color rgb="FFFF0000"/>
        <rFont val="Arial"/>
        <family val="2"/>
      </rPr>
      <t>(HEMILINEAGE)</t>
    </r>
    <r>
      <rPr>
        <b/>
        <sz val="10"/>
        <color rgb="FF000000"/>
        <rFont val="Arial"/>
        <family val="2"/>
      </rPr>
      <t xml:space="preserve"> postsynaptic partners</t>
    </r>
  </si>
  <si>
    <t>ALL BMN presynaptic partners</t>
  </si>
  <si>
    <t>Left</t>
  </si>
  <si>
    <t>TOTAL</t>
  </si>
  <si>
    <t>Right</t>
  </si>
  <si>
    <t>TOTAL (BOTH SIDES)</t>
  </si>
  <si>
    <t>TOTAL (all)</t>
  </si>
  <si>
    <t>Interneurons</t>
  </si>
  <si>
    <t>Descending neurons</t>
  </si>
  <si>
    <t>Ascending neurons</t>
  </si>
  <si>
    <t>BMNs</t>
  </si>
  <si>
    <t>LB23</t>
  </si>
  <si>
    <t>ACh</t>
  </si>
  <si>
    <t>MX3</t>
  </si>
  <si>
    <t>GABA</t>
  </si>
  <si>
    <t>ONLY hemilineages</t>
  </si>
  <si>
    <t>Putative primary</t>
  </si>
  <si>
    <t>All groups</t>
  </si>
  <si>
    <t>INTER</t>
  </si>
  <si>
    <t>DESCENDING</t>
  </si>
  <si>
    <t>INTER, DESC, ASC</t>
  </si>
  <si>
    <t>ALL PARTNERS</t>
  </si>
  <si>
    <t># BMN presynaptic partners per side</t>
  </si>
  <si>
    <t>JOs</t>
  </si>
  <si>
    <t>MD3</t>
  </si>
  <si>
    <t>Ser</t>
  </si>
  <si>
    <t>Glut</t>
  </si>
  <si>
    <t>INCLUDING PRE&amp;POST</t>
  </si>
  <si>
    <t># BMN pre + pre/postsynaptic partners per side</t>
  </si>
  <si>
    <t># BMN postsynaptic partners per side</t>
  </si>
  <si>
    <t>% connectivity of BMN postsynaptic partners
to whole hemilineage per side</t>
  </si>
  <si>
    <t>% connectivity of BMN postsynaptic partners
to whole hemilineage (both sides)</t>
  </si>
  <si>
    <t>% connectivity of hemilineage to
total BMNs postsynaptic partners</t>
  </si>
  <si>
    <t>ALL BMN postsynaptic partners</t>
  </si>
  <si>
    <t>Motor neurons</t>
  </si>
  <si>
    <t>ALlv1 / BAlp4</t>
  </si>
  <si>
    <t>CREa1_ventral / BAmd1_ventral</t>
  </si>
  <si>
    <t>LB19</t>
  </si>
  <si>
    <t>MX12__prim</t>
  </si>
  <si>
    <t>LB7__prim</t>
  </si>
  <si>
    <t>LB0_anterior</t>
  </si>
  <si>
    <t>---</t>
  </si>
  <si>
    <t>LB7</t>
  </si>
  <si>
    <t>Unknown</t>
  </si>
  <si>
    <t>MX0__prim</t>
  </si>
  <si>
    <t>DA</t>
  </si>
  <si>
    <t>WEDa1 / BAlv</t>
  </si>
  <si>
    <t>MD_SA1</t>
  </si>
  <si>
    <t>MX7__prim</t>
  </si>
  <si>
    <t>MX12</t>
  </si>
  <si>
    <t>TRdl_b</t>
  </si>
  <si>
    <t>VESa1 / BAla3</t>
  </si>
  <si>
    <t>VLPa1_lateral / DALl2_lateral</t>
  </si>
  <si>
    <t>WEDd1 / DALd</t>
  </si>
  <si>
    <t>NO HEMILINEAGE</t>
  </si>
  <si>
    <t>Other neuronal types</t>
  </si>
  <si>
    <t>Motor neurons (putative primary)</t>
  </si>
  <si>
    <t># BMN post + pre/postsynaptic partners per side</t>
  </si>
  <si>
    <t>SYNAPSE COUNT</t>
  </si>
  <si>
    <t>PRESYNAPTIC</t>
  </si>
  <si>
    <t>BMN</t>
  </si>
  <si>
    <t>JON</t>
  </si>
  <si>
    <t>Ascending</t>
  </si>
  <si>
    <t>Descending</t>
  </si>
  <si>
    <t>Interneuron</t>
  </si>
  <si>
    <t>PRE &amp; POSTSYNAPTIC</t>
  </si>
  <si>
    <t>POSTSYNAPTIC</t>
  </si>
  <si>
    <t>Hemilineage</t>
  </si>
  <si>
    <t>No hemilineage</t>
  </si>
  <si>
    <t>Motor</t>
  </si>
  <si>
    <t>POST + PRE/POST</t>
  </si>
  <si>
    <t>Total</t>
  </si>
  <si>
    <t>% connectivity of hemilineage to
total BMNs INTER + DESCENDING postsynaptic partners</t>
  </si>
  <si>
    <r>
      <rPr>
        <b/>
        <sz val="10"/>
        <color rgb="FF000000"/>
        <rFont val="Arial"/>
        <family val="2"/>
      </rPr>
      <t xml:space="preserve">LB0_anterior </t>
    </r>
    <r>
      <rPr>
        <b/>
        <sz val="10"/>
        <color rgb="FF000000"/>
        <rFont val="Arial"/>
        <family val="2"/>
      </rPr>
      <t>(center)</t>
    </r>
  </si>
  <si>
    <t>LB0_anterior (center)</t>
  </si>
  <si>
    <t>WEDd1/DAld</t>
  </si>
  <si>
    <t>`12</t>
  </si>
  <si>
    <r>
      <t xml:space="preserve">% connectivity of hemilineage to
total BMNs INTER + DESCENDING </t>
    </r>
    <r>
      <rPr>
        <b/>
        <sz val="10"/>
        <color rgb="FFFF0000"/>
        <rFont val="Arial"/>
        <family val="2"/>
      </rPr>
      <t>(ALL)</t>
    </r>
    <r>
      <rPr>
        <b/>
        <sz val="10"/>
        <color rgb="FF000000"/>
        <rFont val="Arial"/>
        <family val="2"/>
      </rPr>
      <t xml:space="preserve"> postsynaptic partners</t>
    </r>
  </si>
  <si>
    <r>
      <t xml:space="preserve">% connectivity of hemilineage to
total BMNs INTER + DESCENDING </t>
    </r>
    <r>
      <rPr>
        <b/>
        <sz val="10"/>
        <color rgb="FFFF0000"/>
        <rFont val="Arial"/>
        <family val="2"/>
      </rPr>
      <t>(HEMILINEAGE)</t>
    </r>
    <r>
      <rPr>
        <b/>
        <sz val="10"/>
        <color rgb="FF000000"/>
        <rFont val="Arial"/>
        <family val="2"/>
      </rPr>
      <t xml:space="preserve"> postsynaptic partners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</si>
</sst>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color rgb="FF000000"/>
      <name val="Arial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4"/>
      <color rgb="FFFFFFFF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b/>
      <i/>
      <sz val="10"/>
      <color rgb="FFFF0000"/>
      <name val="Arial"/>
      <family val="2"/>
      <scheme val="minor"/>
    </font>
    <font>
      <b/>
      <sz val="15"/>
      <color rgb="FFFF0000"/>
      <name val="Arial"/>
      <family val="2"/>
      <scheme val="minor"/>
    </font>
    <font>
      <b/>
      <sz val="10"/>
      <color rgb="FFFFFFFF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i/>
      <sz val="10"/>
      <color rgb="FFFFFFFF"/>
      <name val="Arial"/>
      <family val="2"/>
      <scheme val="minor"/>
    </font>
    <font>
      <b/>
      <i/>
      <sz val="10"/>
      <color theme="1"/>
      <name val="Arial"/>
      <family val="2"/>
      <scheme val="minor"/>
    </font>
    <font>
      <b/>
      <i/>
      <sz val="10"/>
      <color rgb="FF38761D"/>
      <name val="Arial"/>
      <family val="2"/>
      <scheme val="minor"/>
    </font>
    <font>
      <b/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EFEFEF"/>
        <bgColor rgb="FFEFEFEF"/>
      </patternFill>
    </fill>
    <fill>
      <patternFill patternType="solid">
        <fgColor rgb="FFEAD1DC"/>
        <bgColor rgb="FFEAD1DC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9CB9C"/>
        <bgColor rgb="FFF9CB9C"/>
      </patternFill>
    </fill>
    <fill>
      <patternFill patternType="solid">
        <fgColor rgb="FF00FFFF"/>
        <bgColor rgb="FF00FFFF"/>
      </patternFill>
    </fill>
    <fill>
      <patternFill patternType="solid">
        <fgColor rgb="FFC27BA0"/>
        <bgColor rgb="FFC27BA0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3F3F3"/>
        <bgColor rgb="FFF3F3F3"/>
      </patternFill>
    </fill>
    <fill>
      <patternFill patternType="solid">
        <fgColor rgb="FF000000"/>
        <bgColor rgb="FF000000"/>
      </patternFill>
    </fill>
    <fill>
      <patternFill patternType="solid">
        <fgColor rgb="FFD5A6BD"/>
        <bgColor rgb="FFD5A6BD"/>
      </patternFill>
    </fill>
    <fill>
      <patternFill patternType="solid">
        <fgColor rgb="FF8E7CC3"/>
        <bgColor rgb="FF8E7CC3"/>
      </patternFill>
    </fill>
    <fill>
      <patternFill patternType="solid">
        <fgColor rgb="FFB4A7D6"/>
        <bgColor rgb="FFB4A7D6"/>
      </patternFill>
    </fill>
    <fill>
      <patternFill patternType="solid">
        <fgColor rgb="FFA4C2F4"/>
        <bgColor rgb="FFA4C2F4"/>
      </patternFill>
    </fill>
    <fill>
      <patternFill patternType="solid">
        <fgColor theme="9"/>
        <bgColor theme="9"/>
      </patternFill>
    </fill>
    <fill>
      <patternFill patternType="solid">
        <fgColor rgb="FF9FC5E8"/>
        <bgColor rgb="FF9FC5E8"/>
      </patternFill>
    </fill>
    <fill>
      <patternFill patternType="solid">
        <fgColor rgb="FF6AA84F"/>
        <bgColor rgb="FF6AA84F"/>
      </patternFill>
    </fill>
    <fill>
      <patternFill patternType="solid">
        <fgColor rgb="FFCC0000"/>
        <bgColor rgb="FFCC0000"/>
      </patternFill>
    </fill>
  </fills>
  <borders count="4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5">
    <xf numFmtId="0" fontId="0" fillId="0" borderId="0" xfId="0"/>
    <xf numFmtId="0" fontId="5" fillId="8" borderId="7" xfId="0" applyFont="1" applyFill="1" applyBorder="1" applyAlignment="1">
      <alignment horizontal="center"/>
    </xf>
    <xf numFmtId="0" fontId="5" fillId="9" borderId="0" xfId="0" applyFont="1" applyFill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5" fillId="8" borderId="13" xfId="0" applyFont="1" applyFill="1" applyBorder="1"/>
    <xf numFmtId="0" fontId="5" fillId="9" borderId="13" xfId="0" applyFont="1" applyFill="1" applyBorder="1"/>
    <xf numFmtId="0" fontId="5" fillId="10" borderId="13" xfId="0" applyFont="1" applyFill="1" applyBorder="1"/>
    <xf numFmtId="0" fontId="5" fillId="11" borderId="13" xfId="0" applyFont="1" applyFill="1" applyBorder="1"/>
    <xf numFmtId="0" fontId="5" fillId="5" borderId="13" xfId="0" applyFont="1" applyFill="1" applyBorder="1"/>
    <xf numFmtId="0" fontId="5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0" fontId="6" fillId="0" borderId="0" xfId="0" applyFont="1"/>
    <xf numFmtId="0" fontId="6" fillId="12" borderId="0" xfId="0" applyFont="1" applyFill="1"/>
    <xf numFmtId="0" fontId="6" fillId="12" borderId="8" xfId="0" applyFont="1" applyFill="1" applyBorder="1"/>
    <xf numFmtId="1" fontId="6" fillId="0" borderId="0" xfId="0" applyNumberFormat="1" applyFont="1"/>
    <xf numFmtId="164" fontId="6" fillId="0" borderId="7" xfId="0" applyNumberFormat="1" applyFont="1" applyBorder="1"/>
    <xf numFmtId="164" fontId="6" fillId="0" borderId="0" xfId="0" applyNumberFormat="1" applyFont="1"/>
    <xf numFmtId="164" fontId="5" fillId="0" borderId="7" xfId="0" applyNumberFormat="1" applyFont="1" applyBorder="1"/>
    <xf numFmtId="164" fontId="7" fillId="0" borderId="9" xfId="0" applyNumberFormat="1" applyFont="1" applyBorder="1"/>
    <xf numFmtId="164" fontId="5" fillId="0" borderId="14" xfId="0" applyNumberFormat="1" applyFont="1" applyBorder="1"/>
    <xf numFmtId="0" fontId="6" fillId="0" borderId="13" xfId="0" applyFont="1" applyBorder="1"/>
    <xf numFmtId="0" fontId="5" fillId="2" borderId="13" xfId="0" applyFont="1" applyFill="1" applyBorder="1"/>
    <xf numFmtId="0" fontId="9" fillId="14" borderId="14" xfId="0" applyFont="1" applyFill="1" applyBorder="1" applyAlignment="1">
      <alignment horizontal="center"/>
    </xf>
    <xf numFmtId="0" fontId="6" fillId="14" borderId="0" xfId="0" applyFont="1" applyFill="1" applyAlignment="1">
      <alignment horizontal="center"/>
    </xf>
    <xf numFmtId="0" fontId="6" fillId="14" borderId="7" xfId="0" applyFont="1" applyFill="1" applyBorder="1"/>
    <xf numFmtId="0" fontId="6" fillId="4" borderId="0" xfId="0" applyFont="1" applyFill="1" applyAlignment="1">
      <alignment horizontal="right"/>
    </xf>
    <xf numFmtId="0" fontId="6" fillId="14" borderId="0" xfId="0" applyFont="1" applyFill="1"/>
    <xf numFmtId="0" fontId="6" fillId="14" borderId="8" xfId="0" applyFont="1" applyFill="1" applyBorder="1" applyAlignment="1">
      <alignment horizontal="right"/>
    </xf>
    <xf numFmtId="1" fontId="6" fillId="14" borderId="0" xfId="0" applyNumberFormat="1" applyFont="1" applyFill="1"/>
    <xf numFmtId="164" fontId="6" fillId="14" borderId="7" xfId="0" applyNumberFormat="1" applyFont="1" applyFill="1" applyBorder="1"/>
    <xf numFmtId="164" fontId="6" fillId="14" borderId="0" xfId="0" applyNumberFormat="1" applyFont="1" applyFill="1"/>
    <xf numFmtId="164" fontId="5" fillId="14" borderId="7" xfId="0" applyNumberFormat="1" applyFont="1" applyFill="1" applyBorder="1"/>
    <xf numFmtId="164" fontId="7" fillId="14" borderId="9" xfId="0" applyNumberFormat="1" applyFont="1" applyFill="1" applyBorder="1"/>
    <xf numFmtId="164" fontId="5" fillId="14" borderId="14" xfId="0" applyNumberFormat="1" applyFont="1" applyFill="1" applyBorder="1"/>
    <xf numFmtId="0" fontId="10" fillId="14" borderId="16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7" xfId="0" applyFont="1" applyBorder="1"/>
    <xf numFmtId="1" fontId="6" fillId="0" borderId="0" xfId="0" applyNumberFormat="1" applyFont="1" applyAlignment="1">
      <alignment vertical="center"/>
    </xf>
    <xf numFmtId="164" fontId="5" fillId="2" borderId="18" xfId="0" applyNumberFormat="1" applyFont="1" applyFill="1" applyBorder="1"/>
    <xf numFmtId="0" fontId="11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/>
    <xf numFmtId="0" fontId="6" fillId="0" borderId="5" xfId="0" applyFont="1" applyBorder="1" applyAlignment="1">
      <alignment vertical="center"/>
    </xf>
    <xf numFmtId="0" fontId="6" fillId="15" borderId="0" xfId="0" applyFont="1" applyFill="1"/>
    <xf numFmtId="1" fontId="6" fillId="15" borderId="0" xfId="0" applyNumberFormat="1" applyFont="1" applyFill="1"/>
    <xf numFmtId="164" fontId="6" fillId="15" borderId="7" xfId="0" applyNumberFormat="1" applyFont="1" applyFill="1" applyBorder="1"/>
    <xf numFmtId="164" fontId="6" fillId="15" borderId="0" xfId="0" applyNumberFormat="1" applyFont="1" applyFill="1"/>
    <xf numFmtId="164" fontId="7" fillId="0" borderId="4" xfId="0" applyNumberFormat="1" applyFont="1" applyBorder="1" applyAlignment="1">
      <alignment vertical="center"/>
    </xf>
    <xf numFmtId="164" fontId="7" fillId="2" borderId="21" xfId="0" applyNumberFormat="1" applyFont="1" applyFill="1" applyBorder="1" applyAlignment="1">
      <alignment vertical="center"/>
    </xf>
    <xf numFmtId="0" fontId="11" fillId="14" borderId="22" xfId="0" applyFont="1" applyFill="1" applyBorder="1" applyAlignment="1">
      <alignment horizontal="center" vertical="center"/>
    </xf>
    <xf numFmtId="0" fontId="6" fillId="14" borderId="23" xfId="0" applyFont="1" applyFill="1" applyBorder="1" applyAlignment="1">
      <alignment horizontal="center"/>
    </xf>
    <xf numFmtId="0" fontId="6" fillId="14" borderId="22" xfId="0" applyFont="1" applyFill="1" applyBorder="1"/>
    <xf numFmtId="0" fontId="6" fillId="14" borderId="22" xfId="0" applyFont="1" applyFill="1" applyBorder="1" applyAlignment="1">
      <alignment vertical="center"/>
    </xf>
    <xf numFmtId="0" fontId="6" fillId="15" borderId="25" xfId="0" applyFont="1" applyFill="1" applyBorder="1"/>
    <xf numFmtId="0" fontId="6" fillId="15" borderId="26" xfId="0" applyFont="1" applyFill="1" applyBorder="1"/>
    <xf numFmtId="164" fontId="7" fillId="14" borderId="9" xfId="0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5" fillId="2" borderId="23" xfId="0" applyFont="1" applyFill="1" applyBorder="1"/>
    <xf numFmtId="0" fontId="5" fillId="0" borderId="1" xfId="0" applyFont="1" applyBorder="1"/>
    <xf numFmtId="0" fontId="5" fillId="2" borderId="21" xfId="0" applyFont="1" applyFill="1" applyBorder="1"/>
    <xf numFmtId="0" fontId="5" fillId="2" borderId="19" xfId="0" applyFont="1" applyFill="1" applyBorder="1"/>
    <xf numFmtId="164" fontId="5" fillId="15" borderId="27" xfId="0" applyNumberFormat="1" applyFont="1" applyFill="1" applyBorder="1"/>
    <xf numFmtId="164" fontId="5" fillId="2" borderId="21" xfId="0" applyNumberFormat="1" applyFont="1" applyFill="1" applyBorder="1"/>
    <xf numFmtId="164" fontId="7" fillId="0" borderId="7" xfId="0" applyNumberFormat="1" applyFont="1" applyBorder="1" applyAlignment="1">
      <alignment vertical="center"/>
    </xf>
    <xf numFmtId="164" fontId="5" fillId="15" borderId="28" xfId="0" applyNumberFormat="1" applyFont="1" applyFill="1" applyBorder="1"/>
    <xf numFmtId="164" fontId="7" fillId="0" borderId="0" xfId="0" applyNumberFormat="1" applyFont="1" applyAlignment="1">
      <alignment vertical="center"/>
    </xf>
    <xf numFmtId="0" fontId="5" fillId="0" borderId="0" xfId="0" applyFont="1"/>
    <xf numFmtId="0" fontId="5" fillId="8" borderId="30" xfId="0" applyFont="1" applyFill="1" applyBorder="1"/>
    <xf numFmtId="0" fontId="5" fillId="9" borderId="30" xfId="0" applyFont="1" applyFill="1" applyBorder="1"/>
    <xf numFmtId="0" fontId="5" fillId="16" borderId="30" xfId="0" applyFont="1" applyFill="1" applyBorder="1"/>
    <xf numFmtId="0" fontId="13" fillId="13" borderId="30" xfId="0" applyFont="1" applyFill="1" applyBorder="1"/>
    <xf numFmtId="0" fontId="5" fillId="17" borderId="13" xfId="0" applyFont="1" applyFill="1" applyBorder="1"/>
    <xf numFmtId="0" fontId="6" fillId="0" borderId="15" xfId="0" applyFont="1" applyBorder="1"/>
    <xf numFmtId="0" fontId="5" fillId="0" borderId="13" xfId="0" applyFont="1" applyBorder="1"/>
    <xf numFmtId="0" fontId="5" fillId="4" borderId="0" xfId="0" applyFont="1" applyFill="1" applyAlignment="1">
      <alignment horizontal="center" vertical="center"/>
    </xf>
    <xf numFmtId="0" fontId="6" fillId="4" borderId="9" xfId="0" applyFont="1" applyFill="1" applyBorder="1" applyAlignment="1">
      <alignment horizontal="center"/>
    </xf>
    <xf numFmtId="0" fontId="6" fillId="4" borderId="0" xfId="0" applyFont="1" applyFill="1"/>
    <xf numFmtId="0" fontId="6" fillId="4" borderId="17" xfId="0" applyFont="1" applyFill="1" applyBorder="1"/>
    <xf numFmtId="0" fontId="6" fillId="4" borderId="7" xfId="0" applyFont="1" applyFill="1" applyBorder="1"/>
    <xf numFmtId="1" fontId="6" fillId="4" borderId="0" xfId="0" applyNumberFormat="1" applyFont="1" applyFill="1"/>
    <xf numFmtId="1" fontId="6" fillId="4" borderId="0" xfId="0" applyNumberFormat="1" applyFont="1" applyFill="1" applyAlignment="1">
      <alignment vertical="center"/>
    </xf>
    <xf numFmtId="164" fontId="5" fillId="4" borderId="7" xfId="0" applyNumberFormat="1" applyFont="1" applyFill="1" applyBorder="1"/>
    <xf numFmtId="164" fontId="7" fillId="4" borderId="9" xfId="0" applyNumberFormat="1" applyFont="1" applyFill="1" applyBorder="1"/>
    <xf numFmtId="164" fontId="7" fillId="2" borderId="18" xfId="0" applyNumberFormat="1" applyFont="1" applyFill="1" applyBorder="1" applyAlignment="1">
      <alignment vertical="center"/>
    </xf>
    <xf numFmtId="0" fontId="6" fillId="0" borderId="14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5" xfId="0" applyFont="1" applyBorder="1"/>
    <xf numFmtId="0" fontId="6" fillId="14" borderId="9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6" fillId="4" borderId="25" xfId="0" applyFont="1" applyFill="1" applyBorder="1"/>
    <xf numFmtId="0" fontId="6" fillId="14" borderId="25" xfId="0" applyFont="1" applyFill="1" applyBorder="1"/>
    <xf numFmtId="0" fontId="11" fillId="0" borderId="25" xfId="0" applyFont="1" applyBorder="1" applyAlignment="1">
      <alignment horizontal="center"/>
    </xf>
    <xf numFmtId="0" fontId="6" fillId="0" borderId="34" xfId="0" applyFont="1" applyBorder="1"/>
    <xf numFmtId="164" fontId="7" fillId="0" borderId="9" xfId="0" applyNumberFormat="1" applyFont="1" applyBorder="1" applyAlignment="1">
      <alignment vertical="center"/>
    </xf>
    <xf numFmtId="0" fontId="14" fillId="0" borderId="0" xfId="0" applyFont="1"/>
    <xf numFmtId="0" fontId="14" fillId="9" borderId="30" xfId="0" applyFont="1" applyFill="1" applyBorder="1"/>
    <xf numFmtId="0" fontId="6" fillId="9" borderId="35" xfId="0" applyFont="1" applyFill="1" applyBorder="1"/>
    <xf numFmtId="0" fontId="6" fillId="9" borderId="0" xfId="0" applyFont="1" applyFill="1"/>
    <xf numFmtId="0" fontId="5" fillId="18" borderId="13" xfId="0" applyFont="1" applyFill="1" applyBorder="1"/>
    <xf numFmtId="0" fontId="11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/>
    </xf>
    <xf numFmtId="0" fontId="6" fillId="0" borderId="25" xfId="0" applyFont="1" applyBorder="1" applyAlignment="1">
      <alignment vertical="center"/>
    </xf>
    <xf numFmtId="0" fontId="5" fillId="19" borderId="13" xfId="0" applyFont="1" applyFill="1" applyBorder="1"/>
    <xf numFmtId="164" fontId="7" fillId="0" borderId="9" xfId="0" applyNumberFormat="1" applyFont="1" applyBorder="1" applyAlignment="1">
      <alignment horizontal="right"/>
    </xf>
    <xf numFmtId="0" fontId="15" fillId="0" borderId="15" xfId="0" applyFont="1" applyBorder="1"/>
    <xf numFmtId="0" fontId="15" fillId="0" borderId="13" xfId="0" applyFont="1" applyBorder="1"/>
    <xf numFmtId="0" fontId="16" fillId="0" borderId="13" xfId="0" applyFont="1" applyBorder="1"/>
    <xf numFmtId="0" fontId="7" fillId="2" borderId="13" xfId="0" applyFont="1" applyFill="1" applyBorder="1"/>
    <xf numFmtId="164" fontId="7" fillId="4" borderId="9" xfId="0" applyNumberFormat="1" applyFont="1" applyFill="1" applyBorder="1" applyAlignment="1">
      <alignment horizontal="right"/>
    </xf>
    <xf numFmtId="164" fontId="7" fillId="14" borderId="9" xfId="0" applyNumberFormat="1" applyFont="1" applyFill="1" applyBorder="1" applyAlignment="1">
      <alignment horizontal="right"/>
    </xf>
    <xf numFmtId="0" fontId="10" fillId="14" borderId="36" xfId="0" applyFont="1" applyFill="1" applyBorder="1" applyAlignment="1">
      <alignment horizontal="center"/>
    </xf>
    <xf numFmtId="0" fontId="17" fillId="2" borderId="13" xfId="0" applyFont="1" applyFill="1" applyBorder="1"/>
    <xf numFmtId="0" fontId="10" fillId="14" borderId="13" xfId="0" applyFont="1" applyFill="1" applyBorder="1" applyAlignment="1">
      <alignment horizontal="center"/>
    </xf>
    <xf numFmtId="0" fontId="17" fillId="2" borderId="37" xfId="0" applyFont="1" applyFill="1" applyBorder="1"/>
    <xf numFmtId="0" fontId="5" fillId="14" borderId="0" xfId="0" applyFont="1" applyFill="1" applyAlignment="1">
      <alignment horizontal="center"/>
    </xf>
    <xf numFmtId="0" fontId="6" fillId="14" borderId="7" xfId="0" applyFont="1" applyFill="1" applyBorder="1" applyAlignment="1">
      <alignment horizontal="center"/>
    </xf>
    <xf numFmtId="0" fontId="6" fillId="14" borderId="17" xfId="0" applyFont="1" applyFill="1" applyBorder="1"/>
    <xf numFmtId="0" fontId="6" fillId="0" borderId="8" xfId="0" applyFont="1" applyBorder="1"/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/>
    <xf numFmtId="0" fontId="16" fillId="0" borderId="0" xfId="0" applyFont="1"/>
    <xf numFmtId="0" fontId="7" fillId="20" borderId="0" xfId="0" applyFont="1" applyFill="1" applyAlignment="1">
      <alignment horizontal="center"/>
    </xf>
    <xf numFmtId="0" fontId="16" fillId="20" borderId="7" xfId="0" applyFont="1" applyFill="1" applyBorder="1" applyAlignment="1">
      <alignment horizontal="center"/>
    </xf>
    <xf numFmtId="0" fontId="16" fillId="20" borderId="7" xfId="0" applyFont="1" applyFill="1" applyBorder="1"/>
    <xf numFmtId="0" fontId="16" fillId="20" borderId="0" xfId="0" applyFont="1" applyFill="1" applyAlignment="1">
      <alignment horizontal="center"/>
    </xf>
    <xf numFmtId="0" fontId="16" fillId="20" borderId="0" xfId="0" applyFont="1" applyFill="1"/>
    <xf numFmtId="1" fontId="16" fillId="20" borderId="0" xfId="0" applyNumberFormat="1" applyFont="1" applyFill="1"/>
    <xf numFmtId="164" fontId="7" fillId="20" borderId="7" xfId="0" applyNumberFormat="1" applyFont="1" applyFill="1" applyBorder="1"/>
    <xf numFmtId="164" fontId="7" fillId="20" borderId="9" xfId="0" applyNumberFormat="1" applyFont="1" applyFill="1" applyBorder="1"/>
    <xf numFmtId="164" fontId="9" fillId="20" borderId="0" xfId="0" applyNumberFormat="1" applyFont="1" applyFill="1"/>
    <xf numFmtId="164" fontId="7" fillId="20" borderId="9" xfId="0" applyNumberFormat="1" applyFont="1" applyFill="1" applyBorder="1" applyAlignment="1">
      <alignment horizontal="right"/>
    </xf>
    <xf numFmtId="0" fontId="6" fillId="14" borderId="8" xfId="0" applyFont="1" applyFill="1" applyBorder="1"/>
    <xf numFmtId="0" fontId="16" fillId="4" borderId="0" xfId="0" applyFont="1" applyFill="1"/>
    <xf numFmtId="164" fontId="9" fillId="4" borderId="0" xfId="0" applyNumberFormat="1" applyFont="1" applyFill="1"/>
    <xf numFmtId="0" fontId="5" fillId="20" borderId="0" xfId="0" applyFont="1" applyFill="1" applyAlignment="1">
      <alignment horizontal="center"/>
    </xf>
    <xf numFmtId="0" fontId="6" fillId="20" borderId="7" xfId="0" applyFont="1" applyFill="1" applyBorder="1" applyAlignment="1">
      <alignment horizontal="center"/>
    </xf>
    <xf numFmtId="0" fontId="6" fillId="20" borderId="7" xfId="0" applyFont="1" applyFill="1" applyBorder="1"/>
    <xf numFmtId="0" fontId="6" fillId="20" borderId="0" xfId="0" applyFont="1" applyFill="1" applyAlignment="1">
      <alignment horizontal="center"/>
    </xf>
    <xf numFmtId="0" fontId="6" fillId="20" borderId="0" xfId="0" applyFont="1" applyFill="1"/>
    <xf numFmtId="1" fontId="6" fillId="20" borderId="0" xfId="0" applyNumberFormat="1" applyFont="1" applyFill="1"/>
    <xf numFmtId="164" fontId="5" fillId="20" borderId="7" xfId="0" applyNumberFormat="1" applyFont="1" applyFill="1" applyBorder="1"/>
    <xf numFmtId="0" fontId="18" fillId="0" borderId="0" xfId="0" applyFont="1" applyAlignment="1">
      <alignment horizontal="center"/>
    </xf>
    <xf numFmtId="164" fontId="9" fillId="0" borderId="0" xfId="0" applyNumberFormat="1" applyFont="1"/>
    <xf numFmtId="0" fontId="5" fillId="4" borderId="0" xfId="0" applyFont="1" applyFill="1" applyAlignment="1">
      <alignment horizontal="center"/>
    </xf>
    <xf numFmtId="164" fontId="7" fillId="0" borderId="7" xfId="0" applyNumberFormat="1" applyFont="1" applyBorder="1"/>
    <xf numFmtId="164" fontId="7" fillId="4" borderId="7" xfId="0" applyNumberFormat="1" applyFont="1" applyFill="1" applyBorder="1"/>
    <xf numFmtId="0" fontId="6" fillId="0" borderId="3" xfId="0" applyFont="1" applyBorder="1" applyAlignment="1">
      <alignment horizontal="center"/>
    </xf>
    <xf numFmtId="0" fontId="6" fillId="0" borderId="1" xfId="0" applyFont="1" applyBorder="1"/>
    <xf numFmtId="0" fontId="6" fillId="0" borderId="38" xfId="0" applyFont="1" applyBorder="1"/>
    <xf numFmtId="164" fontId="5" fillId="2" borderId="13" xfId="0" applyNumberFormat="1" applyFont="1" applyFill="1" applyBorder="1" applyAlignment="1">
      <alignment horizontal="right"/>
    </xf>
    <xf numFmtId="0" fontId="6" fillId="0" borderId="33" xfId="0" applyFont="1" applyBorder="1"/>
    <xf numFmtId="0" fontId="6" fillId="0" borderId="39" xfId="0" applyFont="1" applyBorder="1"/>
    <xf numFmtId="0" fontId="5" fillId="15" borderId="7" xfId="0" applyFont="1" applyFill="1" applyBorder="1"/>
    <xf numFmtId="0" fontId="5" fillId="15" borderId="0" xfId="0" applyFont="1" applyFill="1"/>
    <xf numFmtId="1" fontId="5" fillId="15" borderId="0" xfId="0" applyNumberFormat="1" applyFont="1" applyFill="1"/>
    <xf numFmtId="164" fontId="5" fillId="15" borderId="7" xfId="0" applyNumberFormat="1" applyFont="1" applyFill="1" applyBorder="1"/>
    <xf numFmtId="0" fontId="6" fillId="4" borderId="25" xfId="0" applyFont="1" applyFill="1" applyBorder="1" applyAlignment="1">
      <alignment horizontal="right"/>
    </xf>
    <xf numFmtId="0" fontId="6" fillId="4" borderId="39" xfId="0" applyFont="1" applyFill="1" applyBorder="1" applyAlignment="1">
      <alignment horizontal="right"/>
    </xf>
    <xf numFmtId="164" fontId="5" fillId="2" borderId="16" xfId="0" applyNumberFormat="1" applyFont="1" applyFill="1" applyBorder="1"/>
    <xf numFmtId="0" fontId="5" fillId="2" borderId="1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" xfId="0" applyFont="1" applyFill="1" applyBorder="1"/>
    <xf numFmtId="1" fontId="6" fillId="15" borderId="0" xfId="0" applyNumberFormat="1" applyFont="1" applyFill="1" applyAlignment="1">
      <alignment vertical="center"/>
    </xf>
    <xf numFmtId="164" fontId="5" fillId="15" borderId="0" xfId="0" applyNumberFormat="1" applyFont="1" applyFill="1" applyAlignment="1">
      <alignment vertical="center"/>
    </xf>
    <xf numFmtId="0" fontId="5" fillId="15" borderId="1" xfId="0" applyFont="1" applyFill="1" applyBorder="1"/>
    <xf numFmtId="1" fontId="5" fillId="15" borderId="1" xfId="0" applyNumberFormat="1" applyFont="1" applyFill="1" applyBorder="1"/>
    <xf numFmtId="1" fontId="6" fillId="15" borderId="1" xfId="0" applyNumberFormat="1" applyFont="1" applyFill="1" applyBorder="1" applyAlignment="1">
      <alignment vertical="center"/>
    </xf>
    <xf numFmtId="164" fontId="6" fillId="15" borderId="1" xfId="0" applyNumberFormat="1" applyFont="1" applyFill="1" applyBorder="1"/>
    <xf numFmtId="164" fontId="5" fillId="15" borderId="40" xfId="0" applyNumberFormat="1" applyFont="1" applyFill="1" applyBorder="1" applyAlignment="1">
      <alignment vertical="center"/>
    </xf>
    <xf numFmtId="0" fontId="6" fillId="15" borderId="7" xfId="0" applyFont="1" applyFill="1" applyBorder="1"/>
    <xf numFmtId="0" fontId="6" fillId="15" borderId="14" xfId="0" applyFont="1" applyFill="1" applyBorder="1"/>
    <xf numFmtId="0" fontId="6" fillId="14" borderId="1" xfId="0" applyFont="1" applyFill="1" applyBorder="1"/>
    <xf numFmtId="0" fontId="6" fillId="15" borderId="28" xfId="0" applyFont="1" applyFill="1" applyBorder="1"/>
    <xf numFmtId="1" fontId="6" fillId="15" borderId="25" xfId="0" applyNumberFormat="1" applyFont="1" applyFill="1" applyBorder="1"/>
    <xf numFmtId="164" fontId="6" fillId="15" borderId="28" xfId="0" applyNumberFormat="1" applyFont="1" applyFill="1" applyBorder="1"/>
    <xf numFmtId="164" fontId="6" fillId="15" borderId="25" xfId="0" applyNumberFormat="1" applyFont="1" applyFill="1" applyBorder="1"/>
    <xf numFmtId="164" fontId="7" fillId="0" borderId="0" xfId="0" applyNumberFormat="1" applyFont="1" applyAlignment="1">
      <alignment horizontal="right"/>
    </xf>
    <xf numFmtId="164" fontId="5" fillId="2" borderId="13" xfId="0" applyNumberFormat="1" applyFont="1" applyFill="1" applyBorder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6" fillId="0" borderId="2" xfId="0" applyFont="1" applyBorder="1" applyAlignment="1">
      <alignment horizontal="center"/>
    </xf>
    <xf numFmtId="0" fontId="6" fillId="14" borderId="27" xfId="0" applyFont="1" applyFill="1" applyBorder="1" applyAlignment="1">
      <alignment horizontal="center"/>
    </xf>
    <xf numFmtId="0" fontId="19" fillId="15" borderId="0" xfId="0" applyFont="1" applyFill="1"/>
    <xf numFmtId="0" fontId="14" fillId="2" borderId="0" xfId="0" applyFont="1" applyFill="1"/>
    <xf numFmtId="0" fontId="6" fillId="2" borderId="0" xfId="0" applyFont="1" applyFill="1"/>
    <xf numFmtId="0" fontId="5" fillId="21" borderId="41" xfId="0" applyFont="1" applyFill="1" applyBorder="1"/>
    <xf numFmtId="0" fontId="6" fillId="0" borderId="41" xfId="0" applyFont="1" applyBorder="1"/>
    <xf numFmtId="3" fontId="6" fillId="0" borderId="41" xfId="0" applyNumberFormat="1" applyFont="1" applyBorder="1"/>
    <xf numFmtId="0" fontId="6" fillId="0" borderId="41" xfId="0" applyFont="1" applyBorder="1" applyAlignment="1">
      <alignment horizontal="center"/>
    </xf>
    <xf numFmtId="3" fontId="16" fillId="0" borderId="41" xfId="0" applyNumberFormat="1" applyFont="1" applyBorder="1"/>
    <xf numFmtId="0" fontId="6" fillId="0" borderId="41" xfId="0" applyFont="1" applyBorder="1" applyAlignment="1">
      <alignment horizontal="right"/>
    </xf>
    <xf numFmtId="0" fontId="6" fillId="0" borderId="43" xfId="0" applyFont="1" applyBorder="1" applyAlignment="1">
      <alignment horizontal="center"/>
    </xf>
    <xf numFmtId="3" fontId="16" fillId="0" borderId="43" xfId="0" applyNumberFormat="1" applyFont="1" applyBorder="1"/>
    <xf numFmtId="0" fontId="6" fillId="0" borderId="43" xfId="0" applyFont="1" applyBorder="1"/>
    <xf numFmtId="3" fontId="6" fillId="0" borderId="48" xfId="0" applyNumberFormat="1" applyFont="1" applyBorder="1"/>
    <xf numFmtId="0" fontId="6" fillId="0" borderId="48" xfId="0" applyFont="1" applyBorder="1"/>
    <xf numFmtId="0" fontId="20" fillId="0" borderId="6" xfId="0" applyFont="1" applyBorder="1" applyAlignment="1">
      <alignment horizontal="center"/>
    </xf>
    <xf numFmtId="0" fontId="5" fillId="2" borderId="37" xfId="0" applyFont="1" applyFill="1" applyBorder="1"/>
    <xf numFmtId="164" fontId="5" fillId="2" borderId="19" xfId="0" applyNumberFormat="1" applyFont="1" applyFill="1" applyBorder="1"/>
    <xf numFmtId="0" fontId="5" fillId="22" borderId="13" xfId="0" applyFont="1" applyFill="1" applyBorder="1"/>
    <xf numFmtId="0" fontId="13" fillId="23" borderId="13" xfId="0" applyFont="1" applyFill="1" applyBorder="1"/>
    <xf numFmtId="0" fontId="20" fillId="14" borderId="0" xfId="0" applyFont="1" applyFill="1"/>
    <xf numFmtId="0" fontId="5" fillId="14" borderId="0" xfId="0" applyFont="1" applyFill="1"/>
    <xf numFmtId="0" fontId="18" fillId="14" borderId="0" xfId="0" applyFont="1" applyFill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13" fillId="23" borderId="0" xfId="0" applyFont="1" applyFill="1"/>
    <xf numFmtId="164" fontId="13" fillId="23" borderId="0" xfId="0" applyNumberFormat="1" applyFont="1" applyFill="1"/>
    <xf numFmtId="164" fontId="5" fillId="0" borderId="9" xfId="0" applyNumberFormat="1" applyFont="1" applyBorder="1"/>
    <xf numFmtId="0" fontId="6" fillId="15" borderId="0" xfId="0" applyFont="1" applyFill="1" applyAlignment="1">
      <alignment horizontal="center"/>
    </xf>
    <xf numFmtId="164" fontId="5" fillId="14" borderId="9" xfId="0" applyNumberFormat="1" applyFont="1" applyFill="1" applyBorder="1"/>
    <xf numFmtId="0" fontId="6" fillId="20" borderId="17" xfId="0" applyFont="1" applyFill="1" applyBorder="1"/>
    <xf numFmtId="164" fontId="5" fillId="20" borderId="9" xfId="0" applyNumberFormat="1" applyFont="1" applyFill="1" applyBorder="1"/>
    <xf numFmtId="0" fontId="16" fillId="15" borderId="0" xfId="0" applyFont="1" applyFill="1"/>
    <xf numFmtId="0" fontId="6" fillId="0" borderId="0" xfId="0" applyFont="1" applyAlignment="1">
      <alignment horizontal="center"/>
    </xf>
    <xf numFmtId="0" fontId="6" fillId="0" borderId="14" xfId="0" applyFont="1" applyBorder="1"/>
    <xf numFmtId="164" fontId="5" fillId="0" borderId="0" xfId="0" applyNumberFormat="1" applyFont="1"/>
    <xf numFmtId="0" fontId="7" fillId="14" borderId="14" xfId="0" applyFont="1" applyFill="1" applyBorder="1" applyAlignment="1">
      <alignment horizontal="center"/>
    </xf>
    <xf numFmtId="0" fontId="7" fillId="2" borderId="9" xfId="0" applyFont="1" applyFill="1" applyBorder="1"/>
    <xf numFmtId="164" fontId="7" fillId="4" borderId="9" xfId="0" applyNumberFormat="1" applyFont="1" applyFill="1" applyBorder="1" applyAlignment="1">
      <alignment vertical="center"/>
    </xf>
    <xf numFmtId="0" fontId="2" fillId="0" borderId="27" xfId="0" applyFont="1" applyBorder="1"/>
    <xf numFmtId="164" fontId="16" fillId="20" borderId="7" xfId="0" applyNumberFormat="1" applyFont="1" applyFill="1" applyBorder="1"/>
    <xf numFmtId="0" fontId="0" fillId="0" borderId="0" xfId="0"/>
    <xf numFmtId="1" fontId="6" fillId="0" borderId="0" xfId="0" applyNumberFormat="1" applyFont="1" applyAlignment="1">
      <alignment vertical="center"/>
    </xf>
    <xf numFmtId="164" fontId="6" fillId="20" borderId="7" xfId="0" applyNumberFormat="1" applyFont="1" applyFill="1" applyBorder="1"/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" fillId="4" borderId="7" xfId="0" applyFont="1" applyFill="1" applyBorder="1" applyAlignment="1">
      <alignment horizontal="center" vertical="center"/>
    </xf>
    <xf numFmtId="0" fontId="2" fillId="0" borderId="7" xfId="0" applyFont="1" applyBorder="1"/>
    <xf numFmtId="0" fontId="1" fillId="4" borderId="0" xfId="0" applyFont="1" applyFill="1" applyAlignment="1">
      <alignment horizontal="center" vertical="center"/>
    </xf>
    <xf numFmtId="0" fontId="16" fillId="20" borderId="7" xfId="0" applyFont="1" applyFill="1" applyBorder="1" applyAlignment="1">
      <alignment horizontal="right"/>
    </xf>
    <xf numFmtId="0" fontId="6" fillId="0" borderId="7" xfId="0" applyFont="1" applyBorder="1" applyAlignment="1">
      <alignment horizontal="right" vertical="center"/>
    </xf>
    <xf numFmtId="0" fontId="6" fillId="20" borderId="7" xfId="0" applyFont="1" applyFill="1" applyBorder="1"/>
    <xf numFmtId="0" fontId="1" fillId="5" borderId="0" xfId="0" applyFont="1" applyFill="1" applyAlignment="1">
      <alignment horizontal="center" vertical="center"/>
    </xf>
    <xf numFmtId="1" fontId="6" fillId="4" borderId="0" xfId="0" applyNumberFormat="1" applyFont="1" applyFill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25" xfId="0" applyFont="1" applyBorder="1"/>
    <xf numFmtId="0" fontId="6" fillId="4" borderId="40" xfId="0" applyFont="1" applyFill="1" applyBorder="1" applyAlignment="1">
      <alignment vertical="center"/>
    </xf>
    <xf numFmtId="0" fontId="2" fillId="0" borderId="14" xfId="0" applyFont="1" applyBorder="1"/>
    <xf numFmtId="0" fontId="2" fillId="0" borderId="26" xfId="0" applyFont="1" applyBorder="1"/>
    <xf numFmtId="0" fontId="6" fillId="0" borderId="14" xfId="0" applyFont="1" applyBorder="1" applyAlignment="1">
      <alignment vertical="center"/>
    </xf>
    <xf numFmtId="0" fontId="2" fillId="0" borderId="9" xfId="0" applyFont="1" applyBorder="1"/>
    <xf numFmtId="164" fontId="7" fillId="4" borderId="9" xfId="0" applyNumberFormat="1" applyFont="1" applyFill="1" applyBorder="1" applyAlignment="1">
      <alignment horizontal="right" vertical="center"/>
    </xf>
    <xf numFmtId="164" fontId="5" fillId="0" borderId="7" xfId="0" applyNumberFormat="1" applyFont="1" applyBorder="1" applyAlignment="1">
      <alignment vertical="center"/>
    </xf>
    <xf numFmtId="164" fontId="7" fillId="0" borderId="9" xfId="0" applyNumberFormat="1" applyFont="1" applyBorder="1" applyAlignment="1">
      <alignment vertical="center"/>
    </xf>
    <xf numFmtId="164" fontId="7" fillId="0" borderId="9" xfId="0" applyNumberFormat="1" applyFont="1" applyBorder="1" applyAlignment="1">
      <alignment horizontal="right" vertical="center"/>
    </xf>
    <xf numFmtId="0" fontId="6" fillId="0" borderId="0" xfId="0" applyFont="1"/>
    <xf numFmtId="0" fontId="6" fillId="4" borderId="1" xfId="0" applyFont="1" applyFill="1" applyBorder="1"/>
    <xf numFmtId="0" fontId="2" fillId="0" borderId="1" xfId="0" applyFont="1" applyBorder="1"/>
    <xf numFmtId="0" fontId="6" fillId="4" borderId="25" xfId="0" applyFont="1" applyFill="1" applyBorder="1"/>
    <xf numFmtId="0" fontId="12" fillId="2" borderId="29" xfId="0" applyFont="1" applyFill="1" applyBorder="1" applyAlignment="1">
      <alignment horizontal="center" vertical="center"/>
    </xf>
    <xf numFmtId="0" fontId="2" fillId="0" borderId="31" xfId="0" applyFont="1" applyBorder="1"/>
    <xf numFmtId="0" fontId="2" fillId="0" borderId="32" xfId="0" applyFont="1" applyBorder="1"/>
    <xf numFmtId="164" fontId="5" fillId="4" borderId="7" xfId="0" applyNumberFormat="1" applyFont="1" applyFill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0" fontId="2" fillId="0" borderId="28" xfId="0" applyFont="1" applyBorder="1"/>
    <xf numFmtId="164" fontId="5" fillId="12" borderId="2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" fontId="6" fillId="0" borderId="1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38" xfId="0" applyFont="1" applyBorder="1"/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2" fontId="7" fillId="4" borderId="7" xfId="0" applyNumberFormat="1" applyFont="1" applyFill="1" applyBorder="1" applyAlignment="1">
      <alignment horizontal="right" vertical="center"/>
    </xf>
    <xf numFmtId="164" fontId="7" fillId="4" borderId="6" xfId="0" applyNumberFormat="1" applyFont="1" applyFill="1" applyBorder="1" applyAlignment="1">
      <alignment vertical="center"/>
    </xf>
    <xf numFmtId="164" fontId="5" fillId="15" borderId="9" xfId="0" applyNumberFormat="1" applyFont="1" applyFill="1" applyBorder="1"/>
    <xf numFmtId="164" fontId="7" fillId="0" borderId="40" xfId="0" applyNumberFormat="1" applyFont="1" applyBorder="1" applyAlignment="1">
      <alignment vertical="center"/>
    </xf>
    <xf numFmtId="0" fontId="6" fillId="0" borderId="7" xfId="0" applyFont="1" applyBorder="1"/>
    <xf numFmtId="0" fontId="2" fillId="0" borderId="17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8" fillId="13" borderId="15" xfId="0" applyFont="1" applyFill="1" applyBorder="1" applyAlignment="1">
      <alignment horizontal="center" vertical="center"/>
    </xf>
    <xf numFmtId="0" fontId="2" fillId="0" borderId="19" xfId="0" applyFont="1" applyBorder="1"/>
    <xf numFmtId="0" fontId="1" fillId="4" borderId="8" xfId="0" applyFont="1" applyFill="1" applyBorder="1" applyAlignment="1">
      <alignment horizontal="center" vertical="center"/>
    </xf>
    <xf numFmtId="0" fontId="16" fillId="20" borderId="8" xfId="0" applyFont="1" applyFill="1" applyBorder="1" applyAlignment="1">
      <alignment horizontal="center"/>
    </xf>
    <xf numFmtId="0" fontId="6" fillId="20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6" fillId="0" borderId="7" xfId="0" applyNumberFormat="1" applyFont="1" applyBorder="1" applyAlignment="1">
      <alignment vertical="center"/>
    </xf>
    <xf numFmtId="164" fontId="6" fillId="0" borderId="14" xfId="0" applyNumberFormat="1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9" fillId="0" borderId="0" xfId="0" applyNumberFormat="1" applyFont="1" applyAlignment="1">
      <alignment vertical="center"/>
    </xf>
    <xf numFmtId="1" fontId="6" fillId="0" borderId="14" xfId="0" applyNumberFormat="1" applyFont="1" applyBorder="1" applyAlignment="1">
      <alignment vertical="center"/>
    </xf>
    <xf numFmtId="0" fontId="5" fillId="4" borderId="0" xfId="0" applyFont="1" applyFill="1" applyAlignment="1">
      <alignment horizontal="center" vertical="center"/>
    </xf>
    <xf numFmtId="164" fontId="5" fillId="4" borderId="7" xfId="0" applyNumberFormat="1" applyFont="1" applyFill="1" applyBorder="1" applyAlignment="1">
      <alignment horizontal="right" vertical="center"/>
    </xf>
    <xf numFmtId="0" fontId="6" fillId="4" borderId="0" xfId="0" applyFont="1" applyFill="1"/>
    <xf numFmtId="0" fontId="2" fillId="0" borderId="33" xfId="0" applyFont="1" applyBorder="1"/>
    <xf numFmtId="0" fontId="6" fillId="14" borderId="0" xfId="0" applyFont="1" applyFill="1" applyAlignment="1">
      <alignment vertical="center"/>
    </xf>
    <xf numFmtId="164" fontId="7" fillId="14" borderId="9" xfId="0" applyNumberFormat="1" applyFont="1" applyFill="1" applyBorder="1" applyAlignment="1">
      <alignment vertical="center"/>
    </xf>
    <xf numFmtId="0" fontId="6" fillId="0" borderId="25" xfId="0" applyFont="1" applyBorder="1"/>
    <xf numFmtId="0" fontId="11" fillId="14" borderId="0" xfId="0" applyFont="1" applyFill="1" applyAlignment="1">
      <alignment horizontal="center" vertical="center"/>
    </xf>
    <xf numFmtId="0" fontId="6" fillId="14" borderId="0" xfId="0" applyFont="1" applyFill="1"/>
    <xf numFmtId="0" fontId="11" fillId="0" borderId="6" xfId="0" applyFont="1" applyBorder="1" applyAlignment="1">
      <alignment horizontal="center" vertical="center"/>
    </xf>
    <xf numFmtId="0" fontId="6" fillId="0" borderId="5" xfId="0" applyFont="1" applyBorder="1"/>
    <xf numFmtId="0" fontId="2" fillId="0" borderId="20" xfId="0" applyFont="1" applyBorder="1"/>
    <xf numFmtId="0" fontId="6" fillId="0" borderId="5" xfId="0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14" borderId="14" xfId="0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0" fontId="6" fillId="14" borderId="22" xfId="0" applyFont="1" applyFill="1" applyBorder="1"/>
    <xf numFmtId="0" fontId="2" fillId="0" borderId="22" xfId="0" applyFont="1" applyBorder="1"/>
    <xf numFmtId="0" fontId="2" fillId="0" borderId="24" xfId="0" applyFont="1" applyBorder="1"/>
    <xf numFmtId="0" fontId="3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0" borderId="1" xfId="0" applyFont="1" applyBorder="1"/>
    <xf numFmtId="0" fontId="6" fillId="14" borderId="25" xfId="0" applyFont="1" applyFill="1" applyBorder="1"/>
    <xf numFmtId="0" fontId="6" fillId="0" borderId="2" xfId="0" applyFont="1" applyBorder="1"/>
    <xf numFmtId="0" fontId="6" fillId="0" borderId="40" xfId="0" applyFont="1" applyBorder="1" applyAlignment="1">
      <alignment vertical="center"/>
    </xf>
    <xf numFmtId="164" fontId="7" fillId="4" borderId="15" xfId="0" applyNumberFormat="1" applyFont="1" applyFill="1" applyBorder="1" applyAlignment="1">
      <alignment vertical="center"/>
    </xf>
    <xf numFmtId="0" fontId="5" fillId="4" borderId="42" xfId="0" applyFont="1" applyFill="1" applyBorder="1" applyAlignment="1">
      <alignment horizontal="center"/>
    </xf>
    <xf numFmtId="0" fontId="5" fillId="4" borderId="43" xfId="0" applyFont="1" applyFill="1" applyBorder="1" applyAlignment="1">
      <alignment horizontal="center" vertical="center"/>
    </xf>
    <xf numFmtId="0" fontId="2" fillId="0" borderId="44" xfId="0" applyFont="1" applyBorder="1"/>
    <xf numFmtId="0" fontId="2" fillId="0" borderId="45" xfId="0" applyFont="1" applyBorder="1"/>
    <xf numFmtId="0" fontId="5" fillId="4" borderId="46" xfId="0" applyFont="1" applyFill="1" applyBorder="1" applyAlignment="1">
      <alignment horizontal="center"/>
    </xf>
    <xf numFmtId="0" fontId="2" fillId="0" borderId="47" xfId="0" applyFont="1" applyBorder="1"/>
    <xf numFmtId="164" fontId="7" fillId="14" borderId="9" xfId="0" applyNumberFormat="1" applyFont="1" applyFill="1" applyBorder="1" applyAlignment="1">
      <alignment horizontal="right" vertical="center"/>
    </xf>
    <xf numFmtId="164" fontId="5" fillId="14" borderId="7" xfId="0" applyNumberFormat="1" applyFont="1" applyFill="1" applyBorder="1" applyAlignment="1">
      <alignment vertical="center"/>
    </xf>
    <xf numFmtId="0" fontId="21" fillId="4" borderId="1" xfId="0" applyFont="1" applyFill="1" applyBorder="1" applyAlignment="1">
      <alignment horizontal="center" vertical="center"/>
    </xf>
    <xf numFmtId="1" fontId="6" fillId="14" borderId="0" xfId="0" applyNumberFormat="1" applyFont="1" applyFill="1" applyAlignment="1">
      <alignment vertical="center"/>
    </xf>
    <xf numFmtId="0" fontId="5" fillId="14" borderId="0" xfId="0" applyFont="1" applyFill="1" applyAlignment="1">
      <alignment horizontal="center" vertical="center"/>
    </xf>
    <xf numFmtId="1" fontId="6" fillId="4" borderId="1" xfId="0" applyNumberFormat="1" applyFont="1" applyFill="1" applyBorder="1" applyAlignment="1">
      <alignment vertical="center"/>
    </xf>
    <xf numFmtId="164" fontId="5" fillId="4" borderId="40" xfId="0" applyNumberFormat="1" applyFont="1" applyFill="1" applyBorder="1" applyAlignment="1">
      <alignment vertical="center"/>
    </xf>
    <xf numFmtId="164" fontId="7" fillId="4" borderId="40" xfId="0" applyNumberFormat="1" applyFont="1" applyFill="1" applyBorder="1" applyAlignment="1">
      <alignment vertical="center"/>
    </xf>
    <xf numFmtId="0" fontId="5" fillId="9" borderId="0" xfId="0" applyFont="1" applyFill="1" applyAlignment="1">
      <alignment vertical="center"/>
    </xf>
    <xf numFmtId="1" fontId="5" fillId="9" borderId="0" xfId="0" applyNumberFormat="1" applyFont="1" applyFill="1" applyAlignment="1">
      <alignment vertical="center"/>
    </xf>
    <xf numFmtId="164" fontId="6" fillId="9" borderId="7" xfId="0" applyNumberFormat="1" applyFont="1" applyFill="1" applyBorder="1" applyAlignment="1">
      <alignment vertical="center"/>
    </xf>
    <xf numFmtId="164" fontId="6" fillId="9" borderId="0" xfId="0" applyNumberFormat="1" applyFont="1" applyFill="1" applyAlignment="1">
      <alignment vertical="center"/>
    </xf>
    <xf numFmtId="0" fontId="6" fillId="14" borderId="0" xfId="0" applyFont="1" applyFill="1" applyAlignment="1">
      <alignment horizontal="right" vertical="center"/>
    </xf>
    <xf numFmtId="0" fontId="5" fillId="9" borderId="7" xfId="0" applyFont="1" applyFill="1" applyBorder="1" applyAlignment="1">
      <alignment vertical="center"/>
    </xf>
    <xf numFmtId="164" fontId="7" fillId="4" borderId="7" xfId="0" applyNumberFormat="1" applyFont="1" applyFill="1" applyBorder="1" applyAlignment="1">
      <alignment vertical="center"/>
    </xf>
    <xf numFmtId="164" fontId="7" fillId="0" borderId="7" xfId="0" applyNumberFormat="1" applyFont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5" fillId="14" borderId="9" xfId="0" applyNumberFormat="1" applyFont="1" applyFill="1" applyBorder="1" applyAlignment="1">
      <alignment horizontal="right" vertical="center"/>
    </xf>
    <xf numFmtId="164" fontId="5" fillId="14" borderId="9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9F690-AF94-8A4D-945D-1B9F7CBF53DA}">
  <dimension ref="A1:AE41"/>
  <sheetViews>
    <sheetView tabSelected="1" workbookViewId="0">
      <selection activeCell="AB16" sqref="AB16"/>
    </sheetView>
  </sheetViews>
  <sheetFormatPr baseColWidth="10" defaultColWidth="12.6640625" defaultRowHeight="15.75" customHeight="1" x14ac:dyDescent="0.15"/>
  <cols>
    <col min="1" max="1" width="20.83203125" customWidth="1"/>
    <col min="2" max="2" width="13.1640625" customWidth="1"/>
    <col min="3" max="3" width="15.83203125" customWidth="1"/>
    <col min="4" max="4" width="17.5" customWidth="1"/>
    <col min="6" max="6" width="14.83203125" customWidth="1"/>
    <col min="7" max="7" width="17.5" customWidth="1"/>
    <col min="9" max="9" width="16.5" customWidth="1"/>
    <col min="15" max="16" width="16.1640625" customWidth="1"/>
    <col min="17" max="17" width="32.33203125" customWidth="1"/>
    <col min="18" max="18" width="24.33203125" customWidth="1"/>
    <col min="19" max="19" width="51" customWidth="1"/>
    <col min="20" max="20" width="59.1640625" customWidth="1"/>
    <col min="23" max="23" width="19.6640625" customWidth="1"/>
    <col min="24" max="24" width="17.6640625" customWidth="1"/>
    <col min="25" max="25" width="16.6640625" customWidth="1"/>
  </cols>
  <sheetData>
    <row r="1" spans="1:28" ht="14" thickBot="1" x14ac:dyDescent="0.2"/>
    <row r="2" spans="1:28" ht="15.75" customHeight="1" x14ac:dyDescent="0.15">
      <c r="A2" s="288" t="s">
        <v>0</v>
      </c>
      <c r="B2" s="289" t="s">
        <v>1</v>
      </c>
      <c r="C2" s="289" t="s">
        <v>30</v>
      </c>
      <c r="D2" s="252"/>
      <c r="E2" s="252"/>
      <c r="F2" s="252"/>
      <c r="G2" s="252"/>
      <c r="H2" s="252"/>
      <c r="I2" s="252"/>
      <c r="J2" s="252"/>
      <c r="K2" s="289" t="s">
        <v>3</v>
      </c>
      <c r="L2" s="252"/>
      <c r="M2" s="252"/>
      <c r="N2" s="252"/>
      <c r="O2" s="289" t="s">
        <v>4</v>
      </c>
      <c r="P2" s="252"/>
      <c r="Q2" s="312" t="s">
        <v>5</v>
      </c>
      <c r="R2" s="313" t="s">
        <v>6</v>
      </c>
      <c r="S2" s="314" t="s">
        <v>7</v>
      </c>
      <c r="T2" s="314" t="s">
        <v>8</v>
      </c>
      <c r="W2" s="277" t="s">
        <v>9</v>
      </c>
      <c r="X2" s="278"/>
      <c r="Y2" s="278"/>
      <c r="Z2" s="278"/>
      <c r="AA2" s="278"/>
      <c r="AB2" s="279"/>
    </row>
    <row r="3" spans="1:28" ht="15.75" customHeight="1" thickBot="1" x14ac:dyDescent="0.2">
      <c r="A3" s="223"/>
      <c r="B3" s="232"/>
      <c r="C3" s="231" t="s">
        <v>10</v>
      </c>
      <c r="D3" s="223"/>
      <c r="E3" s="237" t="s">
        <v>11</v>
      </c>
      <c r="F3" s="285" t="s">
        <v>12</v>
      </c>
      <c r="G3" s="223"/>
      <c r="H3" s="237" t="s">
        <v>11</v>
      </c>
      <c r="I3" s="226" t="s">
        <v>13</v>
      </c>
      <c r="J3" s="227" t="s">
        <v>14</v>
      </c>
      <c r="K3" s="231" t="s">
        <v>10</v>
      </c>
      <c r="L3" s="233" t="s">
        <v>12</v>
      </c>
      <c r="M3" s="237" t="s">
        <v>11</v>
      </c>
      <c r="N3" s="227" t="s">
        <v>14</v>
      </c>
      <c r="O3" s="231" t="s">
        <v>10</v>
      </c>
      <c r="P3" s="233" t="s">
        <v>12</v>
      </c>
      <c r="Q3" s="232"/>
      <c r="R3" s="245"/>
      <c r="S3" s="245"/>
      <c r="T3" s="245"/>
      <c r="W3" s="280"/>
      <c r="X3" s="281"/>
      <c r="Y3" s="281"/>
      <c r="Z3" s="281"/>
      <c r="AA3" s="281"/>
      <c r="AB3" s="282"/>
    </row>
    <row r="4" spans="1:28" ht="15.75" customHeight="1" thickBot="1" x14ac:dyDescent="0.2">
      <c r="A4" s="223"/>
      <c r="B4" s="232"/>
      <c r="C4" s="1" t="s">
        <v>15</v>
      </c>
      <c r="D4" s="2" t="s">
        <v>16</v>
      </c>
      <c r="E4" s="223"/>
      <c r="F4" s="3" t="s">
        <v>15</v>
      </c>
      <c r="G4" s="2" t="s">
        <v>16</v>
      </c>
      <c r="H4" s="223"/>
      <c r="I4" s="223"/>
      <c r="J4" s="223"/>
      <c r="K4" s="232"/>
      <c r="L4" s="223"/>
      <c r="M4" s="223"/>
      <c r="N4" s="223"/>
      <c r="O4" s="232"/>
      <c r="P4" s="223"/>
      <c r="Q4" s="232"/>
      <c r="R4" s="245"/>
      <c r="S4" s="245"/>
      <c r="T4" s="245"/>
      <c r="W4" s="4" t="s">
        <v>15</v>
      </c>
      <c r="X4" s="5" t="s">
        <v>16</v>
      </c>
      <c r="Y4" s="6" t="s">
        <v>17</v>
      </c>
      <c r="Z4" s="7" t="s">
        <v>18</v>
      </c>
      <c r="AA4" s="73" t="s">
        <v>31</v>
      </c>
      <c r="AB4" s="8" t="s">
        <v>11</v>
      </c>
    </row>
    <row r="5" spans="1:28" ht="15.75" customHeight="1" thickBot="1" x14ac:dyDescent="0.2">
      <c r="A5" s="218" t="s">
        <v>21</v>
      </c>
      <c r="B5" s="24" t="s">
        <v>22</v>
      </c>
      <c r="C5" s="25">
        <v>0</v>
      </c>
      <c r="D5" s="26">
        <v>1</v>
      </c>
      <c r="E5" s="27">
        <f t="shared" ref="E5:E7" si="0">SUM(C5:D5)</f>
        <v>1</v>
      </c>
      <c r="F5" s="28">
        <v>0</v>
      </c>
      <c r="G5" s="26">
        <v>0</v>
      </c>
      <c r="H5" s="27">
        <f t="shared" ref="H5:H7" si="1">SUM(F5:G5)</f>
        <v>0</v>
      </c>
      <c r="I5" s="27">
        <f t="shared" ref="I5:I7" si="2">SUM(E5,H5)</f>
        <v>1</v>
      </c>
      <c r="J5" s="27">
        <f t="shared" ref="J5:J7" si="3">SUM(E5,H5)</f>
        <v>1</v>
      </c>
      <c r="K5" s="25">
        <v>124</v>
      </c>
      <c r="L5" s="27">
        <v>122</v>
      </c>
      <c r="M5" s="29">
        <f t="shared" ref="M5:M7" si="4">SUM(K5:L5)</f>
        <v>246</v>
      </c>
      <c r="N5" s="29">
        <f t="shared" ref="N5:N6" si="5">SUM(K5:L5)</f>
        <v>246</v>
      </c>
      <c r="O5" s="30">
        <f>(E5/K5)*100</f>
        <v>0.80645161290322576</v>
      </c>
      <c r="P5" s="31">
        <f>(H5/L5)*100</f>
        <v>0</v>
      </c>
      <c r="Q5" s="32">
        <f>(I5/N5)*100</f>
        <v>0.40650406504065045</v>
      </c>
      <c r="R5" s="33">
        <f>(I5/AB5)*100</f>
        <v>1.9230769230769231</v>
      </c>
      <c r="S5" s="19">
        <f>(J5/X7)*100</f>
        <v>16.666666666666664</v>
      </c>
      <c r="T5" s="20">
        <f>(J5/X6)*100</f>
        <v>33.333333333333329</v>
      </c>
      <c r="V5" s="283" t="s">
        <v>11</v>
      </c>
      <c r="W5" s="21">
        <f t="shared" ref="W5:X5" si="6">SUM(C5:C7,F5:F7)</f>
        <v>2</v>
      </c>
      <c r="X5" s="74">
        <f t="shared" si="6"/>
        <v>4</v>
      </c>
      <c r="Y5" s="21">
        <f>SUM(I8:I10)</f>
        <v>21</v>
      </c>
      <c r="Z5" s="21">
        <f>SUM(C11,F11, C12, F12)</f>
        <v>24</v>
      </c>
      <c r="AA5" s="75">
        <f>SUM(J13)</f>
        <v>1</v>
      </c>
      <c r="AB5" s="22">
        <f>SUM(W5:AA5)</f>
        <v>52</v>
      </c>
    </row>
    <row r="6" spans="1:28" ht="15" thickBot="1" x14ac:dyDescent="0.2">
      <c r="A6" s="9" t="s">
        <v>32</v>
      </c>
      <c r="B6" s="10" t="s">
        <v>22</v>
      </c>
      <c r="C6" s="11">
        <v>0</v>
      </c>
      <c r="D6" s="12">
        <v>1</v>
      </c>
      <c r="E6" s="38">
        <f t="shared" si="0"/>
        <v>1</v>
      </c>
      <c r="F6" s="12">
        <v>0</v>
      </c>
      <c r="G6" s="12">
        <v>1</v>
      </c>
      <c r="H6" s="12">
        <f t="shared" si="1"/>
        <v>1</v>
      </c>
      <c r="I6" s="12">
        <f t="shared" si="2"/>
        <v>2</v>
      </c>
      <c r="J6" s="12">
        <f t="shared" si="3"/>
        <v>2</v>
      </c>
      <c r="K6" s="11">
        <v>126</v>
      </c>
      <c r="L6" s="12">
        <v>125</v>
      </c>
      <c r="M6" s="15">
        <f t="shared" si="4"/>
        <v>251</v>
      </c>
      <c r="N6" s="15">
        <f t="shared" si="5"/>
        <v>251</v>
      </c>
      <c r="O6" s="30">
        <f>(E6/K6)*100</f>
        <v>0.79365079365079361</v>
      </c>
      <c r="P6" s="31">
        <f>(H6/L6)*100</f>
        <v>0.8</v>
      </c>
      <c r="Q6" s="32">
        <f>(I6/N6)*100</f>
        <v>0.79681274900398402</v>
      </c>
      <c r="R6" s="19">
        <f>(I6/AB5)*100</f>
        <v>3.8461538461538463</v>
      </c>
      <c r="S6" s="19">
        <f>(J6/X7)*100</f>
        <v>33.333333333333329</v>
      </c>
      <c r="T6" s="20">
        <f>(J6/X6)*100</f>
        <v>66.666666666666657</v>
      </c>
      <c r="V6" s="245"/>
      <c r="W6" s="35" t="s">
        <v>23</v>
      </c>
      <c r="X6" s="109">
        <f>SUM(J5:J6)</f>
        <v>3</v>
      </c>
    </row>
    <row r="7" spans="1:28" ht="15" thickBot="1" x14ac:dyDescent="0.2">
      <c r="A7" s="76" t="s">
        <v>24</v>
      </c>
      <c r="B7" s="77" t="s">
        <v>22</v>
      </c>
      <c r="C7" s="78">
        <v>1</v>
      </c>
      <c r="D7" s="78">
        <v>1</v>
      </c>
      <c r="E7" s="79">
        <f t="shared" si="0"/>
        <v>2</v>
      </c>
      <c r="F7" s="78">
        <v>1</v>
      </c>
      <c r="G7" s="78">
        <v>0</v>
      </c>
      <c r="H7" s="78">
        <f t="shared" si="1"/>
        <v>1</v>
      </c>
      <c r="I7" s="78">
        <f t="shared" si="2"/>
        <v>3</v>
      </c>
      <c r="J7" s="27">
        <f t="shared" si="3"/>
        <v>3</v>
      </c>
      <c r="K7" s="80">
        <v>1698</v>
      </c>
      <c r="L7" s="78">
        <v>1667</v>
      </c>
      <c r="M7" s="81">
        <f t="shared" si="4"/>
        <v>3365</v>
      </c>
      <c r="N7" s="82">
        <v>3365</v>
      </c>
      <c r="O7" s="30">
        <f>(E7/K7)*100</f>
        <v>0.11778563015312131</v>
      </c>
      <c r="P7" s="31">
        <f>(H7/L7)*100</f>
        <v>5.9988002399520089E-2</v>
      </c>
      <c r="Q7" s="32">
        <f>(I7/N7)*100</f>
        <v>8.9153046062407135E-2</v>
      </c>
      <c r="R7" s="84">
        <f>(I7/AB5)*100</f>
        <v>5.7692307692307692</v>
      </c>
      <c r="S7" s="19">
        <f>(J7/X7)*100</f>
        <v>50</v>
      </c>
      <c r="T7" s="40">
        <f>SUM(T5:T6)</f>
        <v>99.999999999999986</v>
      </c>
      <c r="V7" s="284"/>
      <c r="W7" s="35" t="s">
        <v>25</v>
      </c>
      <c r="X7" s="22">
        <f>SUM(J5:J7)</f>
        <v>6</v>
      </c>
    </row>
    <row r="8" spans="1:28" ht="15.75" customHeight="1" thickBot="1" x14ac:dyDescent="0.2">
      <c r="A8" s="307" t="s">
        <v>17</v>
      </c>
      <c r="B8" s="42" t="s">
        <v>22</v>
      </c>
      <c r="C8" s="308">
        <v>8</v>
      </c>
      <c r="D8" s="278"/>
      <c r="E8" s="309"/>
      <c r="F8" s="308">
        <v>6</v>
      </c>
      <c r="G8" s="278"/>
      <c r="H8" s="278"/>
      <c r="I8" s="43">
        <f t="shared" ref="I8:I13" si="7">SUM(C8,F8)</f>
        <v>14</v>
      </c>
      <c r="J8" s="316">
        <f>SUM(I8:I10)</f>
        <v>21</v>
      </c>
      <c r="K8" s="45"/>
      <c r="L8" s="45"/>
      <c r="M8" s="46"/>
      <c r="N8" s="46"/>
      <c r="O8" s="47"/>
      <c r="P8" s="48"/>
      <c r="Q8" s="272"/>
      <c r="R8" s="317">
        <f>(J8/AB5)*100</f>
        <v>40.384615384615387</v>
      </c>
      <c r="S8" s="85">
        <f>SUM(S5:S7)</f>
        <v>100</v>
      </c>
    </row>
    <row r="9" spans="1:28" ht="15.75" customHeight="1" x14ac:dyDescent="0.15">
      <c r="A9" s="242"/>
      <c r="B9" s="86" t="s">
        <v>33</v>
      </c>
      <c r="C9" s="250">
        <v>3</v>
      </c>
      <c r="D9" s="223"/>
      <c r="E9" s="275"/>
      <c r="F9" s="250">
        <v>3</v>
      </c>
      <c r="G9" s="223"/>
      <c r="H9" s="223"/>
      <c r="I9" s="12">
        <f t="shared" si="7"/>
        <v>6</v>
      </c>
      <c r="J9" s="242"/>
      <c r="K9" s="55"/>
      <c r="L9" s="55"/>
      <c r="M9" s="55"/>
      <c r="N9" s="56"/>
      <c r="O9" s="55"/>
      <c r="P9" s="56"/>
      <c r="Q9" s="221"/>
      <c r="R9" s="245"/>
      <c r="S9" s="65"/>
    </row>
    <row r="10" spans="1:28" ht="15.75" customHeight="1" x14ac:dyDescent="0.15">
      <c r="A10" s="243"/>
      <c r="B10" s="87" t="s">
        <v>34</v>
      </c>
      <c r="C10" s="304">
        <v>1</v>
      </c>
      <c r="D10" s="240"/>
      <c r="E10" s="301"/>
      <c r="F10" s="304">
        <v>0</v>
      </c>
      <c r="G10" s="240"/>
      <c r="H10" s="240"/>
      <c r="I10" s="88">
        <f t="shared" si="7"/>
        <v>1</v>
      </c>
      <c r="J10" s="243"/>
      <c r="K10" s="45"/>
      <c r="L10" s="45"/>
      <c r="M10" s="46"/>
      <c r="N10" s="46"/>
      <c r="O10" s="48"/>
      <c r="P10" s="48"/>
      <c r="Q10" s="63"/>
      <c r="R10" s="245"/>
      <c r="S10" s="65"/>
    </row>
    <row r="11" spans="1:28" ht="15.75" customHeight="1" x14ac:dyDescent="0.15">
      <c r="A11" s="305" t="s">
        <v>18</v>
      </c>
      <c r="B11" s="89" t="s">
        <v>20</v>
      </c>
      <c r="C11" s="306">
        <v>2</v>
      </c>
      <c r="D11" s="223"/>
      <c r="E11" s="275"/>
      <c r="F11" s="306">
        <v>21</v>
      </c>
      <c r="G11" s="223"/>
      <c r="H11" s="223"/>
      <c r="I11" s="27">
        <f t="shared" si="7"/>
        <v>23</v>
      </c>
      <c r="J11" s="315">
        <f>SUM(I11,I12)</f>
        <v>24</v>
      </c>
      <c r="K11" s="45"/>
      <c r="L11" s="45"/>
      <c r="M11" s="46"/>
      <c r="N11" s="46"/>
      <c r="O11" s="47"/>
      <c r="P11" s="48"/>
      <c r="Q11" s="63"/>
      <c r="R11" s="303">
        <f>(J11/$AB$5)*100</f>
        <v>46.153846153846153</v>
      </c>
      <c r="S11" s="65"/>
    </row>
    <row r="12" spans="1:28" ht="15.75" customHeight="1" x14ac:dyDescent="0.15">
      <c r="A12" s="240"/>
      <c r="B12" s="90" t="s">
        <v>34</v>
      </c>
      <c r="C12" s="253">
        <v>0</v>
      </c>
      <c r="D12" s="240"/>
      <c r="E12" s="301"/>
      <c r="F12" s="253">
        <v>1</v>
      </c>
      <c r="G12" s="240"/>
      <c r="H12" s="240"/>
      <c r="I12" s="92">
        <f t="shared" si="7"/>
        <v>1</v>
      </c>
      <c r="J12" s="242"/>
      <c r="K12" s="45"/>
      <c r="L12" s="45"/>
      <c r="M12" s="45"/>
      <c r="N12" s="45"/>
      <c r="O12" s="45"/>
      <c r="P12" s="45"/>
      <c r="Q12" s="45"/>
      <c r="R12" s="245"/>
      <c r="S12" s="65"/>
    </row>
    <row r="13" spans="1:28" ht="15.75" customHeight="1" x14ac:dyDescent="0.15">
      <c r="A13" s="93" t="s">
        <v>31</v>
      </c>
      <c r="B13" s="87" t="s">
        <v>20</v>
      </c>
      <c r="C13" s="304">
        <v>1</v>
      </c>
      <c r="D13" s="240"/>
      <c r="E13" s="301"/>
      <c r="F13" s="304">
        <v>0</v>
      </c>
      <c r="G13" s="240"/>
      <c r="H13" s="240"/>
      <c r="I13" s="88">
        <f t="shared" si="7"/>
        <v>1</v>
      </c>
      <c r="J13" s="94">
        <f>SUM(C13:H13)</f>
        <v>1</v>
      </c>
      <c r="K13" s="45"/>
      <c r="L13" s="45"/>
      <c r="M13" s="45"/>
      <c r="N13" s="45"/>
      <c r="O13" s="45"/>
      <c r="P13" s="45"/>
      <c r="Q13" s="45"/>
      <c r="R13" s="95">
        <f>(J13/$AB$5)*100</f>
        <v>1.9230769230769231</v>
      </c>
      <c r="S13" s="65"/>
    </row>
    <row r="14" spans="1:28" ht="15.75" customHeight="1" thickBot="1" x14ac:dyDescent="0.2">
      <c r="E14" s="62">
        <f>SUM(E5:E7,C8:E13)</f>
        <v>19</v>
      </c>
      <c r="F14" s="68"/>
      <c r="G14" s="68"/>
      <c r="H14" s="62">
        <f>SUM(H5:H7,F8:H13)</f>
        <v>33</v>
      </c>
      <c r="J14" s="61">
        <f>SUM(J5:J13)</f>
        <v>52</v>
      </c>
      <c r="R14" s="64">
        <f>SUM(R5:R13)</f>
        <v>100</v>
      </c>
      <c r="S14" s="65"/>
    </row>
    <row r="15" spans="1:28" ht="15.75" customHeight="1" thickBot="1" x14ac:dyDescent="0.2">
      <c r="S15" s="68"/>
    </row>
    <row r="16" spans="1:28" ht="15.75" customHeight="1" thickTop="1" thickBot="1" x14ac:dyDescent="0.2">
      <c r="H16" s="254" t="s">
        <v>11</v>
      </c>
      <c r="I16" s="69" t="s">
        <v>26</v>
      </c>
      <c r="J16" s="69">
        <f>SUM(C5:C7,F5:F7)</f>
        <v>2</v>
      </c>
    </row>
    <row r="17" spans="1:31" ht="15.75" customHeight="1" thickTop="1" thickBot="1" x14ac:dyDescent="0.2">
      <c r="H17" s="255"/>
      <c r="I17" s="70" t="s">
        <v>27</v>
      </c>
      <c r="J17" s="70">
        <f>SUM(D5:D7,G5:G7)</f>
        <v>4</v>
      </c>
    </row>
    <row r="18" spans="1:31" ht="15.75" customHeight="1" thickTop="1" thickBot="1" x14ac:dyDescent="0.2">
      <c r="B18" s="96"/>
      <c r="H18" s="255"/>
      <c r="I18" s="71" t="s">
        <v>28</v>
      </c>
      <c r="J18" s="71">
        <f>SUM(J5:J10)</f>
        <v>27</v>
      </c>
    </row>
    <row r="19" spans="1:31" ht="15.75" customHeight="1" thickTop="1" thickBot="1" x14ac:dyDescent="0.2">
      <c r="H19" s="256"/>
      <c r="I19" s="72" t="s">
        <v>29</v>
      </c>
      <c r="J19" s="72">
        <f>SUM(J5:J13)</f>
        <v>52</v>
      </c>
    </row>
    <row r="21" spans="1:31" ht="15.75" customHeight="1" thickTop="1" thickBot="1" x14ac:dyDescent="0.2">
      <c r="A21" s="97" t="s">
        <v>35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9"/>
      <c r="AD21" s="99"/>
      <c r="AE21" s="99"/>
    </row>
    <row r="23" spans="1:31" ht="15.75" customHeight="1" x14ac:dyDescent="0.15">
      <c r="A23" s="288" t="s">
        <v>0</v>
      </c>
      <c r="B23" s="289" t="s">
        <v>1</v>
      </c>
      <c r="C23" s="289" t="s">
        <v>36</v>
      </c>
      <c r="D23" s="252"/>
      <c r="E23" s="252"/>
      <c r="F23" s="252"/>
      <c r="G23" s="252"/>
      <c r="H23" s="252"/>
      <c r="I23" s="252"/>
      <c r="J23" s="252"/>
      <c r="K23" s="289" t="s">
        <v>3</v>
      </c>
      <c r="L23" s="252"/>
      <c r="M23" s="252"/>
      <c r="N23" s="252"/>
      <c r="O23" s="289" t="s">
        <v>4</v>
      </c>
      <c r="P23" s="252"/>
      <c r="Q23" s="312" t="s">
        <v>5</v>
      </c>
      <c r="R23" s="313" t="s">
        <v>6</v>
      </c>
      <c r="S23" s="314" t="s">
        <v>7</v>
      </c>
      <c r="T23" s="314" t="s">
        <v>8</v>
      </c>
    </row>
    <row r="24" spans="1:31" ht="15.75" customHeight="1" thickBot="1" x14ac:dyDescent="0.2">
      <c r="A24" s="223"/>
      <c r="B24" s="232"/>
      <c r="C24" s="231" t="s">
        <v>10</v>
      </c>
      <c r="D24" s="223"/>
      <c r="E24" s="237" t="s">
        <v>11</v>
      </c>
      <c r="F24" s="285" t="s">
        <v>12</v>
      </c>
      <c r="G24" s="223"/>
      <c r="H24" s="237" t="s">
        <v>11</v>
      </c>
      <c r="I24" s="226" t="s">
        <v>13</v>
      </c>
      <c r="J24" s="227" t="s">
        <v>14</v>
      </c>
      <c r="K24" s="231" t="s">
        <v>10</v>
      </c>
      <c r="L24" s="233" t="s">
        <v>12</v>
      </c>
      <c r="M24" s="237" t="s">
        <v>11</v>
      </c>
      <c r="N24" s="227" t="s">
        <v>14</v>
      </c>
      <c r="O24" s="231" t="s">
        <v>10</v>
      </c>
      <c r="P24" s="233" t="s">
        <v>12</v>
      </c>
      <c r="Q24" s="232"/>
      <c r="R24" s="245"/>
      <c r="S24" s="245"/>
      <c r="T24" s="245"/>
    </row>
    <row r="25" spans="1:31" ht="15.75" customHeight="1" x14ac:dyDescent="0.15">
      <c r="A25" s="223"/>
      <c r="B25" s="232"/>
      <c r="C25" s="1" t="s">
        <v>15</v>
      </c>
      <c r="D25" s="2" t="s">
        <v>16</v>
      </c>
      <c r="E25" s="223"/>
      <c r="F25" s="3" t="s">
        <v>15</v>
      </c>
      <c r="G25" s="2" t="s">
        <v>16</v>
      </c>
      <c r="H25" s="223"/>
      <c r="I25" s="223"/>
      <c r="J25" s="223"/>
      <c r="K25" s="232"/>
      <c r="L25" s="223"/>
      <c r="M25" s="223"/>
      <c r="N25" s="223"/>
      <c r="O25" s="232"/>
      <c r="P25" s="223"/>
      <c r="Q25" s="232"/>
      <c r="R25" s="245"/>
      <c r="S25" s="245"/>
      <c r="T25" s="245"/>
      <c r="W25" s="277" t="s">
        <v>9</v>
      </c>
      <c r="X25" s="278"/>
      <c r="Y25" s="278"/>
      <c r="Z25" s="278"/>
      <c r="AA25" s="278"/>
      <c r="AB25" s="279"/>
    </row>
    <row r="26" spans="1:31" ht="15.75" customHeight="1" thickBot="1" x14ac:dyDescent="0.2">
      <c r="A26" s="9" t="s">
        <v>19</v>
      </c>
      <c r="B26" s="10" t="s">
        <v>20</v>
      </c>
      <c r="C26" s="11">
        <v>0</v>
      </c>
      <c r="D26" s="12">
        <v>0</v>
      </c>
      <c r="E26" s="13">
        <f t="shared" ref="E26:E29" si="8">SUM(C26:D26)</f>
        <v>0</v>
      </c>
      <c r="F26" s="14">
        <v>0</v>
      </c>
      <c r="G26" s="12">
        <v>1</v>
      </c>
      <c r="H26" s="12">
        <f t="shared" ref="H26:H29" si="9">SUM(F26:G26)</f>
        <v>1</v>
      </c>
      <c r="I26" s="12">
        <f t="shared" ref="I26:I29" si="10">SUM(E26,H26)</f>
        <v>1</v>
      </c>
      <c r="J26" s="12">
        <f t="shared" ref="J26:J29" si="11">SUM(E26,H26)</f>
        <v>1</v>
      </c>
      <c r="K26" s="11">
        <v>22</v>
      </c>
      <c r="L26" s="12">
        <v>21</v>
      </c>
      <c r="M26" s="15">
        <f t="shared" ref="M26:M29" si="12">SUM(K26:L26)</f>
        <v>43</v>
      </c>
      <c r="N26" s="15">
        <f t="shared" ref="N26:N28" si="13">SUM(K26:L26)</f>
        <v>43</v>
      </c>
      <c r="O26" s="16">
        <f>(E26/K26)*100</f>
        <v>0</v>
      </c>
      <c r="P26" s="17">
        <f>(H26/L26)*100</f>
        <v>4.7619047619047619</v>
      </c>
      <c r="Q26" s="18">
        <f>(I26/N26)*100</f>
        <v>2.3255813953488373</v>
      </c>
      <c r="R26" s="19">
        <f>(I26/AB28)*100</f>
        <v>0.8</v>
      </c>
      <c r="S26" s="19">
        <f>(J26/X30)*100</f>
        <v>3.125</v>
      </c>
      <c r="T26" s="20">
        <f>(J26/X29)*100</f>
        <v>9.0909090909090917</v>
      </c>
      <c r="W26" s="280"/>
      <c r="X26" s="281"/>
      <c r="Y26" s="281"/>
      <c r="Z26" s="281"/>
      <c r="AA26" s="281"/>
      <c r="AB26" s="282"/>
    </row>
    <row r="27" spans="1:31" ht="15.75" customHeight="1" thickBot="1" x14ac:dyDescent="0.2">
      <c r="A27" s="218" t="s">
        <v>21</v>
      </c>
      <c r="B27" s="24" t="s">
        <v>22</v>
      </c>
      <c r="C27" s="25">
        <v>0</v>
      </c>
      <c r="D27" s="26">
        <v>5</v>
      </c>
      <c r="E27" s="27">
        <f t="shared" si="8"/>
        <v>5</v>
      </c>
      <c r="F27" s="28">
        <v>0</v>
      </c>
      <c r="G27" s="26">
        <v>3</v>
      </c>
      <c r="H27" s="27">
        <f t="shared" si="9"/>
        <v>3</v>
      </c>
      <c r="I27" s="27">
        <f t="shared" si="10"/>
        <v>8</v>
      </c>
      <c r="J27" s="27">
        <f t="shared" si="11"/>
        <v>8</v>
      </c>
      <c r="K27" s="25">
        <v>124</v>
      </c>
      <c r="L27" s="27">
        <v>122</v>
      </c>
      <c r="M27" s="29">
        <f t="shared" si="12"/>
        <v>246</v>
      </c>
      <c r="N27" s="29">
        <f t="shared" si="13"/>
        <v>246</v>
      </c>
      <c r="O27" s="16">
        <f>(E27/K27)*100</f>
        <v>4.032258064516129</v>
      </c>
      <c r="P27" s="17">
        <f>(H27/L27)*100</f>
        <v>2.459016393442623</v>
      </c>
      <c r="Q27" s="18">
        <f>(I27/N27)*100</f>
        <v>3.2520325203252036</v>
      </c>
      <c r="R27" s="33">
        <f>(I27/AB28)*100</f>
        <v>6.4</v>
      </c>
      <c r="S27" s="19">
        <f>(J27/X30)*100</f>
        <v>25</v>
      </c>
      <c r="T27" s="20">
        <f>(J27/X29)*100</f>
        <v>72.727272727272734</v>
      </c>
      <c r="W27" s="4" t="s">
        <v>15</v>
      </c>
      <c r="X27" s="5" t="s">
        <v>16</v>
      </c>
      <c r="Y27" s="6" t="s">
        <v>17</v>
      </c>
      <c r="Z27" s="7" t="s">
        <v>18</v>
      </c>
      <c r="AA27" s="100" t="s">
        <v>31</v>
      </c>
      <c r="AB27" s="8" t="s">
        <v>11</v>
      </c>
    </row>
    <row r="28" spans="1:31" ht="15.75" customHeight="1" thickBot="1" x14ac:dyDescent="0.2">
      <c r="A28" s="9" t="s">
        <v>32</v>
      </c>
      <c r="B28" s="10" t="s">
        <v>22</v>
      </c>
      <c r="C28" s="11">
        <v>0</v>
      </c>
      <c r="D28" s="12">
        <v>1</v>
      </c>
      <c r="E28" s="38">
        <f t="shared" si="8"/>
        <v>1</v>
      </c>
      <c r="F28" s="12">
        <v>0</v>
      </c>
      <c r="G28" s="12">
        <v>1</v>
      </c>
      <c r="H28" s="12">
        <f t="shared" si="9"/>
        <v>1</v>
      </c>
      <c r="I28" s="12">
        <f t="shared" si="10"/>
        <v>2</v>
      </c>
      <c r="J28" s="12">
        <f t="shared" si="11"/>
        <v>2</v>
      </c>
      <c r="K28" s="11">
        <v>126</v>
      </c>
      <c r="L28" s="12">
        <v>125</v>
      </c>
      <c r="M28" s="15">
        <f t="shared" si="12"/>
        <v>251</v>
      </c>
      <c r="N28" s="15">
        <f t="shared" si="13"/>
        <v>251</v>
      </c>
      <c r="O28" s="16">
        <f>(E28/K28)*100</f>
        <v>0.79365079365079361</v>
      </c>
      <c r="P28" s="17">
        <f>(H28/L28)*100</f>
        <v>0.8</v>
      </c>
      <c r="Q28" s="18">
        <f>(I28/N28)*100</f>
        <v>0.79681274900398402</v>
      </c>
      <c r="R28" s="19">
        <f>(I28/AB28)*100</f>
        <v>1.6</v>
      </c>
      <c r="S28" s="19">
        <f>(J28/X30)*100</f>
        <v>6.25</v>
      </c>
      <c r="T28" s="20">
        <f>(J28/X29)*100</f>
        <v>18.181818181818183</v>
      </c>
      <c r="V28" s="283" t="s">
        <v>11</v>
      </c>
      <c r="W28" s="21">
        <f t="shared" ref="W28:X28" si="14">SUM(C26:C29,F26:F29)</f>
        <v>20</v>
      </c>
      <c r="X28" s="21">
        <f t="shared" si="14"/>
        <v>12</v>
      </c>
      <c r="Y28" s="21">
        <f>SUM(I30:I32)</f>
        <v>34</v>
      </c>
      <c r="Z28" s="21">
        <f>SUM(J33,J34)</f>
        <v>58</v>
      </c>
      <c r="AA28" s="21">
        <v>1</v>
      </c>
      <c r="AB28" s="22">
        <f>SUM(W28:AA28)</f>
        <v>125</v>
      </c>
    </row>
    <row r="29" spans="1:31" ht="15" thickBot="1" x14ac:dyDescent="0.2">
      <c r="A29" s="76" t="s">
        <v>24</v>
      </c>
      <c r="B29" s="77" t="s">
        <v>22</v>
      </c>
      <c r="C29" s="78">
        <v>10</v>
      </c>
      <c r="D29" s="78">
        <v>1</v>
      </c>
      <c r="E29" s="79">
        <f t="shared" si="8"/>
        <v>11</v>
      </c>
      <c r="F29" s="78">
        <v>10</v>
      </c>
      <c r="G29" s="78">
        <v>0</v>
      </c>
      <c r="H29" s="78">
        <f t="shared" si="9"/>
        <v>10</v>
      </c>
      <c r="I29" s="78">
        <f t="shared" si="10"/>
        <v>21</v>
      </c>
      <c r="J29" s="27">
        <f t="shared" si="11"/>
        <v>21</v>
      </c>
      <c r="K29" s="80">
        <v>1698</v>
      </c>
      <c r="L29" s="78">
        <v>1667</v>
      </c>
      <c r="M29" s="81">
        <f t="shared" si="12"/>
        <v>3365</v>
      </c>
      <c r="N29" s="82">
        <v>3365</v>
      </c>
      <c r="O29" s="16">
        <f>(E29/K29)*100</f>
        <v>0.64782096584216731</v>
      </c>
      <c r="P29" s="17">
        <f>(H29/L29)*100</f>
        <v>0.59988002399520102</v>
      </c>
      <c r="Q29" s="18">
        <f>(I29/N29)*100</f>
        <v>0.62407132243684993</v>
      </c>
      <c r="R29" s="84">
        <f>(I29/AB28)*100</f>
        <v>16.8</v>
      </c>
      <c r="S29" s="19">
        <f>(J29/X30)*100</f>
        <v>65.625</v>
      </c>
      <c r="T29" s="40">
        <f>SUM(T26:T28)</f>
        <v>100.00000000000001</v>
      </c>
      <c r="V29" s="245"/>
      <c r="W29" s="35" t="s">
        <v>23</v>
      </c>
      <c r="X29" s="219">
        <f>SUM(J26:J28)</f>
        <v>11</v>
      </c>
    </row>
    <row r="30" spans="1:31" ht="15" thickBot="1" x14ac:dyDescent="0.2">
      <c r="A30" s="307" t="s">
        <v>17</v>
      </c>
      <c r="B30" s="42" t="s">
        <v>22</v>
      </c>
      <c r="C30" s="308">
        <v>12</v>
      </c>
      <c r="D30" s="278"/>
      <c r="E30" s="309"/>
      <c r="F30" s="308">
        <v>15</v>
      </c>
      <c r="G30" s="278"/>
      <c r="H30" s="278"/>
      <c r="I30" s="43">
        <f t="shared" ref="I30:I35" si="15">SUM(C30,F30)</f>
        <v>27</v>
      </c>
      <c r="J30" s="310">
        <f>SUM(I30:I32)</f>
        <v>34</v>
      </c>
      <c r="K30" s="45"/>
      <c r="L30" s="45"/>
      <c r="M30" s="46"/>
      <c r="N30" s="46"/>
      <c r="O30" s="47"/>
      <c r="P30" s="48"/>
      <c r="Q30" s="272"/>
      <c r="R30" s="311">
        <f>(J30/AB28)*100</f>
        <v>27.200000000000003</v>
      </c>
      <c r="S30" s="50">
        <f>SUM(S26:S29)</f>
        <v>100</v>
      </c>
      <c r="V30" s="284"/>
      <c r="W30" s="35" t="s">
        <v>25</v>
      </c>
      <c r="X30" s="22">
        <f>SUM(J26:J29)</f>
        <v>32</v>
      </c>
    </row>
    <row r="31" spans="1:31" ht="15.75" customHeight="1" x14ac:dyDescent="0.15">
      <c r="A31" s="242"/>
      <c r="B31" s="86" t="s">
        <v>33</v>
      </c>
      <c r="C31" s="250">
        <v>3</v>
      </c>
      <c r="D31" s="223"/>
      <c r="E31" s="275"/>
      <c r="F31" s="250">
        <v>3</v>
      </c>
      <c r="G31" s="223"/>
      <c r="H31" s="223"/>
      <c r="I31" s="12">
        <f t="shared" si="15"/>
        <v>6</v>
      </c>
      <c r="J31" s="223"/>
      <c r="K31" s="55"/>
      <c r="L31" s="55"/>
      <c r="M31" s="55"/>
      <c r="N31" s="56"/>
      <c r="O31" s="55"/>
      <c r="P31" s="56"/>
      <c r="Q31" s="221"/>
      <c r="R31" s="232"/>
      <c r="S31" s="11"/>
    </row>
    <row r="32" spans="1:31" ht="15.75" customHeight="1" x14ac:dyDescent="0.15">
      <c r="A32" s="242"/>
      <c r="B32" s="86" t="s">
        <v>34</v>
      </c>
      <c r="C32" s="250">
        <v>1</v>
      </c>
      <c r="D32" s="223"/>
      <c r="E32" s="275"/>
      <c r="F32" s="250">
        <v>0</v>
      </c>
      <c r="G32" s="223"/>
      <c r="H32" s="223"/>
      <c r="I32" s="12">
        <f t="shared" si="15"/>
        <v>1</v>
      </c>
      <c r="J32" s="223"/>
      <c r="K32" s="45"/>
      <c r="L32" s="45"/>
      <c r="M32" s="46"/>
      <c r="N32" s="46"/>
      <c r="O32" s="48"/>
      <c r="P32" s="48"/>
      <c r="Q32" s="63"/>
      <c r="R32" s="232"/>
      <c r="S32" s="65"/>
    </row>
    <row r="33" spans="1:19" ht="15.75" customHeight="1" x14ac:dyDescent="0.15">
      <c r="A33" s="305" t="s">
        <v>18</v>
      </c>
      <c r="B33" s="89" t="s">
        <v>20</v>
      </c>
      <c r="C33" s="306">
        <v>2</v>
      </c>
      <c r="D33" s="223"/>
      <c r="E33" s="275"/>
      <c r="F33" s="306">
        <v>55</v>
      </c>
      <c r="G33" s="223"/>
      <c r="H33" s="223"/>
      <c r="I33" s="27">
        <f t="shared" si="15"/>
        <v>57</v>
      </c>
      <c r="J33" s="302">
        <f>SUM(I33,I34)</f>
        <v>58</v>
      </c>
      <c r="K33" s="45"/>
      <c r="L33" s="45"/>
      <c r="M33" s="46"/>
      <c r="N33" s="46"/>
      <c r="O33" s="47"/>
      <c r="P33" s="48"/>
      <c r="Q33" s="63"/>
      <c r="R33" s="303">
        <f>(J33/AB28)*100</f>
        <v>46.400000000000006</v>
      </c>
      <c r="S33" s="65"/>
    </row>
    <row r="34" spans="1:19" ht="15.75" customHeight="1" x14ac:dyDescent="0.15">
      <c r="A34" s="223"/>
      <c r="B34" s="77" t="s">
        <v>34</v>
      </c>
      <c r="C34" s="300">
        <v>0</v>
      </c>
      <c r="D34" s="223"/>
      <c r="E34" s="275"/>
      <c r="F34" s="300">
        <v>1</v>
      </c>
      <c r="G34" s="223"/>
      <c r="H34" s="223"/>
      <c r="I34" s="27">
        <f t="shared" si="15"/>
        <v>1</v>
      </c>
      <c r="J34" s="223"/>
      <c r="K34" s="45"/>
      <c r="L34" s="45"/>
      <c r="M34" s="46"/>
      <c r="N34" s="46"/>
      <c r="O34" s="47"/>
      <c r="P34" s="48"/>
      <c r="Q34" s="63"/>
      <c r="R34" s="245"/>
      <c r="S34" s="65"/>
    </row>
    <row r="35" spans="1:19" ht="15.75" customHeight="1" x14ac:dyDescent="0.15">
      <c r="A35" s="101" t="s">
        <v>31</v>
      </c>
      <c r="B35" s="102" t="s">
        <v>20</v>
      </c>
      <c r="C35" s="304">
        <v>1</v>
      </c>
      <c r="D35" s="240"/>
      <c r="E35" s="301"/>
      <c r="F35" s="250">
        <v>0</v>
      </c>
      <c r="G35" s="223"/>
      <c r="H35" s="223"/>
      <c r="I35" s="88">
        <f t="shared" si="15"/>
        <v>1</v>
      </c>
      <c r="J35" s="103">
        <f>SUM(I35)</f>
        <v>1</v>
      </c>
      <c r="K35" s="45"/>
      <c r="L35" s="45"/>
      <c r="M35" s="46"/>
      <c r="N35" s="46"/>
      <c r="O35" s="47"/>
      <c r="P35" s="48"/>
      <c r="Q35" s="63"/>
      <c r="R35" s="95">
        <f>(J35/AB28)*100</f>
        <v>0.8</v>
      </c>
      <c r="S35" s="65"/>
    </row>
    <row r="36" spans="1:19" ht="15.75" customHeight="1" thickBot="1" x14ac:dyDescent="0.2">
      <c r="E36" s="59">
        <f>SUM(E26:E29,C30:E35)</f>
        <v>36</v>
      </c>
      <c r="F36" s="60"/>
      <c r="G36" s="60"/>
      <c r="H36" s="61">
        <f>SUM(H26:H29,F30:H35)</f>
        <v>89</v>
      </c>
      <c r="J36" s="62">
        <f>SUM(J26:J35)</f>
        <v>125</v>
      </c>
      <c r="R36" s="64">
        <f>SUM(R26:R35)</f>
        <v>100.00000000000001</v>
      </c>
      <c r="S36" s="65"/>
    </row>
    <row r="37" spans="1:19" ht="15.75" customHeight="1" thickBot="1" x14ac:dyDescent="0.2">
      <c r="S37" s="68"/>
    </row>
    <row r="38" spans="1:19" ht="15.75" customHeight="1" thickTop="1" thickBot="1" x14ac:dyDescent="0.2">
      <c r="H38" s="254" t="s">
        <v>11</v>
      </c>
      <c r="I38" s="69" t="s">
        <v>26</v>
      </c>
      <c r="J38" s="69">
        <f>SUM(C26:C29,F26:F29)</f>
        <v>20</v>
      </c>
    </row>
    <row r="39" spans="1:19" ht="15.75" customHeight="1" thickTop="1" thickBot="1" x14ac:dyDescent="0.2">
      <c r="H39" s="255"/>
      <c r="I39" s="70" t="s">
        <v>27</v>
      </c>
      <c r="J39" s="70">
        <f>SUM(D26:D29,G26:G29)</f>
        <v>12</v>
      </c>
    </row>
    <row r="40" spans="1:19" ht="15.75" customHeight="1" thickTop="1" thickBot="1" x14ac:dyDescent="0.2">
      <c r="H40" s="255"/>
      <c r="I40" s="71" t="s">
        <v>28</v>
      </c>
      <c r="J40" s="71">
        <f>SUM(J26:J32)</f>
        <v>66</v>
      </c>
    </row>
    <row r="41" spans="1:19" ht="15.75" customHeight="1" thickTop="1" thickBot="1" x14ac:dyDescent="0.2">
      <c r="H41" s="256"/>
      <c r="I41" s="72" t="s">
        <v>29</v>
      </c>
      <c r="J41" s="72">
        <f>SUM(J26:J35)</f>
        <v>125</v>
      </c>
    </row>
  </sheetData>
  <mergeCells count="86">
    <mergeCell ref="W2:AB3"/>
    <mergeCell ref="C3:D3"/>
    <mergeCell ref="E3:E4"/>
    <mergeCell ref="F3:G3"/>
    <mergeCell ref="H3:H4"/>
    <mergeCell ref="I3:I4"/>
    <mergeCell ref="J3:J4"/>
    <mergeCell ref="C2:J2"/>
    <mergeCell ref="K2:N2"/>
    <mergeCell ref="O2:P2"/>
    <mergeCell ref="Q2:Q4"/>
    <mergeCell ref="K3:K4"/>
    <mergeCell ref="L3:L4"/>
    <mergeCell ref="M3:M4"/>
    <mergeCell ref="N3:N4"/>
    <mergeCell ref="O3:O4"/>
    <mergeCell ref="P3:P4"/>
    <mergeCell ref="V5:V7"/>
    <mergeCell ref="A8:A10"/>
    <mergeCell ref="C8:E8"/>
    <mergeCell ref="F8:H8"/>
    <mergeCell ref="J8:J10"/>
    <mergeCell ref="Q8:Q9"/>
    <mergeCell ref="R8:R10"/>
    <mergeCell ref="C9:E9"/>
    <mergeCell ref="R2:R4"/>
    <mergeCell ref="S2:S4"/>
    <mergeCell ref="T2:T4"/>
    <mergeCell ref="A2:A4"/>
    <mergeCell ref="B2:B4"/>
    <mergeCell ref="F9:H9"/>
    <mergeCell ref="C10:E10"/>
    <mergeCell ref="F10:H10"/>
    <mergeCell ref="A11:A12"/>
    <mergeCell ref="C11:E11"/>
    <mergeCell ref="F11:H11"/>
    <mergeCell ref="J11:J12"/>
    <mergeCell ref="R11:R12"/>
    <mergeCell ref="C12:E12"/>
    <mergeCell ref="F12:H12"/>
    <mergeCell ref="C13:E13"/>
    <mergeCell ref="F13:H13"/>
    <mergeCell ref="A23:A25"/>
    <mergeCell ref="B23:B25"/>
    <mergeCell ref="C23:J23"/>
    <mergeCell ref="K23:N23"/>
    <mergeCell ref="O23:P23"/>
    <mergeCell ref="K24:K25"/>
    <mergeCell ref="L24:L25"/>
    <mergeCell ref="M24:M25"/>
    <mergeCell ref="N24:N25"/>
    <mergeCell ref="F24:G24"/>
    <mergeCell ref="H24:H25"/>
    <mergeCell ref="I24:I25"/>
    <mergeCell ref="J24:J25"/>
    <mergeCell ref="H16:H19"/>
    <mergeCell ref="O24:O25"/>
    <mergeCell ref="P24:P25"/>
    <mergeCell ref="W25:AB26"/>
    <mergeCell ref="V28:V30"/>
    <mergeCell ref="A30:A32"/>
    <mergeCell ref="C30:E30"/>
    <mergeCell ref="F30:H30"/>
    <mergeCell ref="J30:J32"/>
    <mergeCell ref="Q30:Q31"/>
    <mergeCell ref="R30:R32"/>
    <mergeCell ref="Q23:Q25"/>
    <mergeCell ref="R23:R25"/>
    <mergeCell ref="S23:S25"/>
    <mergeCell ref="T23:T25"/>
    <mergeCell ref="C24:D24"/>
    <mergeCell ref="E24:E25"/>
    <mergeCell ref="C31:E31"/>
    <mergeCell ref="F31:H31"/>
    <mergeCell ref="C32:E32"/>
    <mergeCell ref="F32:H32"/>
    <mergeCell ref="A33:A34"/>
    <mergeCell ref="C33:E33"/>
    <mergeCell ref="F33:H33"/>
    <mergeCell ref="H38:H41"/>
    <mergeCell ref="J33:J34"/>
    <mergeCell ref="R33:R34"/>
    <mergeCell ref="C34:E34"/>
    <mergeCell ref="F34:H34"/>
    <mergeCell ref="C35:E35"/>
    <mergeCell ref="F35:H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1366B-83E1-184C-BFFB-F8393DF156A4}">
  <dimension ref="A1:AA19"/>
  <sheetViews>
    <sheetView workbookViewId="0">
      <selection activeCell="C34" sqref="C34"/>
    </sheetView>
  </sheetViews>
  <sheetFormatPr baseColWidth="10" defaultColWidth="12.6640625" defaultRowHeight="15.75" customHeight="1" x14ac:dyDescent="0.15"/>
  <cols>
    <col min="1" max="1" width="20.83203125" customWidth="1"/>
    <col min="2" max="2" width="13.1640625" customWidth="1"/>
    <col min="4" max="4" width="17.5" customWidth="1"/>
    <col min="7" max="7" width="17.5" customWidth="1"/>
    <col min="9" max="9" width="16.5" customWidth="1"/>
    <col min="16" max="16" width="21.1640625" customWidth="1"/>
    <col min="17" max="17" width="32.33203125" customWidth="1"/>
    <col min="18" max="18" width="24.33203125" customWidth="1"/>
    <col min="19" max="19" width="51" customWidth="1"/>
    <col min="20" max="20" width="59.1640625" customWidth="1"/>
    <col min="23" max="23" width="19.33203125" customWidth="1"/>
    <col min="24" max="24" width="17.6640625" customWidth="1"/>
    <col min="25" max="25" width="16.6640625" customWidth="1"/>
  </cols>
  <sheetData>
    <row r="1" spans="1:27" ht="14" thickBot="1" x14ac:dyDescent="0.2">
      <c r="A1" s="122" t="s">
        <v>84</v>
      </c>
    </row>
    <row r="2" spans="1:27" ht="15.75" customHeight="1" x14ac:dyDescent="0.15">
      <c r="A2" s="288" t="s">
        <v>0</v>
      </c>
      <c r="B2" s="289" t="s">
        <v>1</v>
      </c>
      <c r="C2" s="289" t="s">
        <v>2</v>
      </c>
      <c r="D2" s="252"/>
      <c r="E2" s="252"/>
      <c r="F2" s="252"/>
      <c r="G2" s="252"/>
      <c r="H2" s="252"/>
      <c r="I2" s="252"/>
      <c r="J2" s="252"/>
      <c r="K2" s="289" t="s">
        <v>3</v>
      </c>
      <c r="L2" s="252"/>
      <c r="M2" s="252"/>
      <c r="N2" s="252"/>
      <c r="O2" s="290" t="s">
        <v>4</v>
      </c>
      <c r="P2" s="252"/>
      <c r="Q2" s="292" t="s">
        <v>5</v>
      </c>
      <c r="R2" s="292" t="s">
        <v>6</v>
      </c>
      <c r="S2" s="276" t="s">
        <v>85</v>
      </c>
      <c r="T2" s="276" t="s">
        <v>86</v>
      </c>
      <c r="W2" s="277" t="s">
        <v>9</v>
      </c>
      <c r="X2" s="278"/>
      <c r="Y2" s="278"/>
      <c r="Z2" s="278"/>
      <c r="AA2" s="279"/>
    </row>
    <row r="3" spans="1:27" ht="14" thickBot="1" x14ac:dyDescent="0.2">
      <c r="A3" s="223"/>
      <c r="B3" s="232"/>
      <c r="C3" s="231" t="s">
        <v>10</v>
      </c>
      <c r="D3" s="223"/>
      <c r="E3" s="237" t="s">
        <v>11</v>
      </c>
      <c r="F3" s="285" t="s">
        <v>12</v>
      </c>
      <c r="G3" s="223"/>
      <c r="H3" s="237" t="s">
        <v>11</v>
      </c>
      <c r="I3" s="226" t="s">
        <v>13</v>
      </c>
      <c r="J3" s="227" t="s">
        <v>14</v>
      </c>
      <c r="K3" s="231" t="s">
        <v>10</v>
      </c>
      <c r="L3" s="233" t="s">
        <v>12</v>
      </c>
      <c r="M3" s="237" t="s">
        <v>11</v>
      </c>
      <c r="N3" s="227" t="s">
        <v>14</v>
      </c>
      <c r="O3" s="231" t="s">
        <v>10</v>
      </c>
      <c r="P3" s="233" t="s">
        <v>12</v>
      </c>
      <c r="Q3" s="321"/>
      <c r="R3" s="321"/>
      <c r="S3" s="322"/>
      <c r="T3" s="322"/>
      <c r="W3" s="280"/>
      <c r="X3" s="281"/>
      <c r="Y3" s="281"/>
      <c r="Z3" s="281"/>
      <c r="AA3" s="282"/>
    </row>
    <row r="4" spans="1:27" ht="14" thickBot="1" x14ac:dyDescent="0.2">
      <c r="A4" s="223"/>
      <c r="B4" s="232"/>
      <c r="C4" s="1" t="s">
        <v>15</v>
      </c>
      <c r="D4" s="2" t="s">
        <v>16</v>
      </c>
      <c r="E4" s="223"/>
      <c r="F4" s="3" t="s">
        <v>15</v>
      </c>
      <c r="G4" s="2" t="s">
        <v>16</v>
      </c>
      <c r="H4" s="223"/>
      <c r="I4" s="223"/>
      <c r="J4" s="223"/>
      <c r="K4" s="232"/>
      <c r="L4" s="223"/>
      <c r="M4" s="223"/>
      <c r="N4" s="223"/>
      <c r="O4" s="232"/>
      <c r="P4" s="223"/>
      <c r="Q4" s="321"/>
      <c r="R4" s="321"/>
      <c r="S4" s="322"/>
      <c r="T4" s="322"/>
      <c r="W4" s="4" t="s">
        <v>15</v>
      </c>
      <c r="X4" s="5" t="s">
        <v>16</v>
      </c>
      <c r="Y4" s="6" t="s">
        <v>17</v>
      </c>
      <c r="Z4" s="7" t="s">
        <v>18</v>
      </c>
      <c r="AA4" s="8" t="s">
        <v>11</v>
      </c>
    </row>
    <row r="5" spans="1:27" ht="14" thickBot="1" x14ac:dyDescent="0.2">
      <c r="A5" s="9" t="s">
        <v>19</v>
      </c>
      <c r="B5" s="10" t="s">
        <v>20</v>
      </c>
      <c r="C5" s="11">
        <v>0</v>
      </c>
      <c r="D5" s="12">
        <v>0</v>
      </c>
      <c r="E5" s="13">
        <f t="shared" ref="E5:E7" si="0">SUM(C5:D5)</f>
        <v>0</v>
      </c>
      <c r="F5" s="14">
        <v>0</v>
      </c>
      <c r="G5" s="12">
        <v>1</v>
      </c>
      <c r="H5" s="12">
        <f t="shared" ref="H5:H7" si="1">SUM(F5:G5)</f>
        <v>1</v>
      </c>
      <c r="I5" s="12">
        <f t="shared" ref="I5:I7" si="2">SUM(E5,H5)</f>
        <v>1</v>
      </c>
      <c r="J5" s="12">
        <f t="shared" ref="J5:J7" si="3">SUM(E5,H5)</f>
        <v>1</v>
      </c>
      <c r="K5" s="11">
        <v>22</v>
      </c>
      <c r="L5" s="12">
        <v>21</v>
      </c>
      <c r="M5" s="15">
        <f t="shared" ref="M5:M7" si="4">SUM(K5:L5)</f>
        <v>43</v>
      </c>
      <c r="N5" s="15">
        <f t="shared" ref="N5:N6" si="5">SUM(K5:L5)</f>
        <v>43</v>
      </c>
      <c r="O5" s="16">
        <f>(E5/K5)*100</f>
        <v>0</v>
      </c>
      <c r="P5" s="17">
        <f>(H5/L5)*100</f>
        <v>4.7619047619047619</v>
      </c>
      <c r="Q5" s="18">
        <f>(I5/N5)*100</f>
        <v>2.3255813953488373</v>
      </c>
      <c r="R5" s="19">
        <f>(I5/AA5)*100</f>
        <v>1.3698630136986301</v>
      </c>
      <c r="S5" s="19">
        <f>(J5/X7)*100</f>
        <v>3.8461538461538463</v>
      </c>
      <c r="T5" s="20">
        <f>(J5/X6)*100</f>
        <v>12.5</v>
      </c>
      <c r="V5" s="283" t="s">
        <v>11</v>
      </c>
      <c r="W5" s="21">
        <f t="shared" ref="W5:X5" si="6">SUM(C5:C7,F5:F7)</f>
        <v>18</v>
      </c>
      <c r="X5" s="21">
        <f t="shared" si="6"/>
        <v>8</v>
      </c>
      <c r="Y5" s="21">
        <f>SUM(I8)</f>
        <v>13</v>
      </c>
      <c r="Z5" s="21">
        <f>SUM(J9)</f>
        <v>34</v>
      </c>
      <c r="AA5" s="22">
        <f>SUM(W5:Z5)</f>
        <v>73</v>
      </c>
    </row>
    <row r="6" spans="1:27" ht="15" thickBot="1" x14ac:dyDescent="0.2">
      <c r="A6" s="218" t="s">
        <v>21</v>
      </c>
      <c r="B6" s="24" t="s">
        <v>22</v>
      </c>
      <c r="C6" s="25">
        <v>0</v>
      </c>
      <c r="D6" s="26">
        <v>4</v>
      </c>
      <c r="E6" s="27">
        <f t="shared" si="0"/>
        <v>4</v>
      </c>
      <c r="F6" s="28">
        <v>0</v>
      </c>
      <c r="G6" s="26">
        <v>3</v>
      </c>
      <c r="H6" s="27">
        <f t="shared" si="1"/>
        <v>3</v>
      </c>
      <c r="I6" s="27">
        <f t="shared" si="2"/>
        <v>7</v>
      </c>
      <c r="J6" s="27">
        <f t="shared" si="3"/>
        <v>7</v>
      </c>
      <c r="K6" s="25">
        <v>124</v>
      </c>
      <c r="L6" s="27">
        <v>122</v>
      </c>
      <c r="M6" s="29">
        <f t="shared" si="4"/>
        <v>246</v>
      </c>
      <c r="N6" s="29">
        <f t="shared" si="5"/>
        <v>246</v>
      </c>
      <c r="O6" s="16">
        <f>(E6/K6)*100</f>
        <v>3.225806451612903</v>
      </c>
      <c r="P6" s="17">
        <f>(H6/L6)*100</f>
        <v>2.459016393442623</v>
      </c>
      <c r="Q6" s="18">
        <f>(I6/N6)*100</f>
        <v>2.8455284552845526</v>
      </c>
      <c r="R6" s="33">
        <f>(I6/AA5)*100</f>
        <v>9.5890410958904102</v>
      </c>
      <c r="S6" s="33">
        <f>(J6/X7)*100</f>
        <v>26.923076923076923</v>
      </c>
      <c r="T6" s="34">
        <f>(J6/X6)*100</f>
        <v>87.5</v>
      </c>
      <c r="V6" s="245"/>
      <c r="W6" s="35" t="s">
        <v>23</v>
      </c>
      <c r="X6" s="219">
        <f>SUM(J5:J6)</f>
        <v>8</v>
      </c>
    </row>
    <row r="7" spans="1:27" ht="15" thickBot="1" x14ac:dyDescent="0.2">
      <c r="A7" s="36" t="s">
        <v>24</v>
      </c>
      <c r="B7" s="37" t="s">
        <v>22</v>
      </c>
      <c r="C7" s="12">
        <v>9</v>
      </c>
      <c r="D7" s="12">
        <v>0</v>
      </c>
      <c r="E7" s="38">
        <f t="shared" si="0"/>
        <v>9</v>
      </c>
      <c r="F7" s="12">
        <v>9</v>
      </c>
      <c r="G7" s="12">
        <v>0</v>
      </c>
      <c r="H7" s="12">
        <f t="shared" si="1"/>
        <v>9</v>
      </c>
      <c r="I7" s="12">
        <f t="shared" si="2"/>
        <v>18</v>
      </c>
      <c r="J7" s="12">
        <f t="shared" si="3"/>
        <v>18</v>
      </c>
      <c r="K7" s="11">
        <v>1698</v>
      </c>
      <c r="L7" s="12">
        <v>1667</v>
      </c>
      <c r="M7" s="15">
        <f t="shared" si="4"/>
        <v>3365</v>
      </c>
      <c r="N7" s="39">
        <v>3365</v>
      </c>
      <c r="O7" s="16">
        <f>(E7/K7)*100</f>
        <v>0.53003533568904593</v>
      </c>
      <c r="P7" s="17">
        <f>(H7/L7)*100</f>
        <v>0.53989202159568084</v>
      </c>
      <c r="Q7" s="18">
        <f>(I7/N7)*100</f>
        <v>0.53491827637444278</v>
      </c>
      <c r="R7" s="19">
        <f>(I7/AA5)*100</f>
        <v>24.657534246575342</v>
      </c>
      <c r="S7" s="19">
        <f>(J7/X7)*100</f>
        <v>69.230769230769226</v>
      </c>
      <c r="T7" s="40">
        <f>SUM(T5:T6)</f>
        <v>100</v>
      </c>
      <c r="V7" s="284"/>
      <c r="W7" s="35" t="s">
        <v>25</v>
      </c>
      <c r="X7" s="22">
        <f>SUM(J5:J7)</f>
        <v>26</v>
      </c>
    </row>
    <row r="8" spans="1:27" ht="15.75" customHeight="1" thickBot="1" x14ac:dyDescent="0.2">
      <c r="A8" s="41" t="s">
        <v>17</v>
      </c>
      <c r="B8" s="42" t="s">
        <v>22</v>
      </c>
      <c r="C8" s="308">
        <v>4</v>
      </c>
      <c r="D8" s="278"/>
      <c r="E8" s="309"/>
      <c r="F8" s="308">
        <v>9</v>
      </c>
      <c r="G8" s="278"/>
      <c r="H8" s="278"/>
      <c r="I8" s="43">
        <f t="shared" ref="I8:I9" si="7">SUM(C8,F8)</f>
        <v>13</v>
      </c>
      <c r="J8" s="44">
        <f t="shared" ref="J8:J9" si="8">SUM(I8)</f>
        <v>13</v>
      </c>
      <c r="K8" s="45"/>
      <c r="L8" s="45"/>
      <c r="M8" s="46"/>
      <c r="N8" s="46"/>
      <c r="O8" s="47"/>
      <c r="P8" s="48"/>
      <c r="Q8" s="272"/>
      <c r="R8" s="49">
        <f>(J8/AA5)*100</f>
        <v>17.80821917808219</v>
      </c>
      <c r="S8" s="50">
        <f>SUM(S5:S7)</f>
        <v>100</v>
      </c>
    </row>
    <row r="9" spans="1:27" ht="15.75" customHeight="1" x14ac:dyDescent="0.15">
      <c r="A9" s="51" t="s">
        <v>18</v>
      </c>
      <c r="B9" s="52" t="s">
        <v>20</v>
      </c>
      <c r="C9" s="318">
        <v>0</v>
      </c>
      <c r="D9" s="319"/>
      <c r="E9" s="320"/>
      <c r="F9" s="318">
        <v>34</v>
      </c>
      <c r="G9" s="319"/>
      <c r="H9" s="319"/>
      <c r="I9" s="53">
        <f t="shared" si="7"/>
        <v>34</v>
      </c>
      <c r="J9" s="54">
        <f t="shared" si="8"/>
        <v>34</v>
      </c>
      <c r="K9" s="55"/>
      <c r="L9" s="55"/>
      <c r="M9" s="55"/>
      <c r="N9" s="56"/>
      <c r="O9" s="55"/>
      <c r="P9" s="56"/>
      <c r="Q9" s="221"/>
      <c r="R9" s="57">
        <f>(J9/AA5)*100</f>
        <v>46.575342465753423</v>
      </c>
      <c r="S9" s="11"/>
    </row>
    <row r="10" spans="1:27" ht="15.75" customHeight="1" thickBot="1" x14ac:dyDescent="0.2">
      <c r="A10" s="58"/>
      <c r="E10" s="59">
        <f>SUM(E5:E7,C8:E9)</f>
        <v>17</v>
      </c>
      <c r="F10" s="60"/>
      <c r="G10" s="60"/>
      <c r="H10" s="61">
        <f>SUM(H5:H7,F8:H9)</f>
        <v>56</v>
      </c>
      <c r="J10" s="62">
        <f>SUM(J5:J9)</f>
        <v>73</v>
      </c>
      <c r="K10" s="45"/>
      <c r="L10" s="45"/>
      <c r="M10" s="46"/>
      <c r="N10" s="46"/>
      <c r="O10" s="48"/>
      <c r="P10" s="48"/>
      <c r="Q10" s="63"/>
      <c r="R10" s="64">
        <f>SUM(R5:R9)</f>
        <v>100</v>
      </c>
      <c r="S10" s="65"/>
    </row>
    <row r="11" spans="1:27" ht="15.75" customHeight="1" x14ac:dyDescent="0.15">
      <c r="K11" s="45"/>
      <c r="L11" s="45"/>
      <c r="M11" s="46"/>
      <c r="N11" s="46"/>
      <c r="O11" s="47"/>
      <c r="P11" s="48"/>
      <c r="Q11" s="66"/>
      <c r="S11" s="67"/>
    </row>
    <row r="12" spans="1:27" ht="15.75" customHeight="1" x14ac:dyDescent="0.15">
      <c r="K12" s="45"/>
      <c r="L12" s="45"/>
      <c r="M12" s="46"/>
      <c r="N12" s="46"/>
      <c r="O12" s="47"/>
      <c r="P12" s="48"/>
      <c r="Q12" s="66"/>
      <c r="R12" s="67"/>
      <c r="S12" s="67"/>
    </row>
    <row r="13" spans="1:27" ht="15.75" customHeight="1" x14ac:dyDescent="0.15">
      <c r="K13" s="45"/>
      <c r="L13" s="45"/>
      <c r="M13" s="46"/>
      <c r="N13" s="46"/>
      <c r="O13" s="47"/>
      <c r="P13" s="48"/>
      <c r="Q13" s="66"/>
      <c r="S13" s="67"/>
    </row>
    <row r="14" spans="1:27" ht="15.75" customHeight="1" x14ac:dyDescent="0.15">
      <c r="S14" s="67"/>
    </row>
    <row r="15" spans="1:27" ht="15.75" customHeight="1" thickBot="1" x14ac:dyDescent="0.2">
      <c r="S15" s="68"/>
    </row>
    <row r="16" spans="1:27" ht="15.75" customHeight="1" thickTop="1" thickBot="1" x14ac:dyDescent="0.2">
      <c r="H16" s="254" t="s">
        <v>11</v>
      </c>
      <c r="I16" s="69" t="s">
        <v>26</v>
      </c>
      <c r="J16" s="69">
        <f>SUM(C5:C7,F5:F7)</f>
        <v>18</v>
      </c>
    </row>
    <row r="17" spans="8:10" ht="15.75" customHeight="1" thickTop="1" thickBot="1" x14ac:dyDescent="0.2">
      <c r="H17" s="255"/>
      <c r="I17" s="70" t="s">
        <v>27</v>
      </c>
      <c r="J17" s="70">
        <f>SUM(D5:D7,G5:G7)</f>
        <v>8</v>
      </c>
    </row>
    <row r="18" spans="8:10" ht="15.75" customHeight="1" thickTop="1" thickBot="1" x14ac:dyDescent="0.2">
      <c r="H18" s="255"/>
      <c r="I18" s="71" t="s">
        <v>28</v>
      </c>
      <c r="J18" s="71">
        <f>SUM(J5:J9)</f>
        <v>73</v>
      </c>
    </row>
    <row r="19" spans="8:10" ht="15.75" customHeight="1" thickTop="1" thickBot="1" x14ac:dyDescent="0.2">
      <c r="H19" s="256"/>
      <c r="I19" s="72" t="s">
        <v>29</v>
      </c>
      <c r="J19" s="72">
        <f>SUM(J5:J9)</f>
        <v>73</v>
      </c>
    </row>
  </sheetData>
  <mergeCells count="29">
    <mergeCell ref="A2:A4"/>
    <mergeCell ref="B2:B4"/>
    <mergeCell ref="C2:J2"/>
    <mergeCell ref="K2:N2"/>
    <mergeCell ref="O2:P2"/>
    <mergeCell ref="K3:K4"/>
    <mergeCell ref="L3:L4"/>
    <mergeCell ref="M3:M4"/>
    <mergeCell ref="N3:N4"/>
    <mergeCell ref="W2:AA3"/>
    <mergeCell ref="C3:D3"/>
    <mergeCell ref="E3:E4"/>
    <mergeCell ref="F3:G3"/>
    <mergeCell ref="H3:H4"/>
    <mergeCell ref="I3:I4"/>
    <mergeCell ref="J3:J4"/>
    <mergeCell ref="Q2:Q4"/>
    <mergeCell ref="H16:H19"/>
    <mergeCell ref="O3:O4"/>
    <mergeCell ref="P3:P4"/>
    <mergeCell ref="V5:V7"/>
    <mergeCell ref="C8:E8"/>
    <mergeCell ref="F8:H8"/>
    <mergeCell ref="Q8:Q9"/>
    <mergeCell ref="C9:E9"/>
    <mergeCell ref="F9:H9"/>
    <mergeCell ref="R2:R4"/>
    <mergeCell ref="S2:S4"/>
    <mergeCell ref="T2:T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FF"/>
    <outlinePr summaryBelow="0" summaryRight="0"/>
  </sheetPr>
  <dimension ref="A2:AB55"/>
  <sheetViews>
    <sheetView workbookViewId="0">
      <selection activeCell="S30" sqref="S30"/>
    </sheetView>
  </sheetViews>
  <sheetFormatPr baseColWidth="10" defaultColWidth="12.6640625" defaultRowHeight="15.75" customHeight="1" x14ac:dyDescent="0.15"/>
  <cols>
    <col min="1" max="1" width="27.1640625" customWidth="1"/>
    <col min="4" max="4" width="17.5" customWidth="1"/>
    <col min="7" max="7" width="17.5" customWidth="1"/>
    <col min="9" max="9" width="17.1640625" customWidth="1"/>
    <col min="15" max="15" width="16.6640625" customWidth="1"/>
    <col min="16" max="16" width="17.6640625" customWidth="1"/>
    <col min="17" max="17" width="33.1640625" customWidth="1"/>
    <col min="18" max="18" width="25" customWidth="1"/>
    <col min="19" max="19" width="51" customWidth="1"/>
    <col min="20" max="20" width="59.1640625" customWidth="1"/>
    <col min="22" max="22" width="16.5" customWidth="1"/>
    <col min="23" max="23" width="18.83203125" customWidth="1"/>
    <col min="24" max="24" width="17.6640625" customWidth="1"/>
    <col min="25" max="25" width="16.6640625" customWidth="1"/>
    <col min="26" max="26" width="12.6640625" customWidth="1"/>
  </cols>
  <sheetData>
    <row r="2" spans="1:28" ht="15.75" customHeight="1" x14ac:dyDescent="0.15">
      <c r="A2" s="288" t="s">
        <v>0</v>
      </c>
      <c r="B2" s="289" t="s">
        <v>1</v>
      </c>
      <c r="C2" s="289" t="s">
        <v>37</v>
      </c>
      <c r="D2" s="252"/>
      <c r="E2" s="252"/>
      <c r="F2" s="252"/>
      <c r="G2" s="252"/>
      <c r="H2" s="252"/>
      <c r="I2" s="252"/>
      <c r="J2" s="252"/>
      <c r="K2" s="289" t="s">
        <v>3</v>
      </c>
      <c r="L2" s="252"/>
      <c r="M2" s="252"/>
      <c r="N2" s="252"/>
      <c r="O2" s="290" t="s">
        <v>38</v>
      </c>
      <c r="P2" s="252"/>
      <c r="Q2" s="291" t="s">
        <v>39</v>
      </c>
      <c r="R2" s="292" t="s">
        <v>40</v>
      </c>
      <c r="S2" s="276" t="s">
        <v>85</v>
      </c>
      <c r="T2" s="276" t="s">
        <v>86</v>
      </c>
      <c r="W2" s="277" t="s">
        <v>41</v>
      </c>
      <c r="X2" s="278"/>
      <c r="Y2" s="278"/>
      <c r="Z2" s="278"/>
      <c r="AA2" s="278"/>
      <c r="AB2" s="279"/>
    </row>
    <row r="3" spans="1:28" ht="15.75" customHeight="1" x14ac:dyDescent="0.15">
      <c r="A3" s="223"/>
      <c r="B3" s="232"/>
      <c r="C3" s="231" t="s">
        <v>10</v>
      </c>
      <c r="D3" s="223"/>
      <c r="E3" s="237" t="s">
        <v>11</v>
      </c>
      <c r="F3" s="285" t="s">
        <v>12</v>
      </c>
      <c r="G3" s="223"/>
      <c r="H3" s="237" t="s">
        <v>11</v>
      </c>
      <c r="I3" s="226" t="s">
        <v>13</v>
      </c>
      <c r="J3" s="227" t="s">
        <v>14</v>
      </c>
      <c r="K3" s="231" t="s">
        <v>10</v>
      </c>
      <c r="L3" s="233" t="s">
        <v>12</v>
      </c>
      <c r="M3" s="237" t="s">
        <v>11</v>
      </c>
      <c r="N3" s="227" t="s">
        <v>14</v>
      </c>
      <c r="O3" s="231" t="s">
        <v>10</v>
      </c>
      <c r="P3" s="233" t="s">
        <v>12</v>
      </c>
      <c r="Q3" s="232"/>
      <c r="R3" s="245"/>
      <c r="S3" s="245"/>
      <c r="T3" s="245"/>
      <c r="W3" s="280"/>
      <c r="X3" s="281"/>
      <c r="Y3" s="281"/>
      <c r="Z3" s="281"/>
      <c r="AA3" s="281"/>
      <c r="AB3" s="282"/>
    </row>
    <row r="4" spans="1:28" ht="15.75" customHeight="1" x14ac:dyDescent="0.15">
      <c r="A4" s="223"/>
      <c r="B4" s="232"/>
      <c r="C4" s="1" t="s">
        <v>15</v>
      </c>
      <c r="D4" s="2" t="s">
        <v>16</v>
      </c>
      <c r="E4" s="223"/>
      <c r="F4" s="3" t="s">
        <v>15</v>
      </c>
      <c r="G4" s="2" t="s">
        <v>16</v>
      </c>
      <c r="H4" s="223"/>
      <c r="I4" s="223"/>
      <c r="J4" s="223"/>
      <c r="K4" s="232"/>
      <c r="L4" s="223"/>
      <c r="M4" s="223"/>
      <c r="N4" s="223"/>
      <c r="O4" s="232"/>
      <c r="P4" s="223"/>
      <c r="Q4" s="232"/>
      <c r="R4" s="245"/>
      <c r="S4" s="245"/>
      <c r="T4" s="245"/>
      <c r="W4" s="4" t="s">
        <v>15</v>
      </c>
      <c r="X4" s="5" t="s">
        <v>16</v>
      </c>
      <c r="Y4" s="6" t="s">
        <v>17</v>
      </c>
      <c r="Z4" s="104" t="s">
        <v>42</v>
      </c>
      <c r="AA4" s="7" t="s">
        <v>18</v>
      </c>
      <c r="AB4" s="8" t="s">
        <v>11</v>
      </c>
    </row>
    <row r="5" spans="1:28" ht="15.75" customHeight="1" x14ac:dyDescent="0.15">
      <c r="A5" s="9" t="s">
        <v>19</v>
      </c>
      <c r="B5" s="10" t="s">
        <v>20</v>
      </c>
      <c r="C5" s="11">
        <v>7</v>
      </c>
      <c r="D5" s="12">
        <v>3</v>
      </c>
      <c r="E5" s="13">
        <f t="shared" ref="E5:E26" si="0">SUM(C5:D5)</f>
        <v>10</v>
      </c>
      <c r="F5" s="14">
        <v>18</v>
      </c>
      <c r="G5" s="12">
        <v>2</v>
      </c>
      <c r="H5" s="12">
        <f t="shared" ref="H5:H14" si="1">SUM(F5:G5)</f>
        <v>20</v>
      </c>
      <c r="I5" s="12">
        <f t="shared" ref="I5:I37" si="2">SUM(E5,H5)</f>
        <v>30</v>
      </c>
      <c r="J5" s="12">
        <f t="shared" ref="J5:J8" si="3">SUM(E5,H5)</f>
        <v>30</v>
      </c>
      <c r="K5" s="11">
        <v>22</v>
      </c>
      <c r="L5" s="12">
        <v>21</v>
      </c>
      <c r="M5" s="15">
        <f t="shared" ref="M5:M14" si="4">SUM(K5:L5)</f>
        <v>43</v>
      </c>
      <c r="N5" s="15">
        <f t="shared" ref="N5:N8" si="5">SUM(K5:L5)</f>
        <v>43</v>
      </c>
      <c r="O5" s="16">
        <f t="shared" ref="O5:O16" si="6">(E5/K5)*100</f>
        <v>45.454545454545453</v>
      </c>
      <c r="P5" s="17">
        <f t="shared" ref="P5:P14" si="7">(H5/L5)*100</f>
        <v>95.238095238095227</v>
      </c>
      <c r="Q5" s="18">
        <f>(I5/N5)*100</f>
        <v>69.767441860465112</v>
      </c>
      <c r="R5" s="19">
        <f>(I5/AB5)*100</f>
        <v>8.3565459610027855</v>
      </c>
      <c r="S5" s="105">
        <f>(J5/X7)*100</f>
        <v>11.07011070110701</v>
      </c>
      <c r="T5" s="105">
        <f>(J5/X6)*100</f>
        <v>26.315789473684209</v>
      </c>
      <c r="V5" s="283" t="s">
        <v>11</v>
      </c>
      <c r="W5" s="106">
        <f t="shared" ref="W5:X5" si="8">SUM(C5:C37,F5:F14,F16:F18,F20:F37)</f>
        <v>181</v>
      </c>
      <c r="X5" s="107">
        <f t="shared" si="8"/>
        <v>90</v>
      </c>
      <c r="Y5" s="107">
        <f>SUM(J43,J44,J46)</f>
        <v>44</v>
      </c>
      <c r="Z5" s="21">
        <f>SUM(J40)</f>
        <v>16</v>
      </c>
      <c r="AA5" s="108">
        <f>SUM(J47,J48)</f>
        <v>28</v>
      </c>
      <c r="AB5" s="109">
        <f>SUM(W5:AA5)</f>
        <v>359</v>
      </c>
    </row>
    <row r="6" spans="1:28" ht="15.75" customHeight="1" x14ac:dyDescent="0.15">
      <c r="A6" s="23" t="s">
        <v>43</v>
      </c>
      <c r="B6" s="24" t="s">
        <v>20</v>
      </c>
      <c r="C6" s="25">
        <v>0</v>
      </c>
      <c r="D6" s="26">
        <v>0</v>
      </c>
      <c r="E6" s="27">
        <f t="shared" si="0"/>
        <v>0</v>
      </c>
      <c r="F6" s="28">
        <v>2</v>
      </c>
      <c r="G6" s="26">
        <v>0</v>
      </c>
      <c r="H6" s="27">
        <f t="shared" si="1"/>
        <v>2</v>
      </c>
      <c r="I6" s="27">
        <f t="shared" si="2"/>
        <v>2</v>
      </c>
      <c r="J6" s="27">
        <f t="shared" si="3"/>
        <v>2</v>
      </c>
      <c r="K6" s="25">
        <v>76</v>
      </c>
      <c r="L6" s="27">
        <v>80</v>
      </c>
      <c r="M6" s="29">
        <f t="shared" si="4"/>
        <v>156</v>
      </c>
      <c r="N6" s="29">
        <f t="shared" si="5"/>
        <v>156</v>
      </c>
      <c r="O6" s="16">
        <f t="shared" si="6"/>
        <v>0</v>
      </c>
      <c r="P6" s="17">
        <f t="shared" si="7"/>
        <v>2.5</v>
      </c>
      <c r="Q6" s="18">
        <f>(I6/N6)*100</f>
        <v>1.2820512820512819</v>
      </c>
      <c r="R6" s="33">
        <f>(I6/AB5)*100</f>
        <v>0.55710306406685239</v>
      </c>
      <c r="S6" s="110">
        <f>(J6/X7)*100</f>
        <v>0.73800738007380073</v>
      </c>
      <c r="T6" s="111">
        <f>(J6/X6)*100</f>
        <v>1.7543859649122806</v>
      </c>
      <c r="V6" s="245"/>
      <c r="W6" s="112" t="s">
        <v>23</v>
      </c>
      <c r="X6" s="113">
        <f>SUM(J5:J30)</f>
        <v>114</v>
      </c>
    </row>
    <row r="7" spans="1:28" ht="15.75" customHeight="1" x14ac:dyDescent="0.15">
      <c r="A7" s="9" t="s">
        <v>44</v>
      </c>
      <c r="B7" s="10" t="s">
        <v>22</v>
      </c>
      <c r="C7" s="11">
        <v>1</v>
      </c>
      <c r="D7" s="12">
        <v>0</v>
      </c>
      <c r="E7" s="38">
        <f t="shared" si="0"/>
        <v>1</v>
      </c>
      <c r="F7" s="12">
        <v>0</v>
      </c>
      <c r="G7" s="12">
        <v>0</v>
      </c>
      <c r="H7" s="12">
        <f t="shared" si="1"/>
        <v>0</v>
      </c>
      <c r="I7" s="12">
        <f t="shared" si="2"/>
        <v>1</v>
      </c>
      <c r="J7" s="12">
        <f t="shared" si="3"/>
        <v>1</v>
      </c>
      <c r="K7" s="11">
        <v>49</v>
      </c>
      <c r="L7" s="12">
        <v>48</v>
      </c>
      <c r="M7" s="15">
        <f t="shared" si="4"/>
        <v>97</v>
      </c>
      <c r="N7" s="15">
        <f t="shared" si="5"/>
        <v>97</v>
      </c>
      <c r="O7" s="16">
        <f t="shared" si="6"/>
        <v>2.0408163265306123</v>
      </c>
      <c r="P7" s="17">
        <f t="shared" si="7"/>
        <v>0</v>
      </c>
      <c r="Q7" s="18">
        <f>(I7/N7)*100</f>
        <v>1.0309278350515463</v>
      </c>
      <c r="R7" s="19">
        <f>(I7/AB5)*100</f>
        <v>0.2785515320334262</v>
      </c>
      <c r="S7" s="105">
        <f>(J7/X7)*100</f>
        <v>0.36900369003690037</v>
      </c>
      <c r="T7" s="105">
        <f>(J7/X6)*100</f>
        <v>0.8771929824561403</v>
      </c>
      <c r="V7" s="284"/>
      <c r="W7" s="114" t="s">
        <v>25</v>
      </c>
      <c r="X7" s="115">
        <f>SUM(W5:X5)</f>
        <v>271</v>
      </c>
    </row>
    <row r="8" spans="1:28" ht="15.75" customHeight="1" x14ac:dyDescent="0.15">
      <c r="A8" s="116" t="s">
        <v>45</v>
      </c>
      <c r="B8" s="117" t="s">
        <v>20</v>
      </c>
      <c r="C8" s="25">
        <v>0</v>
      </c>
      <c r="D8" s="27">
        <v>0</v>
      </c>
      <c r="E8" s="118">
        <f t="shared" si="0"/>
        <v>0</v>
      </c>
      <c r="F8" s="27">
        <v>1</v>
      </c>
      <c r="G8" s="27">
        <v>0</v>
      </c>
      <c r="H8" s="27">
        <f t="shared" si="1"/>
        <v>1</v>
      </c>
      <c r="I8" s="27">
        <f t="shared" si="2"/>
        <v>1</v>
      </c>
      <c r="J8" s="27">
        <f t="shared" si="3"/>
        <v>1</v>
      </c>
      <c r="K8" s="25">
        <v>55</v>
      </c>
      <c r="L8" s="27">
        <v>54</v>
      </c>
      <c r="M8" s="29">
        <f t="shared" si="4"/>
        <v>109</v>
      </c>
      <c r="N8" s="29">
        <f t="shared" si="5"/>
        <v>109</v>
      </c>
      <c r="O8" s="16">
        <f t="shared" si="6"/>
        <v>0</v>
      </c>
      <c r="P8" s="17">
        <f t="shared" si="7"/>
        <v>1.8518518518518516</v>
      </c>
      <c r="Q8" s="18">
        <f>(I8/N8)*100</f>
        <v>0.91743119266055051</v>
      </c>
      <c r="R8" s="33">
        <f>(I8/AB5)*100</f>
        <v>0.2785515320334262</v>
      </c>
      <c r="S8" s="110">
        <f>(J8/X7)*100</f>
        <v>0.36900369003690037</v>
      </c>
      <c r="T8" s="111">
        <f>(J8/X6)*100</f>
        <v>0.8771929824561403</v>
      </c>
    </row>
    <row r="9" spans="1:28" ht="15.75" customHeight="1" x14ac:dyDescent="0.15">
      <c r="A9" s="265" t="s">
        <v>46</v>
      </c>
      <c r="B9" s="10" t="s">
        <v>20</v>
      </c>
      <c r="C9" s="11">
        <v>1</v>
      </c>
      <c r="D9" s="12">
        <v>1</v>
      </c>
      <c r="E9" s="12">
        <f t="shared" si="0"/>
        <v>2</v>
      </c>
      <c r="F9" s="119">
        <v>3</v>
      </c>
      <c r="G9" s="12">
        <v>0</v>
      </c>
      <c r="H9" s="12">
        <f t="shared" si="1"/>
        <v>3</v>
      </c>
      <c r="I9" s="12">
        <f t="shared" si="2"/>
        <v>5</v>
      </c>
      <c r="J9" s="228">
        <f>SUM(I9:I11)</f>
        <v>6</v>
      </c>
      <c r="K9" s="11">
        <v>13</v>
      </c>
      <c r="L9" s="12">
        <v>12</v>
      </c>
      <c r="M9" s="15">
        <f t="shared" si="4"/>
        <v>25</v>
      </c>
      <c r="N9" s="224">
        <f>SUM(M9,M10,M11)</f>
        <v>44</v>
      </c>
      <c r="O9" s="16">
        <f t="shared" si="6"/>
        <v>15.384615384615385</v>
      </c>
      <c r="P9" s="17">
        <f t="shared" si="7"/>
        <v>25</v>
      </c>
      <c r="Q9" s="247">
        <f>(J9/N9)*100</f>
        <v>13.636363636363635</v>
      </c>
      <c r="R9" s="248">
        <f>(J9/AB5)*100</f>
        <v>1.6713091922005572</v>
      </c>
      <c r="S9" s="249">
        <f>(J9/X7)*100</f>
        <v>2.214022140221402</v>
      </c>
      <c r="T9" s="249">
        <f>(J9/X6)*100</f>
        <v>5.2631578947368416</v>
      </c>
    </row>
    <row r="10" spans="1:28" ht="15.75" customHeight="1" x14ac:dyDescent="0.15">
      <c r="A10" s="223"/>
      <c r="B10" s="10" t="s">
        <v>22</v>
      </c>
      <c r="C10" s="11">
        <v>0</v>
      </c>
      <c r="D10" s="12">
        <v>0</v>
      </c>
      <c r="E10" s="12">
        <f t="shared" si="0"/>
        <v>0</v>
      </c>
      <c r="F10" s="119">
        <v>0</v>
      </c>
      <c r="G10" s="12">
        <v>0</v>
      </c>
      <c r="H10" s="12">
        <f t="shared" si="1"/>
        <v>0</v>
      </c>
      <c r="I10" s="12">
        <f t="shared" si="2"/>
        <v>0</v>
      </c>
      <c r="J10" s="223"/>
      <c r="K10" s="11">
        <v>1</v>
      </c>
      <c r="L10" s="12">
        <v>2</v>
      </c>
      <c r="M10" s="15">
        <f t="shared" si="4"/>
        <v>3</v>
      </c>
      <c r="N10" s="223"/>
      <c r="O10" s="16">
        <f t="shared" si="6"/>
        <v>0</v>
      </c>
      <c r="P10" s="17">
        <f t="shared" si="7"/>
        <v>0</v>
      </c>
      <c r="Q10" s="232"/>
      <c r="R10" s="245"/>
      <c r="S10" s="245"/>
      <c r="T10" s="245"/>
    </row>
    <row r="11" spans="1:28" ht="15.75" customHeight="1" x14ac:dyDescent="0.15">
      <c r="A11" s="223"/>
      <c r="B11" s="10" t="s">
        <v>34</v>
      </c>
      <c r="C11" s="11">
        <v>0</v>
      </c>
      <c r="D11" s="12">
        <v>0</v>
      </c>
      <c r="E11" s="12">
        <f t="shared" si="0"/>
        <v>0</v>
      </c>
      <c r="F11" s="119">
        <v>0</v>
      </c>
      <c r="G11" s="12">
        <v>1</v>
      </c>
      <c r="H11" s="12">
        <f t="shared" si="1"/>
        <v>1</v>
      </c>
      <c r="I11" s="12">
        <f t="shared" si="2"/>
        <v>1</v>
      </c>
      <c r="J11" s="223"/>
      <c r="K11" s="11">
        <v>8</v>
      </c>
      <c r="L11" s="12">
        <v>8</v>
      </c>
      <c r="M11" s="15">
        <f t="shared" si="4"/>
        <v>16</v>
      </c>
      <c r="N11" s="223"/>
      <c r="O11" s="16">
        <f t="shared" si="6"/>
        <v>0</v>
      </c>
      <c r="P11" s="17">
        <f t="shared" si="7"/>
        <v>12.5</v>
      </c>
      <c r="Q11" s="232"/>
      <c r="R11" s="245"/>
      <c r="S11" s="245"/>
      <c r="T11" s="245"/>
    </row>
    <row r="12" spans="1:28" ht="15.75" customHeight="1" x14ac:dyDescent="0.15">
      <c r="A12" s="298" t="s">
        <v>47</v>
      </c>
      <c r="B12" s="120" t="s">
        <v>20</v>
      </c>
      <c r="C12" s="80">
        <v>1</v>
      </c>
      <c r="D12" s="78">
        <v>4</v>
      </c>
      <c r="E12" s="78">
        <f t="shared" si="0"/>
        <v>5</v>
      </c>
      <c r="F12" s="121">
        <v>2</v>
      </c>
      <c r="G12" s="78">
        <v>6</v>
      </c>
      <c r="H12" s="78">
        <f t="shared" si="1"/>
        <v>8</v>
      </c>
      <c r="I12" s="78">
        <f t="shared" si="2"/>
        <v>13</v>
      </c>
      <c r="J12" s="229">
        <f>SUM(I12,I13,I14)</f>
        <v>18</v>
      </c>
      <c r="K12" s="80">
        <v>19</v>
      </c>
      <c r="L12" s="78">
        <v>19</v>
      </c>
      <c r="M12" s="81">
        <f t="shared" si="4"/>
        <v>38</v>
      </c>
      <c r="N12" s="238">
        <f>SUM(M12:M14)</f>
        <v>46</v>
      </c>
      <c r="O12" s="16">
        <f t="shared" si="6"/>
        <v>26.315789473684209</v>
      </c>
      <c r="P12" s="17">
        <f t="shared" si="7"/>
        <v>42.105263157894733</v>
      </c>
      <c r="Q12" s="257">
        <f>(J12/N12)*100</f>
        <v>39.130434782608695</v>
      </c>
      <c r="R12" s="220">
        <f>(J12/AB5)*100</f>
        <v>5.0139275766016711</v>
      </c>
      <c r="S12" s="246">
        <f>(J12/X7)*100</f>
        <v>6.6420664206642073</v>
      </c>
      <c r="T12" s="246">
        <f>(J12/X6)*100</f>
        <v>15.789473684210526</v>
      </c>
    </row>
    <row r="13" spans="1:28" ht="15.75" customHeight="1" x14ac:dyDescent="0.15">
      <c r="A13" s="223"/>
      <c r="B13" s="120" t="s">
        <v>22</v>
      </c>
      <c r="C13" s="80">
        <v>0</v>
      </c>
      <c r="D13" s="78">
        <v>0</v>
      </c>
      <c r="E13" s="78">
        <f t="shared" si="0"/>
        <v>0</v>
      </c>
      <c r="F13" s="121">
        <v>1</v>
      </c>
      <c r="G13" s="78">
        <v>0</v>
      </c>
      <c r="H13" s="78">
        <f t="shared" si="1"/>
        <v>1</v>
      </c>
      <c r="I13" s="78">
        <f t="shared" si="2"/>
        <v>1</v>
      </c>
      <c r="J13" s="223"/>
      <c r="K13" s="80">
        <v>2</v>
      </c>
      <c r="L13" s="78">
        <v>2</v>
      </c>
      <c r="M13" s="81">
        <f t="shared" si="4"/>
        <v>4</v>
      </c>
      <c r="N13" s="223"/>
      <c r="O13" s="16">
        <f t="shared" si="6"/>
        <v>0</v>
      </c>
      <c r="P13" s="17">
        <f t="shared" si="7"/>
        <v>50</v>
      </c>
      <c r="Q13" s="232"/>
      <c r="R13" s="245"/>
      <c r="S13" s="245"/>
      <c r="T13" s="245"/>
    </row>
    <row r="14" spans="1:28" ht="15.75" customHeight="1" x14ac:dyDescent="0.15">
      <c r="A14" s="223"/>
      <c r="B14" s="120" t="s">
        <v>34</v>
      </c>
      <c r="C14" s="80">
        <v>2</v>
      </c>
      <c r="D14" s="78">
        <v>0</v>
      </c>
      <c r="E14" s="78">
        <f t="shared" si="0"/>
        <v>2</v>
      </c>
      <c r="F14" s="121">
        <v>2</v>
      </c>
      <c r="G14" s="78">
        <v>0</v>
      </c>
      <c r="H14" s="78">
        <f t="shared" si="1"/>
        <v>2</v>
      </c>
      <c r="I14" s="78">
        <f t="shared" si="2"/>
        <v>4</v>
      </c>
      <c r="J14" s="223"/>
      <c r="K14" s="80">
        <v>2</v>
      </c>
      <c r="L14" s="78">
        <v>2</v>
      </c>
      <c r="M14" s="81">
        <f t="shared" si="4"/>
        <v>4</v>
      </c>
      <c r="N14" s="223"/>
      <c r="O14" s="16">
        <f t="shared" si="6"/>
        <v>100</v>
      </c>
      <c r="P14" s="17">
        <f t="shared" si="7"/>
        <v>100</v>
      </c>
      <c r="Q14" s="232"/>
      <c r="R14" s="245"/>
      <c r="S14" s="245"/>
      <c r="T14" s="245"/>
      <c r="V14" s="122"/>
      <c r="W14" s="122"/>
    </row>
    <row r="15" spans="1:28" ht="15.75" customHeight="1" x14ac:dyDescent="0.15">
      <c r="A15" s="123" t="s">
        <v>48</v>
      </c>
      <c r="B15" s="124" t="s">
        <v>22</v>
      </c>
      <c r="C15" s="125">
        <v>3</v>
      </c>
      <c r="D15" s="126" t="s">
        <v>49</v>
      </c>
      <c r="E15" s="127">
        <f t="shared" si="0"/>
        <v>3</v>
      </c>
      <c r="F15" s="286" t="s">
        <v>49</v>
      </c>
      <c r="G15" s="223"/>
      <c r="H15" s="223"/>
      <c r="I15" s="127">
        <f t="shared" si="2"/>
        <v>3</v>
      </c>
      <c r="J15" s="127">
        <f t="shared" ref="J15:J16" si="9">SUM(E15,H15)</f>
        <v>3</v>
      </c>
      <c r="K15" s="234">
        <v>57</v>
      </c>
      <c r="L15" s="223"/>
      <c r="M15" s="128">
        <v>57</v>
      </c>
      <c r="N15" s="128">
        <v>57</v>
      </c>
      <c r="O15" s="222">
        <f t="shared" si="6"/>
        <v>5.2631578947368416</v>
      </c>
      <c r="P15" s="223"/>
      <c r="Q15" s="129">
        <f>(J15/N15)*100</f>
        <v>5.2631578947368416</v>
      </c>
      <c r="R15" s="130">
        <f>(I15/AB5)*100</f>
        <v>0.83565459610027859</v>
      </c>
      <c r="S15" s="131">
        <f>(J15/X7)*100</f>
        <v>1.107011070110701</v>
      </c>
      <c r="T15" s="132">
        <f>(J15/X6)*100</f>
        <v>2.6315789473684208</v>
      </c>
      <c r="U15" s="122"/>
      <c r="X15" s="122"/>
      <c r="Y15" s="122"/>
      <c r="Z15" s="122"/>
      <c r="AA15" s="122"/>
    </row>
    <row r="16" spans="1:28" ht="15.75" customHeight="1" x14ac:dyDescent="0.15">
      <c r="A16" s="116" t="s">
        <v>50</v>
      </c>
      <c r="B16" s="117" t="s">
        <v>22</v>
      </c>
      <c r="C16" s="25">
        <v>1</v>
      </c>
      <c r="D16" s="78">
        <v>0</v>
      </c>
      <c r="E16" s="27">
        <f t="shared" si="0"/>
        <v>1</v>
      </c>
      <c r="F16" s="133">
        <v>2</v>
      </c>
      <c r="G16" s="134">
        <v>0</v>
      </c>
      <c r="H16" s="27">
        <f t="shared" ref="H16:H18" si="10">SUM(F16:G16)</f>
        <v>2</v>
      </c>
      <c r="I16" s="27">
        <f t="shared" si="2"/>
        <v>3</v>
      </c>
      <c r="J16" s="27">
        <f t="shared" si="9"/>
        <v>3</v>
      </c>
      <c r="K16" s="25">
        <v>80</v>
      </c>
      <c r="L16" s="27">
        <v>81</v>
      </c>
      <c r="M16" s="29">
        <f t="shared" ref="M16:M17" si="11">SUM(K16:L16)</f>
        <v>161</v>
      </c>
      <c r="N16" s="29">
        <f t="shared" ref="N16:N17" si="12">SUM(K16:L16)</f>
        <v>161</v>
      </c>
      <c r="O16" s="30">
        <f t="shared" si="6"/>
        <v>1.25</v>
      </c>
      <c r="P16" s="31">
        <f>(H16/L16)*100</f>
        <v>2.4691358024691357</v>
      </c>
      <c r="Q16" s="32">
        <f>(J16/M16)*100</f>
        <v>1.8633540372670807</v>
      </c>
      <c r="R16" s="33">
        <f>(I16/AB5)*100</f>
        <v>0.83565459610027859</v>
      </c>
      <c r="S16" s="135">
        <f>(J16/X7)*100</f>
        <v>1.107011070110701</v>
      </c>
      <c r="T16" s="111">
        <f>(J16/X6)*100</f>
        <v>2.6315789473684208</v>
      </c>
    </row>
    <row r="17" spans="1:20" ht="15.75" customHeight="1" x14ac:dyDescent="0.15">
      <c r="A17" s="265" t="s">
        <v>32</v>
      </c>
      <c r="B17" s="10" t="s">
        <v>22</v>
      </c>
      <c r="C17" s="11">
        <v>2</v>
      </c>
      <c r="D17" s="12">
        <v>1</v>
      </c>
      <c r="E17" s="12">
        <f t="shared" si="0"/>
        <v>3</v>
      </c>
      <c r="F17" s="119">
        <v>3</v>
      </c>
      <c r="G17" s="12">
        <v>2</v>
      </c>
      <c r="H17" s="12">
        <f t="shared" si="10"/>
        <v>5</v>
      </c>
      <c r="I17" s="12">
        <f t="shared" si="2"/>
        <v>8</v>
      </c>
      <c r="J17" s="230">
        <f>SUM(E17,E18,H18,H17)</f>
        <v>10</v>
      </c>
      <c r="K17" s="235">
        <v>127</v>
      </c>
      <c r="L17" s="228">
        <v>125</v>
      </c>
      <c r="M17" s="224">
        <f t="shared" si="11"/>
        <v>252</v>
      </c>
      <c r="N17" s="297">
        <f t="shared" si="12"/>
        <v>252</v>
      </c>
      <c r="O17" s="293">
        <f>((E17+E18)/K17)*100</f>
        <v>3.1496062992125982</v>
      </c>
      <c r="P17" s="294">
        <f>((H17+H18)/L17)*100</f>
        <v>4.8</v>
      </c>
      <c r="Q17" s="295">
        <f>(J17/M17)*100</f>
        <v>3.9682539682539679</v>
      </c>
      <c r="R17" s="248">
        <f>(J17/AB5)*100</f>
        <v>2.785515320334262</v>
      </c>
      <c r="S17" s="296">
        <f>(J17/X7)*100</f>
        <v>3.6900369003690034</v>
      </c>
      <c r="T17" s="249">
        <f>(J17/X6)*100</f>
        <v>8.7719298245614024</v>
      </c>
    </row>
    <row r="18" spans="1:20" ht="15.75" customHeight="1" x14ac:dyDescent="0.15">
      <c r="A18" s="223"/>
      <c r="B18" s="10" t="s">
        <v>51</v>
      </c>
      <c r="C18" s="11">
        <v>0</v>
      </c>
      <c r="D18" s="12">
        <v>1</v>
      </c>
      <c r="E18" s="12">
        <f t="shared" si="0"/>
        <v>1</v>
      </c>
      <c r="F18" s="119">
        <v>0</v>
      </c>
      <c r="G18" s="12">
        <v>1</v>
      </c>
      <c r="H18" s="12">
        <f t="shared" si="10"/>
        <v>1</v>
      </c>
      <c r="I18" s="12">
        <f t="shared" si="2"/>
        <v>2</v>
      </c>
      <c r="J18" s="223"/>
      <c r="K18" s="232"/>
      <c r="L18" s="223"/>
      <c r="M18" s="223"/>
      <c r="N18" s="242"/>
      <c r="O18" s="232"/>
      <c r="P18" s="242"/>
      <c r="Q18" s="245"/>
      <c r="R18" s="245"/>
      <c r="S18" s="223"/>
      <c r="T18" s="245"/>
    </row>
    <row r="19" spans="1:20" ht="15.75" customHeight="1" x14ac:dyDescent="0.15">
      <c r="A19" s="136" t="s">
        <v>52</v>
      </c>
      <c r="B19" s="137" t="s">
        <v>53</v>
      </c>
      <c r="C19" s="138">
        <v>1</v>
      </c>
      <c r="D19" s="139" t="s">
        <v>49</v>
      </c>
      <c r="E19" s="140">
        <f t="shared" si="0"/>
        <v>1</v>
      </c>
      <c r="F19" s="287" t="s">
        <v>49</v>
      </c>
      <c r="G19" s="223"/>
      <c r="H19" s="223"/>
      <c r="I19" s="140">
        <f t="shared" si="2"/>
        <v>1</v>
      </c>
      <c r="J19" s="140">
        <f t="shared" ref="J19:J22" si="13">SUM(E19,H19)</f>
        <v>1</v>
      </c>
      <c r="K19" s="236">
        <v>22</v>
      </c>
      <c r="L19" s="223"/>
      <c r="M19" s="141">
        <f t="shared" ref="M19:M31" si="14">SUM(K19:L19)</f>
        <v>22</v>
      </c>
      <c r="N19" s="141">
        <f t="shared" ref="N19:N22" si="15">SUM(K19:L19)</f>
        <v>22</v>
      </c>
      <c r="O19" s="225">
        <f t="shared" ref="O19:O30" si="16">(E19/K19)*100</f>
        <v>4.5454545454545459</v>
      </c>
      <c r="P19" s="223"/>
      <c r="Q19" s="142">
        <f>(I19/M19)*100</f>
        <v>4.5454545454545459</v>
      </c>
      <c r="R19" s="130">
        <f>(I19/AB5)*100</f>
        <v>0.2785515320334262</v>
      </c>
      <c r="S19" s="131">
        <f>(J19/X7)*100</f>
        <v>0.36900369003690037</v>
      </c>
      <c r="T19" s="132">
        <f>(J19/X6)*100</f>
        <v>0.8771929824561403</v>
      </c>
    </row>
    <row r="20" spans="1:20" ht="15.75" customHeight="1" x14ac:dyDescent="0.15">
      <c r="A20" s="116" t="s">
        <v>21</v>
      </c>
      <c r="B20" s="117" t="s">
        <v>22</v>
      </c>
      <c r="C20" s="25">
        <v>2</v>
      </c>
      <c r="D20" s="27">
        <v>1</v>
      </c>
      <c r="E20" s="27">
        <f t="shared" si="0"/>
        <v>3</v>
      </c>
      <c r="F20" s="133">
        <v>5</v>
      </c>
      <c r="G20" s="27">
        <v>0</v>
      </c>
      <c r="H20" s="27">
        <f t="shared" ref="H20:H37" si="17">SUM(F20:G20)</f>
        <v>5</v>
      </c>
      <c r="I20" s="27">
        <f t="shared" si="2"/>
        <v>8</v>
      </c>
      <c r="J20" s="27">
        <f t="shared" si="13"/>
        <v>8</v>
      </c>
      <c r="K20" s="25">
        <v>124</v>
      </c>
      <c r="L20" s="27">
        <v>122</v>
      </c>
      <c r="M20" s="29">
        <f t="shared" si="14"/>
        <v>246</v>
      </c>
      <c r="N20" s="29">
        <f t="shared" si="15"/>
        <v>246</v>
      </c>
      <c r="O20" s="30">
        <f t="shared" si="16"/>
        <v>2.4193548387096775</v>
      </c>
      <c r="P20" s="31">
        <f t="shared" ref="P20:P30" si="18">(H20/L20)*100</f>
        <v>4.0983606557377046</v>
      </c>
      <c r="Q20" s="32">
        <f>(I20/M20)*100</f>
        <v>3.2520325203252036</v>
      </c>
      <c r="R20" s="33">
        <f>(I20/AB5)*100</f>
        <v>2.2284122562674096</v>
      </c>
      <c r="S20" s="135">
        <f>(J20/X7)*100</f>
        <v>2.9520295202952029</v>
      </c>
      <c r="T20" s="111">
        <f>(J20/X6)*100</f>
        <v>7.0175438596491224</v>
      </c>
    </row>
    <row r="21" spans="1:20" ht="15.75" customHeight="1" x14ac:dyDescent="0.15">
      <c r="A21" s="143" t="s">
        <v>54</v>
      </c>
      <c r="B21" s="37" t="s">
        <v>22</v>
      </c>
      <c r="C21" s="12">
        <v>0</v>
      </c>
      <c r="D21" s="12">
        <v>0</v>
      </c>
      <c r="E21" s="38">
        <f t="shared" si="0"/>
        <v>0</v>
      </c>
      <c r="F21" s="12">
        <v>5</v>
      </c>
      <c r="G21" s="12">
        <v>0</v>
      </c>
      <c r="H21" s="12">
        <f t="shared" si="17"/>
        <v>5</v>
      </c>
      <c r="I21" s="12">
        <f t="shared" si="2"/>
        <v>5</v>
      </c>
      <c r="J21" s="12">
        <f t="shared" si="13"/>
        <v>5</v>
      </c>
      <c r="K21" s="11">
        <v>82</v>
      </c>
      <c r="L21" s="12">
        <v>83</v>
      </c>
      <c r="M21" s="15">
        <f t="shared" si="14"/>
        <v>165</v>
      </c>
      <c r="N21" s="15">
        <f t="shared" si="15"/>
        <v>165</v>
      </c>
      <c r="O21" s="16">
        <f t="shared" si="16"/>
        <v>0</v>
      </c>
      <c r="P21" s="31">
        <f t="shared" si="18"/>
        <v>6.024096385542169</v>
      </c>
      <c r="Q21" s="32">
        <f>(I21/M21)*100</f>
        <v>3.0303030303030303</v>
      </c>
      <c r="R21" s="19">
        <f>(J21/AB5)*100</f>
        <v>1.392757660167131</v>
      </c>
      <c r="S21" s="144">
        <f>(J21/X7)*100</f>
        <v>1.8450184501845017</v>
      </c>
      <c r="T21" s="105">
        <f>(J21/X6)*100</f>
        <v>4.3859649122807012</v>
      </c>
    </row>
    <row r="22" spans="1:20" ht="15.75" customHeight="1" x14ac:dyDescent="0.15">
      <c r="A22" s="116" t="s">
        <v>55</v>
      </c>
      <c r="B22" s="89" t="s">
        <v>34</v>
      </c>
      <c r="C22" s="27">
        <v>0</v>
      </c>
      <c r="D22" s="27">
        <v>0</v>
      </c>
      <c r="E22" s="118">
        <f t="shared" si="0"/>
        <v>0</v>
      </c>
      <c r="F22" s="27">
        <v>7</v>
      </c>
      <c r="G22" s="27">
        <v>0</v>
      </c>
      <c r="H22" s="27">
        <f t="shared" si="17"/>
        <v>7</v>
      </c>
      <c r="I22" s="27">
        <f t="shared" si="2"/>
        <v>7</v>
      </c>
      <c r="J22" s="27">
        <f t="shared" si="13"/>
        <v>7</v>
      </c>
      <c r="K22" s="25">
        <v>36</v>
      </c>
      <c r="L22" s="27">
        <v>39</v>
      </c>
      <c r="M22" s="29">
        <f t="shared" si="14"/>
        <v>75</v>
      </c>
      <c r="N22" s="29">
        <f t="shared" si="15"/>
        <v>75</v>
      </c>
      <c r="O22" s="30">
        <f t="shared" si="16"/>
        <v>0</v>
      </c>
      <c r="P22" s="31">
        <f t="shared" si="18"/>
        <v>17.948717948717949</v>
      </c>
      <c r="Q22" s="32">
        <f>(I22/M22)*100</f>
        <v>9.3333333333333339</v>
      </c>
      <c r="R22" s="33">
        <f>(I22/AB5)*100</f>
        <v>1.9498607242339834</v>
      </c>
      <c r="S22" s="135">
        <f>(J22/X7)*100</f>
        <v>2.5830258302583027</v>
      </c>
      <c r="T22" s="111">
        <f>(I22/X6)*100</f>
        <v>6.140350877192982</v>
      </c>
    </row>
    <row r="23" spans="1:20" ht="15.75" customHeight="1" x14ac:dyDescent="0.15">
      <c r="A23" s="265" t="s">
        <v>56</v>
      </c>
      <c r="B23" s="37" t="s">
        <v>20</v>
      </c>
      <c r="C23" s="12">
        <v>0</v>
      </c>
      <c r="D23" s="12">
        <v>0</v>
      </c>
      <c r="E23" s="38">
        <f t="shared" si="0"/>
        <v>0</v>
      </c>
      <c r="F23" s="12">
        <v>0</v>
      </c>
      <c r="G23" s="12">
        <v>2</v>
      </c>
      <c r="H23" s="12">
        <f t="shared" si="17"/>
        <v>2</v>
      </c>
      <c r="I23" s="12">
        <f t="shared" si="2"/>
        <v>2</v>
      </c>
      <c r="J23" s="230">
        <f>SUM(I23:I25)</f>
        <v>2</v>
      </c>
      <c r="K23" s="11">
        <v>8</v>
      </c>
      <c r="L23" s="12">
        <v>8</v>
      </c>
      <c r="M23" s="15">
        <f t="shared" si="14"/>
        <v>16</v>
      </c>
      <c r="N23" s="224">
        <f>SUM(M23:M25)</f>
        <v>24</v>
      </c>
      <c r="O23" s="30">
        <f t="shared" si="16"/>
        <v>0</v>
      </c>
      <c r="P23" s="31">
        <f t="shared" si="18"/>
        <v>25</v>
      </c>
      <c r="Q23" s="247">
        <v>3.2520325203252036</v>
      </c>
      <c r="R23" s="248">
        <f>(J23/AB5)*100</f>
        <v>0.55710306406685239</v>
      </c>
      <c r="S23" s="249">
        <f>(J23/X7)*100</f>
        <v>0.73800738007380073</v>
      </c>
      <c r="T23" s="249">
        <f>(J23/X6)*100</f>
        <v>1.7543859649122806</v>
      </c>
    </row>
    <row r="24" spans="1:20" ht="15.75" customHeight="1" x14ac:dyDescent="0.15">
      <c r="A24" s="223"/>
      <c r="B24" s="37" t="s">
        <v>22</v>
      </c>
      <c r="C24" s="12">
        <v>0</v>
      </c>
      <c r="D24" s="12">
        <v>0</v>
      </c>
      <c r="E24" s="38">
        <f t="shared" si="0"/>
        <v>0</v>
      </c>
      <c r="F24" s="12">
        <v>0</v>
      </c>
      <c r="G24" s="12">
        <v>0</v>
      </c>
      <c r="H24" s="12">
        <f t="shared" si="17"/>
        <v>0</v>
      </c>
      <c r="I24" s="12">
        <f t="shared" si="2"/>
        <v>0</v>
      </c>
      <c r="J24" s="223"/>
      <c r="K24" s="11">
        <v>1</v>
      </c>
      <c r="L24" s="12">
        <v>1</v>
      </c>
      <c r="M24" s="15">
        <f t="shared" si="14"/>
        <v>2</v>
      </c>
      <c r="N24" s="223"/>
      <c r="O24" s="30">
        <f t="shared" si="16"/>
        <v>0</v>
      </c>
      <c r="P24" s="31">
        <f t="shared" si="18"/>
        <v>0</v>
      </c>
      <c r="Q24" s="232"/>
      <c r="R24" s="245"/>
      <c r="S24" s="245"/>
      <c r="T24" s="245"/>
    </row>
    <row r="25" spans="1:20" ht="15.75" customHeight="1" x14ac:dyDescent="0.15">
      <c r="A25" s="223"/>
      <c r="B25" s="37" t="s">
        <v>34</v>
      </c>
      <c r="C25" s="12">
        <v>0</v>
      </c>
      <c r="D25" s="12">
        <v>0</v>
      </c>
      <c r="E25" s="38">
        <f t="shared" si="0"/>
        <v>0</v>
      </c>
      <c r="F25" s="12">
        <v>0</v>
      </c>
      <c r="G25" s="12">
        <v>0</v>
      </c>
      <c r="H25" s="12">
        <f t="shared" si="17"/>
        <v>0</v>
      </c>
      <c r="I25" s="12">
        <f t="shared" si="2"/>
        <v>0</v>
      </c>
      <c r="J25" s="223"/>
      <c r="K25" s="11">
        <v>3</v>
      </c>
      <c r="L25" s="12">
        <v>3</v>
      </c>
      <c r="M25" s="15">
        <f t="shared" si="14"/>
        <v>6</v>
      </c>
      <c r="N25" s="223"/>
      <c r="O25" s="30">
        <f t="shared" si="16"/>
        <v>0</v>
      </c>
      <c r="P25" s="31">
        <f t="shared" si="18"/>
        <v>0</v>
      </c>
      <c r="Q25" s="232"/>
      <c r="R25" s="245"/>
      <c r="S25" s="245"/>
      <c r="T25" s="245"/>
    </row>
    <row r="26" spans="1:20" ht="15.75" customHeight="1" x14ac:dyDescent="0.15">
      <c r="A26" s="145" t="s">
        <v>57</v>
      </c>
      <c r="B26" s="77" t="s">
        <v>20</v>
      </c>
      <c r="C26" s="78">
        <v>0</v>
      </c>
      <c r="D26" s="78">
        <v>2</v>
      </c>
      <c r="E26" s="79">
        <f t="shared" si="0"/>
        <v>2</v>
      </c>
      <c r="F26" s="78">
        <v>0</v>
      </c>
      <c r="G26" s="78">
        <v>11</v>
      </c>
      <c r="H26" s="78">
        <f t="shared" si="17"/>
        <v>11</v>
      </c>
      <c r="I26" s="78">
        <f t="shared" si="2"/>
        <v>13</v>
      </c>
      <c r="J26" s="78">
        <f t="shared" ref="J26:J30" si="19">SUM(E26,H26)</f>
        <v>13</v>
      </c>
      <c r="K26" s="80">
        <v>46</v>
      </c>
      <c r="L26" s="78">
        <v>48</v>
      </c>
      <c r="M26" s="81">
        <f t="shared" si="14"/>
        <v>94</v>
      </c>
      <c r="N26" s="81">
        <f t="shared" ref="N26:N31" si="20">SUM(K26:L26)</f>
        <v>94</v>
      </c>
      <c r="O26" s="30">
        <f t="shared" si="16"/>
        <v>4.3478260869565215</v>
      </c>
      <c r="P26" s="31">
        <f t="shared" si="18"/>
        <v>22.916666666666664</v>
      </c>
      <c r="Q26" s="32">
        <f>(I26/M26)*100</f>
        <v>13.829787234042554</v>
      </c>
      <c r="R26" s="84">
        <f>(I26/AB5)*100</f>
        <v>3.6211699164345403</v>
      </c>
      <c r="S26" s="110">
        <f>(J26/X7)*100</f>
        <v>4.7970479704797047</v>
      </c>
      <c r="T26" s="110">
        <f>(J26/X6)*100</f>
        <v>11.403508771929824</v>
      </c>
    </row>
    <row r="27" spans="1:20" ht="15.75" customHeight="1" x14ac:dyDescent="0.15">
      <c r="A27" s="36" t="s">
        <v>58</v>
      </c>
      <c r="B27" s="37" t="s">
        <v>20</v>
      </c>
      <c r="C27" s="12">
        <v>0</v>
      </c>
      <c r="D27" s="12">
        <v>0</v>
      </c>
      <c r="E27" s="38">
        <v>0</v>
      </c>
      <c r="F27" s="12">
        <v>1</v>
      </c>
      <c r="G27" s="12">
        <v>0</v>
      </c>
      <c r="H27" s="12">
        <f t="shared" si="17"/>
        <v>1</v>
      </c>
      <c r="I27" s="12">
        <f t="shared" si="2"/>
        <v>1</v>
      </c>
      <c r="J27" s="12">
        <f t="shared" si="19"/>
        <v>1</v>
      </c>
      <c r="K27" s="11">
        <v>65</v>
      </c>
      <c r="L27" s="12">
        <v>61</v>
      </c>
      <c r="M27" s="15">
        <f t="shared" si="14"/>
        <v>126</v>
      </c>
      <c r="N27" s="15">
        <f t="shared" si="20"/>
        <v>126</v>
      </c>
      <c r="O27" s="30">
        <f t="shared" si="16"/>
        <v>0</v>
      </c>
      <c r="P27" s="31">
        <f t="shared" si="18"/>
        <v>1.639344262295082</v>
      </c>
      <c r="Q27" s="32">
        <f>(I27/M27)*100</f>
        <v>0.79365079365079361</v>
      </c>
      <c r="R27" s="146">
        <f>(I27/AB5)*100</f>
        <v>0.2785515320334262</v>
      </c>
      <c r="S27" s="105">
        <f>(J27/X7)*100</f>
        <v>0.36900369003690037</v>
      </c>
      <c r="T27" s="105">
        <f>(I27/X6)*100</f>
        <v>0.8771929824561403</v>
      </c>
    </row>
    <row r="28" spans="1:20" ht="15.75" customHeight="1" x14ac:dyDescent="0.15">
      <c r="A28" s="145" t="s">
        <v>59</v>
      </c>
      <c r="B28" s="77" t="s">
        <v>22</v>
      </c>
      <c r="C28" s="78">
        <v>0</v>
      </c>
      <c r="D28" s="78">
        <v>0</v>
      </c>
      <c r="E28" s="79">
        <v>0</v>
      </c>
      <c r="F28" s="78">
        <v>1</v>
      </c>
      <c r="G28" s="78">
        <v>0</v>
      </c>
      <c r="H28" s="78">
        <f t="shared" si="17"/>
        <v>1</v>
      </c>
      <c r="I28" s="78">
        <f t="shared" si="2"/>
        <v>1</v>
      </c>
      <c r="J28" s="78">
        <f t="shared" si="19"/>
        <v>1</v>
      </c>
      <c r="K28" s="80">
        <v>36</v>
      </c>
      <c r="L28" s="78">
        <v>37</v>
      </c>
      <c r="M28" s="81">
        <f t="shared" si="14"/>
        <v>73</v>
      </c>
      <c r="N28" s="81">
        <f t="shared" si="20"/>
        <v>73</v>
      </c>
      <c r="O28" s="30">
        <f t="shared" si="16"/>
        <v>0</v>
      </c>
      <c r="P28" s="31">
        <f t="shared" si="18"/>
        <v>2.7027027027027026</v>
      </c>
      <c r="Q28" s="32">
        <f>(I28/M28)*100</f>
        <v>1.3698630136986301</v>
      </c>
      <c r="R28" s="147">
        <f>(I28/AB5)*100</f>
        <v>0.2785515320334262</v>
      </c>
      <c r="S28" s="110">
        <f>(J28/X7)*100</f>
        <v>0.36900369003690037</v>
      </c>
      <c r="T28" s="110">
        <f>(I28/X6)*100</f>
        <v>0.8771929824561403</v>
      </c>
    </row>
    <row r="29" spans="1:20" ht="15.75" customHeight="1" x14ac:dyDescent="0.15">
      <c r="A29" s="9" t="s">
        <v>60</v>
      </c>
      <c r="B29" s="37" t="s">
        <v>20</v>
      </c>
      <c r="C29" s="12">
        <v>0</v>
      </c>
      <c r="D29" s="12">
        <v>0</v>
      </c>
      <c r="E29" s="38">
        <v>0</v>
      </c>
      <c r="F29" s="12">
        <v>1</v>
      </c>
      <c r="G29" s="12">
        <v>0</v>
      </c>
      <c r="H29" s="12">
        <f t="shared" si="17"/>
        <v>1</v>
      </c>
      <c r="I29" s="12">
        <f t="shared" si="2"/>
        <v>1</v>
      </c>
      <c r="J29" s="12">
        <f t="shared" si="19"/>
        <v>1</v>
      </c>
      <c r="K29" s="11">
        <v>82</v>
      </c>
      <c r="L29" s="12">
        <v>82</v>
      </c>
      <c r="M29" s="15">
        <f t="shared" si="14"/>
        <v>164</v>
      </c>
      <c r="N29" s="15">
        <f t="shared" si="20"/>
        <v>164</v>
      </c>
      <c r="O29" s="30">
        <f t="shared" si="16"/>
        <v>0</v>
      </c>
      <c r="P29" s="31">
        <f t="shared" si="18"/>
        <v>1.2195121951219512</v>
      </c>
      <c r="Q29" s="32">
        <f>(I29/M29)*100</f>
        <v>0.6097560975609756</v>
      </c>
      <c r="R29" s="146">
        <f>(I29/AB5)*100</f>
        <v>0.2785515320334262</v>
      </c>
      <c r="S29" s="105">
        <v>0.4</v>
      </c>
      <c r="T29" s="105">
        <f>(I29/X6)*100</f>
        <v>0.8771929824561403</v>
      </c>
    </row>
    <row r="30" spans="1:20" ht="15.75" customHeight="1" x14ac:dyDescent="0.15">
      <c r="A30" s="145" t="s">
        <v>61</v>
      </c>
      <c r="B30" s="77" t="s">
        <v>20</v>
      </c>
      <c r="C30" s="78">
        <v>0</v>
      </c>
      <c r="D30" s="78">
        <v>0</v>
      </c>
      <c r="E30" s="79">
        <v>0</v>
      </c>
      <c r="F30" s="78">
        <v>0</v>
      </c>
      <c r="G30" s="78">
        <v>1</v>
      </c>
      <c r="H30" s="78">
        <f t="shared" si="17"/>
        <v>1</v>
      </c>
      <c r="I30" s="78">
        <f t="shared" si="2"/>
        <v>1</v>
      </c>
      <c r="J30" s="78">
        <f t="shared" si="19"/>
        <v>1</v>
      </c>
      <c r="K30" s="80">
        <v>98</v>
      </c>
      <c r="L30" s="78">
        <v>98</v>
      </c>
      <c r="M30" s="81">
        <f t="shared" si="14"/>
        <v>196</v>
      </c>
      <c r="N30" s="81">
        <f t="shared" si="20"/>
        <v>196</v>
      </c>
      <c r="O30" s="30">
        <f t="shared" si="16"/>
        <v>0</v>
      </c>
      <c r="P30" s="31">
        <f t="shared" si="18"/>
        <v>1.0204081632653061</v>
      </c>
      <c r="Q30" s="32">
        <f>(I30/M30)*100</f>
        <v>0.51020408163265307</v>
      </c>
      <c r="R30" s="147">
        <f>(I30/AB5)*100</f>
        <v>0.2785515320334262</v>
      </c>
      <c r="S30" s="110">
        <f>(J30/X7)*100</f>
        <v>0.36900369003690037</v>
      </c>
      <c r="T30" s="110">
        <f>(J30/X6)*100</f>
        <v>0.8771929824561403</v>
      </c>
    </row>
    <row r="31" spans="1:20" ht="15.75" customHeight="1" x14ac:dyDescent="0.15">
      <c r="A31" s="267" t="s">
        <v>24</v>
      </c>
      <c r="B31" s="148" t="s">
        <v>20</v>
      </c>
      <c r="C31" s="149">
        <v>15</v>
      </c>
      <c r="D31" s="149">
        <v>12</v>
      </c>
      <c r="E31" s="150">
        <f t="shared" ref="E31:E37" si="21">SUM(C31:D31)</f>
        <v>27</v>
      </c>
      <c r="F31" s="149">
        <v>25</v>
      </c>
      <c r="G31" s="149">
        <v>16</v>
      </c>
      <c r="H31" s="149">
        <f t="shared" si="17"/>
        <v>41</v>
      </c>
      <c r="I31" s="149">
        <f t="shared" si="2"/>
        <v>68</v>
      </c>
      <c r="J31" s="239">
        <f>SUM(I31:I34)</f>
        <v>145</v>
      </c>
      <c r="K31" s="261">
        <v>1698</v>
      </c>
      <c r="L31" s="239">
        <v>1667</v>
      </c>
      <c r="M31" s="262">
        <f t="shared" si="14"/>
        <v>3365</v>
      </c>
      <c r="N31" s="262">
        <f t="shared" si="20"/>
        <v>3365</v>
      </c>
      <c r="O31" s="263">
        <f>(SUM(E31:E34)/K31)*100</f>
        <v>3.2391048292108362</v>
      </c>
      <c r="P31" s="263">
        <f>(SUM(H31:H34)/L31)*100</f>
        <v>5.3989202159568084</v>
      </c>
      <c r="Q31" s="264">
        <f>(J31/N31)*100</f>
        <v>4.3090638930163445</v>
      </c>
      <c r="R31" s="258">
        <f>(J31/AB5)*100</f>
        <v>40.389972144846794</v>
      </c>
      <c r="S31" s="260">
        <f>(J31/X7)*100</f>
        <v>53.505535055350549</v>
      </c>
      <c r="T31" s="151">
        <f>SUM(T5:T30)</f>
        <v>99.999999999999957</v>
      </c>
    </row>
    <row r="32" spans="1:20" ht="15.75" customHeight="1" x14ac:dyDescent="0.15">
      <c r="A32" s="223"/>
      <c r="B32" s="37" t="s">
        <v>22</v>
      </c>
      <c r="C32" s="12">
        <v>13</v>
      </c>
      <c r="D32" s="12">
        <v>7</v>
      </c>
      <c r="E32" s="38">
        <f t="shared" si="21"/>
        <v>20</v>
      </c>
      <c r="F32" s="12">
        <v>33</v>
      </c>
      <c r="G32" s="12">
        <v>5</v>
      </c>
      <c r="H32" s="12">
        <f t="shared" si="17"/>
        <v>38</v>
      </c>
      <c r="I32" s="12">
        <f t="shared" si="2"/>
        <v>58</v>
      </c>
      <c r="J32" s="223"/>
      <c r="K32" s="232"/>
      <c r="L32" s="223"/>
      <c r="M32" s="223"/>
      <c r="N32" s="223"/>
      <c r="O32" s="232"/>
      <c r="P32" s="232"/>
      <c r="Q32" s="232"/>
      <c r="R32" s="232"/>
      <c r="S32" s="232"/>
      <c r="T32" s="11"/>
    </row>
    <row r="33" spans="1:28" ht="15.75" customHeight="1" x14ac:dyDescent="0.15">
      <c r="A33" s="223"/>
      <c r="B33" s="37" t="s">
        <v>34</v>
      </c>
      <c r="C33" s="12">
        <v>4</v>
      </c>
      <c r="D33" s="12">
        <v>1</v>
      </c>
      <c r="E33" s="38">
        <f t="shared" si="21"/>
        <v>5</v>
      </c>
      <c r="F33" s="12">
        <v>6</v>
      </c>
      <c r="G33" s="12">
        <v>2</v>
      </c>
      <c r="H33" s="12">
        <f t="shared" si="17"/>
        <v>8</v>
      </c>
      <c r="I33" s="12">
        <f t="shared" si="2"/>
        <v>13</v>
      </c>
      <c r="J33" s="223"/>
      <c r="K33" s="232"/>
      <c r="L33" s="223"/>
      <c r="M33" s="223"/>
      <c r="N33" s="223"/>
      <c r="O33" s="232"/>
      <c r="P33" s="232"/>
      <c r="Q33" s="232"/>
      <c r="R33" s="232"/>
      <c r="S33" s="232"/>
      <c r="T33" s="11"/>
    </row>
    <row r="34" spans="1:28" ht="15.75" customHeight="1" x14ac:dyDescent="0.15">
      <c r="A34" s="240"/>
      <c r="B34" s="87" t="s">
        <v>51</v>
      </c>
      <c r="C34" s="88">
        <v>1</v>
      </c>
      <c r="D34" s="88">
        <v>2</v>
      </c>
      <c r="E34" s="152">
        <f t="shared" si="21"/>
        <v>3</v>
      </c>
      <c r="F34" s="153">
        <v>2</v>
      </c>
      <c r="G34" s="88">
        <v>1</v>
      </c>
      <c r="H34" s="88">
        <f t="shared" si="17"/>
        <v>3</v>
      </c>
      <c r="I34" s="88">
        <f t="shared" si="2"/>
        <v>6</v>
      </c>
      <c r="J34" s="240"/>
      <c r="K34" s="259"/>
      <c r="L34" s="240"/>
      <c r="M34" s="240"/>
      <c r="N34" s="240"/>
      <c r="O34" s="259"/>
      <c r="P34" s="259"/>
      <c r="Q34" s="259"/>
      <c r="R34" s="259"/>
      <c r="S34" s="259"/>
      <c r="T34" s="11"/>
    </row>
    <row r="35" spans="1:28" ht="15.75" customHeight="1" x14ac:dyDescent="0.15">
      <c r="A35" s="298" t="s">
        <v>62</v>
      </c>
      <c r="B35" s="77" t="s">
        <v>20</v>
      </c>
      <c r="C35" s="78">
        <v>2</v>
      </c>
      <c r="D35" s="78">
        <v>1</v>
      </c>
      <c r="E35" s="79">
        <f t="shared" si="21"/>
        <v>3</v>
      </c>
      <c r="F35" s="78">
        <v>3</v>
      </c>
      <c r="G35" s="78">
        <v>2</v>
      </c>
      <c r="H35" s="78">
        <f t="shared" si="17"/>
        <v>5</v>
      </c>
      <c r="I35" s="78">
        <f t="shared" si="2"/>
        <v>8</v>
      </c>
      <c r="J35" s="229">
        <f>SUM(I35:I37)</f>
        <v>12</v>
      </c>
      <c r="K35" s="154"/>
      <c r="L35" s="155"/>
      <c r="M35" s="156"/>
      <c r="N35" s="46">
        <f>SUM(K35:L35)</f>
        <v>0</v>
      </c>
      <c r="O35" s="47"/>
      <c r="P35" s="48"/>
      <c r="Q35" s="157"/>
      <c r="R35" s="270">
        <f>(J35/AB5)*100</f>
        <v>3.3426183844011144</v>
      </c>
      <c r="S35" s="299">
        <f>(J35/X7)*100</f>
        <v>4.428044280442804</v>
      </c>
      <c r="T35" s="11"/>
    </row>
    <row r="36" spans="1:28" ht="15.75" customHeight="1" x14ac:dyDescent="0.15">
      <c r="A36" s="223"/>
      <c r="B36" s="77" t="s">
        <v>22</v>
      </c>
      <c r="C36" s="78">
        <v>0</v>
      </c>
      <c r="D36" s="78">
        <v>0</v>
      </c>
      <c r="E36" s="79">
        <f t="shared" si="21"/>
        <v>0</v>
      </c>
      <c r="F36" s="78">
        <v>2</v>
      </c>
      <c r="G36" s="78">
        <v>1</v>
      </c>
      <c r="H36" s="78">
        <f t="shared" si="17"/>
        <v>3</v>
      </c>
      <c r="I36" s="78">
        <f t="shared" si="2"/>
        <v>3</v>
      </c>
      <c r="J36" s="223"/>
      <c r="K36" s="154"/>
      <c r="L36" s="155"/>
      <c r="M36" s="156"/>
      <c r="N36" s="46"/>
      <c r="O36" s="47"/>
      <c r="P36" s="48"/>
      <c r="Q36" s="157"/>
      <c r="R36" s="232"/>
      <c r="S36" s="232"/>
      <c r="T36" s="11"/>
    </row>
    <row r="37" spans="1:28" ht="15.75" customHeight="1" x14ac:dyDescent="0.15">
      <c r="A37" s="240"/>
      <c r="B37" s="90" t="s">
        <v>51</v>
      </c>
      <c r="C37" s="158">
        <v>0</v>
      </c>
      <c r="D37" s="158">
        <v>0</v>
      </c>
      <c r="E37" s="78">
        <f t="shared" si="21"/>
        <v>0</v>
      </c>
      <c r="F37" s="159">
        <v>0</v>
      </c>
      <c r="G37" s="158">
        <v>1</v>
      </c>
      <c r="H37" s="78">
        <f t="shared" si="17"/>
        <v>1</v>
      </c>
      <c r="I37" s="91">
        <f t="shared" si="2"/>
        <v>1</v>
      </c>
      <c r="J37" s="240"/>
      <c r="K37" s="154"/>
      <c r="L37" s="155"/>
      <c r="M37" s="156"/>
      <c r="N37" s="46">
        <f>SUM(K37:L37)</f>
        <v>0</v>
      </c>
      <c r="O37" s="47"/>
      <c r="P37" s="48"/>
      <c r="Q37" s="157"/>
      <c r="R37" s="232"/>
      <c r="S37" s="232"/>
      <c r="T37" s="11"/>
    </row>
    <row r="38" spans="1:28" ht="15.75" customHeight="1" x14ac:dyDescent="0.15">
      <c r="C38" s="68"/>
      <c r="D38" s="68"/>
      <c r="E38" s="22">
        <f>SUM(E5:E36)</f>
        <v>92</v>
      </c>
      <c r="F38" s="68"/>
      <c r="G38" s="68"/>
      <c r="H38" s="22">
        <f>SUM(H5:H36)</f>
        <v>178</v>
      </c>
      <c r="J38" s="22">
        <f>SUM(J5:J37)</f>
        <v>271</v>
      </c>
      <c r="R38" s="160">
        <f t="shared" ref="R38:S38" si="22">SUM(R5:R37)</f>
        <v>75.487465181058496</v>
      </c>
      <c r="S38" s="160">
        <f t="shared" si="22"/>
        <v>100.03099630996309</v>
      </c>
      <c r="T38" s="11"/>
    </row>
    <row r="39" spans="1:28" ht="15.75" customHeight="1" x14ac:dyDescent="0.15">
      <c r="A39" s="161" t="s">
        <v>63</v>
      </c>
    </row>
    <row r="40" spans="1:28" ht="15.75" customHeight="1" x14ac:dyDescent="0.15">
      <c r="A40" s="269" t="s">
        <v>64</v>
      </c>
      <c r="B40" s="162" t="s">
        <v>20</v>
      </c>
      <c r="C40" s="251">
        <v>1</v>
      </c>
      <c r="D40" s="252"/>
      <c r="E40" s="266"/>
      <c r="F40" s="251">
        <v>2</v>
      </c>
      <c r="G40" s="252"/>
      <c r="H40" s="252"/>
      <c r="I40" s="163">
        <f t="shared" ref="I40:I48" si="23">SUM(C40,F40)</f>
        <v>3</v>
      </c>
      <c r="J40" s="241">
        <f>SUM(I40:I42)</f>
        <v>16</v>
      </c>
      <c r="K40" s="155"/>
      <c r="L40" s="155"/>
      <c r="M40" s="156"/>
      <c r="N40" s="164"/>
      <c r="O40" s="48"/>
      <c r="P40" s="48"/>
      <c r="Q40" s="165"/>
      <c r="R40" s="271">
        <f>(J40/AB5)*100</f>
        <v>4.4568245125348191</v>
      </c>
    </row>
    <row r="41" spans="1:28" ht="15.75" customHeight="1" x14ac:dyDescent="0.15">
      <c r="A41" s="223"/>
      <c r="B41" s="77" t="s">
        <v>22</v>
      </c>
      <c r="C41" s="300">
        <v>0</v>
      </c>
      <c r="D41" s="223"/>
      <c r="E41" s="275"/>
      <c r="F41" s="300">
        <v>1</v>
      </c>
      <c r="G41" s="223"/>
      <c r="H41" s="223"/>
      <c r="I41" s="78">
        <f t="shared" si="23"/>
        <v>1</v>
      </c>
      <c r="J41" s="242"/>
      <c r="K41" s="155"/>
      <c r="L41" s="155"/>
      <c r="M41" s="156"/>
      <c r="N41" s="164"/>
      <c r="O41" s="48"/>
      <c r="P41" s="48"/>
      <c r="Q41" s="165"/>
      <c r="R41" s="242"/>
    </row>
    <row r="42" spans="1:28" ht="15.75" customHeight="1" x14ac:dyDescent="0.15">
      <c r="A42" s="240"/>
      <c r="B42" s="90" t="s">
        <v>51</v>
      </c>
      <c r="C42" s="253">
        <v>2</v>
      </c>
      <c r="D42" s="240"/>
      <c r="E42" s="301"/>
      <c r="F42" s="253">
        <v>10</v>
      </c>
      <c r="G42" s="240"/>
      <c r="H42" s="240"/>
      <c r="I42" s="91">
        <f t="shared" si="23"/>
        <v>12</v>
      </c>
      <c r="J42" s="243"/>
      <c r="K42" s="166"/>
      <c r="L42" s="166"/>
      <c r="M42" s="167">
        <f>SUM(K42:L42)</f>
        <v>0</v>
      </c>
      <c r="N42" s="168"/>
      <c r="O42" s="169"/>
      <c r="P42" s="169"/>
      <c r="Q42" s="170"/>
      <c r="R42" s="242"/>
    </row>
    <row r="43" spans="1:28" ht="15.75" customHeight="1" x14ac:dyDescent="0.15">
      <c r="A43" s="268" t="s">
        <v>17</v>
      </c>
      <c r="B43" s="10" t="s">
        <v>20</v>
      </c>
      <c r="C43" s="274">
        <v>11</v>
      </c>
      <c r="D43" s="223"/>
      <c r="E43" s="275"/>
      <c r="F43" s="250">
        <v>21</v>
      </c>
      <c r="G43" s="223"/>
      <c r="H43" s="223"/>
      <c r="I43" s="12">
        <f t="shared" si="23"/>
        <v>32</v>
      </c>
      <c r="J43" s="244">
        <f>SUM(I43:I46)</f>
        <v>44</v>
      </c>
      <c r="K43" s="171"/>
      <c r="L43" s="45"/>
      <c r="M43" s="46"/>
      <c r="N43" s="46"/>
      <c r="O43" s="47"/>
      <c r="P43" s="48"/>
      <c r="Q43" s="272"/>
      <c r="R43" s="273">
        <f>(J43/AB5)*100</f>
        <v>12.256267409470752</v>
      </c>
    </row>
    <row r="44" spans="1:28" ht="15.75" customHeight="1" x14ac:dyDescent="0.15">
      <c r="A44" s="223"/>
      <c r="B44" s="37" t="s">
        <v>22</v>
      </c>
      <c r="C44" s="250">
        <v>1</v>
      </c>
      <c r="D44" s="223"/>
      <c r="E44" s="275"/>
      <c r="F44" s="250">
        <v>3</v>
      </c>
      <c r="G44" s="223"/>
      <c r="H44" s="223"/>
      <c r="I44" s="12">
        <f t="shared" si="23"/>
        <v>4</v>
      </c>
      <c r="J44" s="242"/>
      <c r="K44" s="45"/>
      <c r="L44" s="45"/>
      <c r="M44" s="45"/>
      <c r="N44" s="172"/>
      <c r="O44" s="45"/>
      <c r="P44" s="172"/>
      <c r="Q44" s="245"/>
      <c r="R44" s="242"/>
    </row>
    <row r="45" spans="1:28" ht="15.75" customHeight="1" x14ac:dyDescent="0.15">
      <c r="A45" s="223"/>
      <c r="B45" s="37" t="s">
        <v>34</v>
      </c>
      <c r="C45" s="250">
        <v>1</v>
      </c>
      <c r="D45" s="223"/>
      <c r="E45" s="275"/>
      <c r="F45" s="250">
        <v>1</v>
      </c>
      <c r="G45" s="223"/>
      <c r="H45" s="223"/>
      <c r="I45" s="12">
        <f t="shared" si="23"/>
        <v>2</v>
      </c>
      <c r="J45" s="242"/>
      <c r="K45" s="45"/>
      <c r="L45" s="45"/>
      <c r="M45" s="45"/>
      <c r="N45" s="172"/>
      <c r="O45" s="45"/>
      <c r="P45" s="172"/>
      <c r="Q45" s="245"/>
      <c r="R45" s="242"/>
    </row>
    <row r="46" spans="1:28" ht="15.75" customHeight="1" x14ac:dyDescent="0.15">
      <c r="A46" s="240"/>
      <c r="B46" s="37" t="s">
        <v>51</v>
      </c>
      <c r="C46" s="250">
        <v>2</v>
      </c>
      <c r="D46" s="223"/>
      <c r="E46" s="275"/>
      <c r="F46" s="250">
        <v>4</v>
      </c>
      <c r="G46" s="223"/>
      <c r="H46" s="223"/>
      <c r="I46" s="12">
        <f t="shared" si="23"/>
        <v>6</v>
      </c>
      <c r="J46" s="243"/>
      <c r="K46" s="55"/>
      <c r="L46" s="55"/>
      <c r="M46" s="55"/>
      <c r="N46" s="56"/>
      <c r="O46" s="55"/>
      <c r="P46" s="56"/>
      <c r="Q46" s="221"/>
      <c r="R46" s="243"/>
    </row>
    <row r="47" spans="1:28" ht="15.75" customHeight="1" x14ac:dyDescent="0.15">
      <c r="A47" s="269" t="s">
        <v>18</v>
      </c>
      <c r="B47" s="162" t="s">
        <v>20</v>
      </c>
      <c r="C47" s="251">
        <v>9</v>
      </c>
      <c r="D47" s="252"/>
      <c r="E47" s="266"/>
      <c r="F47" s="251">
        <v>17</v>
      </c>
      <c r="G47" s="252"/>
      <c r="H47" s="252"/>
      <c r="I47" s="173">
        <f t="shared" si="23"/>
        <v>26</v>
      </c>
      <c r="J47" s="229">
        <f>SUM(C47,F47,C48,F48)</f>
        <v>28</v>
      </c>
      <c r="K47" s="174"/>
      <c r="L47" s="55"/>
      <c r="M47" s="175"/>
      <c r="N47" s="175"/>
      <c r="O47" s="176"/>
      <c r="P47" s="177"/>
      <c r="Q47" s="66"/>
      <c r="R47" s="220">
        <f>(J47/AB5)*100</f>
        <v>7.7994428969359335</v>
      </c>
      <c r="S47" s="178"/>
      <c r="T47" s="178"/>
      <c r="V47" s="13"/>
      <c r="W47" s="13"/>
    </row>
    <row r="48" spans="1:28" ht="15.75" customHeight="1" x14ac:dyDescent="0.15">
      <c r="A48" s="240"/>
      <c r="B48" s="90" t="s">
        <v>51</v>
      </c>
      <c r="C48" s="253">
        <v>0</v>
      </c>
      <c r="D48" s="240"/>
      <c r="E48" s="301"/>
      <c r="F48" s="253">
        <v>2</v>
      </c>
      <c r="G48" s="240"/>
      <c r="H48" s="240"/>
      <c r="I48" s="92">
        <f t="shared" si="23"/>
        <v>2</v>
      </c>
      <c r="J48" s="223"/>
      <c r="K48" s="174"/>
      <c r="L48" s="55"/>
      <c r="M48" s="175"/>
      <c r="N48" s="175"/>
      <c r="O48" s="176"/>
      <c r="P48" s="177"/>
      <c r="Q48" s="66"/>
      <c r="R48" s="221"/>
      <c r="S48" s="178"/>
      <c r="T48" s="178"/>
      <c r="U48" s="13"/>
      <c r="V48" s="13"/>
      <c r="W48" s="13"/>
      <c r="X48" s="13"/>
      <c r="Y48" s="13"/>
      <c r="Z48" s="13"/>
      <c r="AA48" s="13"/>
      <c r="AB48" s="13"/>
    </row>
    <row r="49" spans="5:18" ht="15.75" customHeight="1" x14ac:dyDescent="0.15">
      <c r="E49" s="22">
        <f>SUM(C42:E48)</f>
        <v>26</v>
      </c>
      <c r="H49" s="22">
        <f>SUM(F42:H48)</f>
        <v>58</v>
      </c>
      <c r="J49" s="22">
        <f>SUM(J42:J48)</f>
        <v>72</v>
      </c>
      <c r="R49" s="179">
        <f>SUM(R38:R48)</f>
        <v>100</v>
      </c>
    </row>
    <row r="51" spans="5:18" ht="13" x14ac:dyDescent="0.15">
      <c r="H51" s="254" t="s">
        <v>11</v>
      </c>
      <c r="I51" s="69" t="s">
        <v>26</v>
      </c>
      <c r="J51" s="69">
        <f>SUM(C5:C37,F5:F14,F16:F18,F20:F37)</f>
        <v>181</v>
      </c>
    </row>
    <row r="52" spans="5:18" ht="13" x14ac:dyDescent="0.15">
      <c r="H52" s="255"/>
      <c r="I52" s="70" t="s">
        <v>27</v>
      </c>
      <c r="J52" s="70">
        <f>SUM(D5:D37,G5:G14,G16:G18,G20:G37)</f>
        <v>90</v>
      </c>
    </row>
    <row r="53" spans="5:18" ht="13" x14ac:dyDescent="0.15">
      <c r="H53" s="255"/>
      <c r="I53" s="71" t="s">
        <v>28</v>
      </c>
      <c r="J53" s="71">
        <f>SUM(J38,J43)</f>
        <v>315</v>
      </c>
    </row>
    <row r="54" spans="5:18" ht="13" x14ac:dyDescent="0.15">
      <c r="H54" s="256"/>
      <c r="I54" s="72" t="s">
        <v>29</v>
      </c>
      <c r="J54" s="72">
        <f>SUM(J38,J49)</f>
        <v>343</v>
      </c>
    </row>
    <row r="55" spans="5:18" ht="20" thickTop="1" x14ac:dyDescent="0.15">
      <c r="H55" s="180"/>
      <c r="I55" s="181"/>
      <c r="J55" s="181"/>
    </row>
  </sheetData>
  <mergeCells count="106">
    <mergeCell ref="W2:AB3"/>
    <mergeCell ref="V5:V7"/>
    <mergeCell ref="F3:G3"/>
    <mergeCell ref="H3:H4"/>
    <mergeCell ref="F15:H15"/>
    <mergeCell ref="F19:H19"/>
    <mergeCell ref="A2:A4"/>
    <mergeCell ref="B2:B4"/>
    <mergeCell ref="C2:J2"/>
    <mergeCell ref="K2:N2"/>
    <mergeCell ref="O2:P2"/>
    <mergeCell ref="Q2:Q4"/>
    <mergeCell ref="R2:R4"/>
    <mergeCell ref="O17:O18"/>
    <mergeCell ref="P17:P18"/>
    <mergeCell ref="Q17:Q18"/>
    <mergeCell ref="R17:R18"/>
    <mergeCell ref="S17:S18"/>
    <mergeCell ref="T17:T18"/>
    <mergeCell ref="N17:N18"/>
    <mergeCell ref="A9:A11"/>
    <mergeCell ref="A12:A14"/>
    <mergeCell ref="A17:A18"/>
    <mergeCell ref="A23:A25"/>
    <mergeCell ref="C40:E40"/>
    <mergeCell ref="A31:A34"/>
    <mergeCell ref="A43:A46"/>
    <mergeCell ref="A47:A48"/>
    <mergeCell ref="R35:R37"/>
    <mergeCell ref="R40:R42"/>
    <mergeCell ref="Q43:Q46"/>
    <mergeCell ref="R43:R46"/>
    <mergeCell ref="C43:E43"/>
    <mergeCell ref="C44:E44"/>
    <mergeCell ref="A35:A37"/>
    <mergeCell ref="A40:A42"/>
    <mergeCell ref="F40:H40"/>
    <mergeCell ref="C41:E41"/>
    <mergeCell ref="F41:H41"/>
    <mergeCell ref="C42:E42"/>
    <mergeCell ref="F42:H42"/>
    <mergeCell ref="C45:E45"/>
    <mergeCell ref="C46:E46"/>
    <mergeCell ref="C47:E47"/>
    <mergeCell ref="C48:E48"/>
    <mergeCell ref="H51:H54"/>
    <mergeCell ref="C3:D3"/>
    <mergeCell ref="E3:E4"/>
    <mergeCell ref="T9:T11"/>
    <mergeCell ref="Q12:Q14"/>
    <mergeCell ref="T12:T14"/>
    <mergeCell ref="R31:R34"/>
    <mergeCell ref="S31:S34"/>
    <mergeCell ref="K31:K34"/>
    <mergeCell ref="L31:L34"/>
    <mergeCell ref="M31:M34"/>
    <mergeCell ref="N31:N34"/>
    <mergeCell ref="O31:O34"/>
    <mergeCell ref="P31:P34"/>
    <mergeCell ref="Q31:Q34"/>
    <mergeCell ref="N23:N25"/>
    <mergeCell ref="Q23:Q25"/>
    <mergeCell ref="R23:R25"/>
    <mergeCell ref="S23:S25"/>
    <mergeCell ref="T23:T25"/>
    <mergeCell ref="S2:S4"/>
    <mergeCell ref="T2:T4"/>
    <mergeCell ref="S35:S37"/>
    <mergeCell ref="J47:J48"/>
    <mergeCell ref="R12:R14"/>
    <mergeCell ref="S12:S14"/>
    <mergeCell ref="O3:O4"/>
    <mergeCell ref="P3:P4"/>
    <mergeCell ref="Q9:Q11"/>
    <mergeCell ref="R9:R11"/>
    <mergeCell ref="S9:S11"/>
    <mergeCell ref="F43:H43"/>
    <mergeCell ref="F44:H44"/>
    <mergeCell ref="F45:H45"/>
    <mergeCell ref="F46:H46"/>
    <mergeCell ref="F47:H47"/>
    <mergeCell ref="F48:H48"/>
    <mergeCell ref="R47:R48"/>
    <mergeCell ref="O15:P15"/>
    <mergeCell ref="M17:M18"/>
    <mergeCell ref="O19:P19"/>
    <mergeCell ref="I3:I4"/>
    <mergeCell ref="J3:J4"/>
    <mergeCell ref="J9:J11"/>
    <mergeCell ref="J12:J14"/>
    <mergeCell ref="J17:J18"/>
    <mergeCell ref="J23:J25"/>
    <mergeCell ref="K3:K4"/>
    <mergeCell ref="L3:L4"/>
    <mergeCell ref="K15:L15"/>
    <mergeCell ref="K17:K18"/>
    <mergeCell ref="L17:L18"/>
    <mergeCell ref="K19:L19"/>
    <mergeCell ref="M3:M4"/>
    <mergeCell ref="N3:N4"/>
    <mergeCell ref="N9:N11"/>
    <mergeCell ref="N12:N14"/>
    <mergeCell ref="J31:J34"/>
    <mergeCell ref="J35:J37"/>
    <mergeCell ref="J40:J42"/>
    <mergeCell ref="J43:J4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7BB8A"/>
    <outlinePr summaryBelow="0" summaryRight="0"/>
  </sheetPr>
  <dimension ref="A1:AB55"/>
  <sheetViews>
    <sheetView workbookViewId="0">
      <selection activeCell="T32" sqref="T32"/>
    </sheetView>
  </sheetViews>
  <sheetFormatPr baseColWidth="10" defaultColWidth="12.6640625" defaultRowHeight="15.75" customHeight="1" x14ac:dyDescent="0.15"/>
  <cols>
    <col min="1" max="1" width="27.1640625" customWidth="1"/>
    <col min="4" max="4" width="17.5" customWidth="1"/>
    <col min="7" max="7" width="17.5" customWidth="1"/>
    <col min="9" max="9" width="16.5" customWidth="1"/>
    <col min="15" max="15" width="19.33203125" customWidth="1"/>
    <col min="16" max="16" width="19.6640625" customWidth="1"/>
    <col min="17" max="17" width="33.1640625" customWidth="1"/>
    <col min="18" max="18" width="25" customWidth="1"/>
    <col min="19" max="19" width="51" customWidth="1"/>
    <col min="20" max="20" width="59.1640625" customWidth="1"/>
    <col min="23" max="23" width="20.33203125" customWidth="1"/>
    <col min="24" max="24" width="17.6640625" customWidth="1"/>
    <col min="25" max="25" width="16.6640625" customWidth="1"/>
  </cols>
  <sheetData>
    <row r="1" spans="1:28" ht="15.75" customHeight="1" x14ac:dyDescent="0.15">
      <c r="A1" s="97" t="s">
        <v>35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</row>
    <row r="3" spans="1:28" ht="15.75" customHeight="1" x14ac:dyDescent="0.15">
      <c r="A3" s="288" t="s">
        <v>0</v>
      </c>
      <c r="B3" s="289" t="s">
        <v>1</v>
      </c>
      <c r="C3" s="289" t="s">
        <v>65</v>
      </c>
      <c r="D3" s="252"/>
      <c r="E3" s="252"/>
      <c r="F3" s="252"/>
      <c r="G3" s="252"/>
      <c r="H3" s="252"/>
      <c r="I3" s="252"/>
      <c r="J3" s="252"/>
      <c r="K3" s="289" t="s">
        <v>3</v>
      </c>
      <c r="L3" s="252"/>
      <c r="M3" s="252"/>
      <c r="N3" s="252"/>
      <c r="O3" s="290" t="s">
        <v>38</v>
      </c>
      <c r="P3" s="252"/>
      <c r="Q3" s="291" t="s">
        <v>39</v>
      </c>
      <c r="R3" s="292" t="s">
        <v>40</v>
      </c>
      <c r="S3" s="276" t="s">
        <v>85</v>
      </c>
      <c r="T3" s="276" t="s">
        <v>86</v>
      </c>
      <c r="W3" s="277" t="s">
        <v>41</v>
      </c>
      <c r="X3" s="278"/>
      <c r="Y3" s="278"/>
      <c r="Z3" s="278"/>
      <c r="AA3" s="278"/>
      <c r="AB3" s="279"/>
    </row>
    <row r="4" spans="1:28" ht="15.75" customHeight="1" x14ac:dyDescent="0.15">
      <c r="A4" s="223"/>
      <c r="B4" s="232"/>
      <c r="C4" s="231" t="s">
        <v>12</v>
      </c>
      <c r="D4" s="223"/>
      <c r="E4" s="237" t="s">
        <v>11</v>
      </c>
      <c r="F4" s="285" t="s">
        <v>10</v>
      </c>
      <c r="G4" s="223"/>
      <c r="H4" s="237" t="s">
        <v>11</v>
      </c>
      <c r="I4" s="226" t="s">
        <v>13</v>
      </c>
      <c r="J4" s="227" t="s">
        <v>14</v>
      </c>
      <c r="K4" s="231" t="s">
        <v>10</v>
      </c>
      <c r="L4" s="233" t="s">
        <v>12</v>
      </c>
      <c r="M4" s="237" t="s">
        <v>11</v>
      </c>
      <c r="N4" s="227" t="s">
        <v>14</v>
      </c>
      <c r="O4" s="231" t="s">
        <v>10</v>
      </c>
      <c r="P4" s="233" t="s">
        <v>12</v>
      </c>
      <c r="Q4" s="232"/>
      <c r="R4" s="245"/>
      <c r="S4" s="245"/>
      <c r="T4" s="245"/>
      <c r="W4" s="280"/>
      <c r="X4" s="281"/>
      <c r="Y4" s="281"/>
      <c r="Z4" s="281"/>
      <c r="AA4" s="281"/>
      <c r="AB4" s="282"/>
    </row>
    <row r="5" spans="1:28" ht="15.75" customHeight="1" x14ac:dyDescent="0.15">
      <c r="A5" s="223"/>
      <c r="B5" s="232"/>
      <c r="C5" s="1" t="s">
        <v>15</v>
      </c>
      <c r="D5" s="2" t="s">
        <v>16</v>
      </c>
      <c r="E5" s="223"/>
      <c r="F5" s="3" t="s">
        <v>15</v>
      </c>
      <c r="G5" s="2" t="s">
        <v>16</v>
      </c>
      <c r="H5" s="223"/>
      <c r="I5" s="223"/>
      <c r="J5" s="223"/>
      <c r="K5" s="232"/>
      <c r="L5" s="223"/>
      <c r="M5" s="223"/>
      <c r="N5" s="223"/>
      <c r="O5" s="232"/>
      <c r="P5" s="223"/>
      <c r="Q5" s="232"/>
      <c r="R5" s="245"/>
      <c r="S5" s="245"/>
      <c r="T5" s="245"/>
      <c r="W5" s="4" t="s">
        <v>15</v>
      </c>
      <c r="X5" s="5" t="s">
        <v>16</v>
      </c>
      <c r="Y5" s="6" t="s">
        <v>17</v>
      </c>
      <c r="Z5" s="104" t="s">
        <v>42</v>
      </c>
      <c r="AA5" s="7" t="s">
        <v>18</v>
      </c>
      <c r="AB5" s="8" t="s">
        <v>11</v>
      </c>
    </row>
    <row r="6" spans="1:28" ht="15.75" customHeight="1" x14ac:dyDescent="0.15">
      <c r="A6" s="9" t="s">
        <v>19</v>
      </c>
      <c r="B6" s="10" t="s">
        <v>20</v>
      </c>
      <c r="C6" s="11">
        <v>7</v>
      </c>
      <c r="D6" s="12">
        <v>3</v>
      </c>
      <c r="E6" s="13">
        <f t="shared" ref="E6:E27" si="0">SUM(C6:D6)</f>
        <v>10</v>
      </c>
      <c r="F6" s="14">
        <v>18</v>
      </c>
      <c r="G6" s="12">
        <v>3</v>
      </c>
      <c r="H6" s="12">
        <f t="shared" ref="H6:H15" si="1">SUM(F6:G6)</f>
        <v>21</v>
      </c>
      <c r="I6" s="12">
        <f t="shared" ref="I6:I38" si="2">SUM(E6,H6)</f>
        <v>31</v>
      </c>
      <c r="J6" s="12">
        <f t="shared" ref="J6:J9" si="3">SUM(E6,H6)</f>
        <v>31</v>
      </c>
      <c r="K6" s="11">
        <v>22</v>
      </c>
      <c r="L6" s="12">
        <v>21</v>
      </c>
      <c r="M6" s="15">
        <f t="shared" ref="M6:M15" si="4">SUM(K6:L6)</f>
        <v>43</v>
      </c>
      <c r="N6" s="15">
        <f t="shared" ref="N6:N9" si="5">SUM(K6:L6)</f>
        <v>43</v>
      </c>
      <c r="O6" s="16">
        <f t="shared" ref="O6:O17" si="6">(E6/K6)*100</f>
        <v>45.454545454545453</v>
      </c>
      <c r="P6" s="17">
        <f t="shared" ref="P6:P15" si="7">(H6/L6)*100</f>
        <v>100</v>
      </c>
      <c r="Q6" s="18">
        <f>(I6/N6)*100</f>
        <v>72.093023255813947</v>
      </c>
      <c r="R6" s="19">
        <f>(I6/AB6)*100</f>
        <v>7.1759259259259256</v>
      </c>
      <c r="S6" s="105">
        <f>(J6/X8)*100</f>
        <v>10.437710437710438</v>
      </c>
      <c r="T6" s="105">
        <f>(J6/X7)*100</f>
        <v>25.409836065573771</v>
      </c>
      <c r="V6" s="283" t="s">
        <v>11</v>
      </c>
      <c r="W6" s="106">
        <f t="shared" ref="W6:X6" si="8">SUM(C6:C38,F6:F15,F17:F19,F21:F38)</f>
        <v>199</v>
      </c>
      <c r="X6" s="107">
        <f t="shared" si="8"/>
        <v>98</v>
      </c>
      <c r="Y6" s="107">
        <f>SUM(J44)</f>
        <v>57</v>
      </c>
      <c r="Z6" s="21">
        <f>SUM(J41)</f>
        <v>16</v>
      </c>
      <c r="AA6" s="108">
        <f>SUM(J48)</f>
        <v>62</v>
      </c>
      <c r="AB6" s="109">
        <f>SUM(W6:AA6)</f>
        <v>432</v>
      </c>
    </row>
    <row r="7" spans="1:28" ht="15.75" customHeight="1" x14ac:dyDescent="0.15">
      <c r="A7" s="23" t="s">
        <v>43</v>
      </c>
      <c r="B7" s="24" t="s">
        <v>20</v>
      </c>
      <c r="C7" s="25">
        <v>0</v>
      </c>
      <c r="D7" s="26">
        <v>0</v>
      </c>
      <c r="E7" s="27">
        <f t="shared" si="0"/>
        <v>0</v>
      </c>
      <c r="F7" s="28">
        <v>2</v>
      </c>
      <c r="G7" s="26">
        <v>0</v>
      </c>
      <c r="H7" s="27">
        <f t="shared" si="1"/>
        <v>2</v>
      </c>
      <c r="I7" s="27">
        <f t="shared" si="2"/>
        <v>2</v>
      </c>
      <c r="J7" s="27">
        <f t="shared" si="3"/>
        <v>2</v>
      </c>
      <c r="K7" s="25">
        <v>76</v>
      </c>
      <c r="L7" s="27">
        <v>80</v>
      </c>
      <c r="M7" s="29">
        <f t="shared" si="4"/>
        <v>156</v>
      </c>
      <c r="N7" s="29">
        <f t="shared" si="5"/>
        <v>156</v>
      </c>
      <c r="O7" s="16">
        <f t="shared" si="6"/>
        <v>0</v>
      </c>
      <c r="P7" s="17">
        <f t="shared" si="7"/>
        <v>2.5</v>
      </c>
      <c r="Q7" s="18">
        <f>(I7/N7)*100</f>
        <v>1.2820512820512819</v>
      </c>
      <c r="R7" s="33">
        <f>(I7/AB6)*100</f>
        <v>0.46296296296296291</v>
      </c>
      <c r="S7" s="110">
        <f>(J7/$X$8)*100</f>
        <v>0.67340067340067333</v>
      </c>
      <c r="T7" s="111">
        <f>(J7/X7)*100</f>
        <v>1.639344262295082</v>
      </c>
      <c r="V7" s="245"/>
      <c r="W7" s="112" t="s">
        <v>23</v>
      </c>
      <c r="X7" s="113">
        <f>SUM(J6:J31)</f>
        <v>122</v>
      </c>
    </row>
    <row r="8" spans="1:28" ht="15.75" customHeight="1" x14ac:dyDescent="0.15">
      <c r="A8" s="9" t="s">
        <v>44</v>
      </c>
      <c r="B8" s="10" t="s">
        <v>22</v>
      </c>
      <c r="C8" s="11">
        <v>1</v>
      </c>
      <c r="D8" s="12">
        <v>0</v>
      </c>
      <c r="E8" s="38">
        <f t="shared" si="0"/>
        <v>1</v>
      </c>
      <c r="F8" s="12">
        <v>0</v>
      </c>
      <c r="G8" s="12">
        <v>0</v>
      </c>
      <c r="H8" s="12">
        <f t="shared" si="1"/>
        <v>0</v>
      </c>
      <c r="I8" s="12">
        <f t="shared" si="2"/>
        <v>1</v>
      </c>
      <c r="J8" s="12">
        <f t="shared" si="3"/>
        <v>1</v>
      </c>
      <c r="K8" s="11">
        <v>49</v>
      </c>
      <c r="L8" s="12">
        <v>48</v>
      </c>
      <c r="M8" s="15">
        <f t="shared" si="4"/>
        <v>97</v>
      </c>
      <c r="N8" s="15">
        <f t="shared" si="5"/>
        <v>97</v>
      </c>
      <c r="O8" s="16">
        <f t="shared" si="6"/>
        <v>2.0408163265306123</v>
      </c>
      <c r="P8" s="17">
        <f t="shared" si="7"/>
        <v>0</v>
      </c>
      <c r="Q8" s="18">
        <f>(I8/N8)*100</f>
        <v>1.0309278350515463</v>
      </c>
      <c r="R8" s="19">
        <f>(I8/AB6)*100</f>
        <v>0.23148148148148145</v>
      </c>
      <c r="S8" s="105">
        <f>(J8/$X$8)*100</f>
        <v>0.33670033670033667</v>
      </c>
      <c r="T8" s="105">
        <f>(J8/X7)*100</f>
        <v>0.81967213114754101</v>
      </c>
      <c r="V8" s="284"/>
      <c r="W8" s="114" t="s">
        <v>25</v>
      </c>
      <c r="X8" s="115">
        <f>SUM(W6:X6)</f>
        <v>297</v>
      </c>
    </row>
    <row r="9" spans="1:28" ht="15.75" customHeight="1" x14ac:dyDescent="0.15">
      <c r="A9" s="116" t="s">
        <v>45</v>
      </c>
      <c r="B9" s="117" t="s">
        <v>20</v>
      </c>
      <c r="C9" s="25">
        <v>0</v>
      </c>
      <c r="D9" s="27">
        <v>0</v>
      </c>
      <c r="E9" s="118">
        <f t="shared" si="0"/>
        <v>0</v>
      </c>
      <c r="F9" s="27">
        <v>1</v>
      </c>
      <c r="G9" s="27">
        <v>0</v>
      </c>
      <c r="H9" s="27">
        <f t="shared" si="1"/>
        <v>1</v>
      </c>
      <c r="I9" s="27">
        <f t="shared" si="2"/>
        <v>1</v>
      </c>
      <c r="J9" s="27">
        <f t="shared" si="3"/>
        <v>1</v>
      </c>
      <c r="K9" s="25">
        <v>55</v>
      </c>
      <c r="L9" s="27">
        <v>54</v>
      </c>
      <c r="M9" s="29">
        <f t="shared" si="4"/>
        <v>109</v>
      </c>
      <c r="N9" s="29">
        <f t="shared" si="5"/>
        <v>109</v>
      </c>
      <c r="O9" s="16">
        <f t="shared" si="6"/>
        <v>0</v>
      </c>
      <c r="P9" s="17">
        <f t="shared" si="7"/>
        <v>1.8518518518518516</v>
      </c>
      <c r="Q9" s="18">
        <f>(I9/N9)*100</f>
        <v>0.91743119266055051</v>
      </c>
      <c r="R9" s="33">
        <f>(I9/AB6)*100</f>
        <v>0.23148148148148145</v>
      </c>
      <c r="S9" s="110">
        <f>(J9/$X$8)*100</f>
        <v>0.33670033670033667</v>
      </c>
      <c r="T9" s="111">
        <f>(J9/X7)*100</f>
        <v>0.81967213114754101</v>
      </c>
    </row>
    <row r="10" spans="1:28" ht="15.75" customHeight="1" x14ac:dyDescent="0.15">
      <c r="A10" s="265" t="s">
        <v>46</v>
      </c>
      <c r="B10" s="10" t="s">
        <v>20</v>
      </c>
      <c r="C10" s="11">
        <v>1</v>
      </c>
      <c r="D10" s="12">
        <v>1</v>
      </c>
      <c r="E10" s="12">
        <f t="shared" si="0"/>
        <v>2</v>
      </c>
      <c r="F10" s="119">
        <v>3</v>
      </c>
      <c r="G10" s="12">
        <v>0</v>
      </c>
      <c r="H10" s="12">
        <f t="shared" si="1"/>
        <v>3</v>
      </c>
      <c r="I10" s="12">
        <f t="shared" si="2"/>
        <v>5</v>
      </c>
      <c r="J10" s="228">
        <f>SUM(I10:I12)</f>
        <v>6</v>
      </c>
      <c r="K10" s="11">
        <v>13</v>
      </c>
      <c r="L10" s="12">
        <v>12</v>
      </c>
      <c r="M10" s="15">
        <f t="shared" si="4"/>
        <v>25</v>
      </c>
      <c r="N10" s="224">
        <f>SUM(M10,M11,M12)</f>
        <v>44</v>
      </c>
      <c r="O10" s="16">
        <f t="shared" si="6"/>
        <v>15.384615384615385</v>
      </c>
      <c r="P10" s="17">
        <f t="shared" si="7"/>
        <v>25</v>
      </c>
      <c r="Q10" s="247">
        <f>(J10/N10)*100</f>
        <v>13.636363636363635</v>
      </c>
      <c r="R10" s="248">
        <f>(J10/AB6)*100</f>
        <v>1.3888888888888888</v>
      </c>
      <c r="S10" s="249">
        <f>(J10/X8)*100</f>
        <v>2.0202020202020203</v>
      </c>
      <c r="T10" s="249">
        <f>(J10/X7)*100</f>
        <v>4.918032786885246</v>
      </c>
    </row>
    <row r="11" spans="1:28" ht="15.75" customHeight="1" x14ac:dyDescent="0.15">
      <c r="A11" s="223"/>
      <c r="B11" s="10" t="s">
        <v>22</v>
      </c>
      <c r="C11" s="11">
        <v>0</v>
      </c>
      <c r="D11" s="12">
        <v>0</v>
      </c>
      <c r="E11" s="12">
        <f t="shared" si="0"/>
        <v>0</v>
      </c>
      <c r="F11" s="119">
        <v>0</v>
      </c>
      <c r="G11" s="12">
        <v>0</v>
      </c>
      <c r="H11" s="12">
        <f t="shared" si="1"/>
        <v>0</v>
      </c>
      <c r="I11" s="12">
        <f t="shared" si="2"/>
        <v>0</v>
      </c>
      <c r="J11" s="223"/>
      <c r="K11" s="11">
        <v>1</v>
      </c>
      <c r="L11" s="12">
        <v>2</v>
      </c>
      <c r="M11" s="15">
        <f t="shared" si="4"/>
        <v>3</v>
      </c>
      <c r="N11" s="223"/>
      <c r="O11" s="16">
        <f t="shared" si="6"/>
        <v>0</v>
      </c>
      <c r="P11" s="17">
        <f t="shared" si="7"/>
        <v>0</v>
      </c>
      <c r="Q11" s="232"/>
      <c r="R11" s="245"/>
      <c r="S11" s="245"/>
      <c r="T11" s="245"/>
    </row>
    <row r="12" spans="1:28" ht="15.75" customHeight="1" x14ac:dyDescent="0.15">
      <c r="A12" s="223"/>
      <c r="B12" s="10" t="s">
        <v>34</v>
      </c>
      <c r="C12" s="11">
        <v>0</v>
      </c>
      <c r="D12" s="12">
        <v>0</v>
      </c>
      <c r="E12" s="12">
        <f t="shared" si="0"/>
        <v>0</v>
      </c>
      <c r="F12" s="119">
        <v>0</v>
      </c>
      <c r="G12" s="12">
        <v>1</v>
      </c>
      <c r="H12" s="12">
        <f t="shared" si="1"/>
        <v>1</v>
      </c>
      <c r="I12" s="12">
        <f t="shared" si="2"/>
        <v>1</v>
      </c>
      <c r="J12" s="223"/>
      <c r="K12" s="11">
        <v>8</v>
      </c>
      <c r="L12" s="12">
        <v>8</v>
      </c>
      <c r="M12" s="15">
        <f t="shared" si="4"/>
        <v>16</v>
      </c>
      <c r="N12" s="223"/>
      <c r="O12" s="16">
        <f t="shared" si="6"/>
        <v>0</v>
      </c>
      <c r="P12" s="17">
        <f t="shared" si="7"/>
        <v>12.5</v>
      </c>
      <c r="Q12" s="232"/>
      <c r="R12" s="245"/>
      <c r="S12" s="245"/>
      <c r="T12" s="245"/>
    </row>
    <row r="13" spans="1:28" ht="15.75" customHeight="1" x14ac:dyDescent="0.15">
      <c r="A13" s="298" t="s">
        <v>47</v>
      </c>
      <c r="B13" s="120" t="s">
        <v>20</v>
      </c>
      <c r="C13" s="80">
        <v>1</v>
      </c>
      <c r="D13" s="78">
        <v>4</v>
      </c>
      <c r="E13" s="78">
        <f t="shared" si="0"/>
        <v>5</v>
      </c>
      <c r="F13" s="121">
        <v>2</v>
      </c>
      <c r="G13" s="78">
        <v>6</v>
      </c>
      <c r="H13" s="78">
        <f t="shared" si="1"/>
        <v>8</v>
      </c>
      <c r="I13" s="78">
        <f t="shared" si="2"/>
        <v>13</v>
      </c>
      <c r="J13" s="229">
        <f>SUM(I13,I14,I15)</f>
        <v>18</v>
      </c>
      <c r="K13" s="80">
        <v>19</v>
      </c>
      <c r="L13" s="78">
        <v>19</v>
      </c>
      <c r="M13" s="81">
        <f t="shared" si="4"/>
        <v>38</v>
      </c>
      <c r="N13" s="238">
        <f>SUM(M13:M15)</f>
        <v>46</v>
      </c>
      <c r="O13" s="16">
        <f t="shared" si="6"/>
        <v>26.315789473684209</v>
      </c>
      <c r="P13" s="17">
        <f t="shared" si="7"/>
        <v>42.105263157894733</v>
      </c>
      <c r="Q13" s="257">
        <f>(J13/N13)*100</f>
        <v>39.130434782608695</v>
      </c>
      <c r="R13" s="220">
        <f>(J13/AB6)*100</f>
        <v>4.1666666666666661</v>
      </c>
      <c r="S13" s="246">
        <f>(J13/X8)*100</f>
        <v>6.0606060606060606</v>
      </c>
      <c r="T13" s="246">
        <f>(J13/X7)*100</f>
        <v>14.754098360655737</v>
      </c>
    </row>
    <row r="14" spans="1:28" ht="15.75" customHeight="1" x14ac:dyDescent="0.15">
      <c r="A14" s="223"/>
      <c r="B14" s="120" t="s">
        <v>22</v>
      </c>
      <c r="C14" s="80">
        <v>0</v>
      </c>
      <c r="D14" s="78">
        <v>0</v>
      </c>
      <c r="E14" s="78">
        <f t="shared" si="0"/>
        <v>0</v>
      </c>
      <c r="F14" s="121">
        <v>1</v>
      </c>
      <c r="G14" s="78">
        <v>0</v>
      </c>
      <c r="H14" s="78">
        <f t="shared" si="1"/>
        <v>1</v>
      </c>
      <c r="I14" s="78">
        <f t="shared" si="2"/>
        <v>1</v>
      </c>
      <c r="J14" s="223"/>
      <c r="K14" s="80">
        <v>2</v>
      </c>
      <c r="L14" s="78">
        <v>2</v>
      </c>
      <c r="M14" s="81">
        <f t="shared" si="4"/>
        <v>4</v>
      </c>
      <c r="N14" s="223"/>
      <c r="O14" s="16">
        <f t="shared" si="6"/>
        <v>0</v>
      </c>
      <c r="P14" s="17">
        <f t="shared" si="7"/>
        <v>50</v>
      </c>
      <c r="Q14" s="232"/>
      <c r="R14" s="245"/>
      <c r="S14" s="245"/>
      <c r="T14" s="245"/>
    </row>
    <row r="15" spans="1:28" ht="15.75" customHeight="1" x14ac:dyDescent="0.15">
      <c r="A15" s="223"/>
      <c r="B15" s="120" t="s">
        <v>34</v>
      </c>
      <c r="C15" s="80">
        <v>2</v>
      </c>
      <c r="D15" s="78">
        <v>0</v>
      </c>
      <c r="E15" s="78">
        <f t="shared" si="0"/>
        <v>2</v>
      </c>
      <c r="F15" s="121">
        <v>2</v>
      </c>
      <c r="G15" s="78">
        <v>0</v>
      </c>
      <c r="H15" s="78">
        <f t="shared" si="1"/>
        <v>2</v>
      </c>
      <c r="I15" s="78">
        <f t="shared" si="2"/>
        <v>4</v>
      </c>
      <c r="J15" s="223"/>
      <c r="K15" s="80">
        <v>2</v>
      </c>
      <c r="L15" s="78">
        <v>2</v>
      </c>
      <c r="M15" s="81">
        <f t="shared" si="4"/>
        <v>4</v>
      </c>
      <c r="N15" s="223"/>
      <c r="O15" s="16">
        <f t="shared" si="6"/>
        <v>100</v>
      </c>
      <c r="P15" s="17">
        <f t="shared" si="7"/>
        <v>100</v>
      </c>
      <c r="Q15" s="232"/>
      <c r="R15" s="245"/>
      <c r="S15" s="245"/>
      <c r="T15" s="245"/>
      <c r="V15" s="122"/>
      <c r="W15" s="122"/>
    </row>
    <row r="16" spans="1:28" ht="15.75" customHeight="1" x14ac:dyDescent="0.15">
      <c r="A16" s="123" t="s">
        <v>48</v>
      </c>
      <c r="B16" s="124" t="s">
        <v>22</v>
      </c>
      <c r="C16" s="125">
        <v>3</v>
      </c>
      <c r="D16" s="126" t="s">
        <v>49</v>
      </c>
      <c r="E16" s="127">
        <f t="shared" si="0"/>
        <v>3</v>
      </c>
      <c r="F16" s="286" t="s">
        <v>49</v>
      </c>
      <c r="G16" s="223"/>
      <c r="H16" s="223"/>
      <c r="I16" s="127">
        <f t="shared" si="2"/>
        <v>3</v>
      </c>
      <c r="J16" s="127">
        <f t="shared" ref="J16:J17" si="9">SUM(E16,H16)</f>
        <v>3</v>
      </c>
      <c r="K16" s="234">
        <v>57</v>
      </c>
      <c r="L16" s="223"/>
      <c r="M16" s="128">
        <v>57</v>
      </c>
      <c r="N16" s="128">
        <v>57</v>
      </c>
      <c r="O16" s="222">
        <f t="shared" si="6"/>
        <v>5.2631578947368416</v>
      </c>
      <c r="P16" s="223"/>
      <c r="Q16" s="129">
        <f>(J16/N16)*100</f>
        <v>5.2631578947368416</v>
      </c>
      <c r="R16" s="130">
        <f>(I16/AB6)*100</f>
        <v>0.69444444444444442</v>
      </c>
      <c r="S16" s="131">
        <f>(J16/$X$8)*100</f>
        <v>1.0101010101010102</v>
      </c>
      <c r="T16" s="132">
        <f>(J16/X7)*100</f>
        <v>2.459016393442623</v>
      </c>
      <c r="U16" s="122"/>
      <c r="X16" s="122"/>
      <c r="Y16" s="122"/>
      <c r="Z16" s="122"/>
      <c r="AA16" s="122"/>
    </row>
    <row r="17" spans="1:20" ht="15.75" customHeight="1" x14ac:dyDescent="0.15">
      <c r="A17" s="116" t="s">
        <v>50</v>
      </c>
      <c r="B17" s="117" t="s">
        <v>22</v>
      </c>
      <c r="C17" s="25">
        <v>1</v>
      </c>
      <c r="D17" s="78">
        <v>0</v>
      </c>
      <c r="E17" s="27">
        <f t="shared" si="0"/>
        <v>1</v>
      </c>
      <c r="F17" s="133">
        <v>2</v>
      </c>
      <c r="G17" s="134">
        <v>0</v>
      </c>
      <c r="H17" s="27">
        <f t="shared" ref="H17:H19" si="10">SUM(F17:G17)</f>
        <v>2</v>
      </c>
      <c r="I17" s="27">
        <f t="shared" si="2"/>
        <v>3</v>
      </c>
      <c r="J17" s="27">
        <f t="shared" si="9"/>
        <v>3</v>
      </c>
      <c r="K17" s="25">
        <v>80</v>
      </c>
      <c r="L17" s="27">
        <v>81</v>
      </c>
      <c r="M17" s="29">
        <f t="shared" ref="M17:M18" si="11">SUM(K17:L17)</f>
        <v>161</v>
      </c>
      <c r="N17" s="29">
        <f t="shared" ref="N17:N18" si="12">SUM(K17:L17)</f>
        <v>161</v>
      </c>
      <c r="O17" s="30">
        <f t="shared" si="6"/>
        <v>1.25</v>
      </c>
      <c r="P17" s="31">
        <f>(H17/L17)*100</f>
        <v>2.4691358024691357</v>
      </c>
      <c r="Q17" s="32">
        <f>(I17/M17)*100</f>
        <v>1.8633540372670807</v>
      </c>
      <c r="R17" s="33">
        <f>(I17/AB6)*100</f>
        <v>0.69444444444444442</v>
      </c>
      <c r="S17" s="135">
        <f>(J17/$X$8)*100</f>
        <v>1.0101010101010102</v>
      </c>
      <c r="T17" s="111">
        <f>(J17/X7)*100</f>
        <v>2.459016393442623</v>
      </c>
    </row>
    <row r="18" spans="1:20" ht="15.75" customHeight="1" x14ac:dyDescent="0.15">
      <c r="A18" s="265" t="s">
        <v>32</v>
      </c>
      <c r="B18" s="10" t="s">
        <v>22</v>
      </c>
      <c r="C18" s="11">
        <v>2</v>
      </c>
      <c r="D18" s="12">
        <v>1</v>
      </c>
      <c r="E18" s="12">
        <f t="shared" si="0"/>
        <v>3</v>
      </c>
      <c r="F18" s="119">
        <v>3</v>
      </c>
      <c r="G18" s="12">
        <v>2</v>
      </c>
      <c r="H18" s="12">
        <f t="shared" si="10"/>
        <v>5</v>
      </c>
      <c r="I18" s="12">
        <f t="shared" si="2"/>
        <v>8</v>
      </c>
      <c r="J18" s="230">
        <f>SUM(E18,E19,H19,H18)</f>
        <v>10</v>
      </c>
      <c r="K18" s="235">
        <v>127</v>
      </c>
      <c r="L18" s="228">
        <v>125</v>
      </c>
      <c r="M18" s="224">
        <f t="shared" si="11"/>
        <v>252</v>
      </c>
      <c r="N18" s="297">
        <f t="shared" si="12"/>
        <v>252</v>
      </c>
      <c r="O18" s="293">
        <f>((E18+E19)/K18)*100</f>
        <v>3.1496062992125982</v>
      </c>
      <c r="P18" s="294">
        <f>((H18+H19)/L18)*100</f>
        <v>4.8</v>
      </c>
      <c r="Q18" s="295">
        <f>(J18/M18)*100</f>
        <v>3.9682539682539679</v>
      </c>
      <c r="R18" s="248">
        <f>(J18/AB6)*100</f>
        <v>2.3148148148148149</v>
      </c>
      <c r="S18" s="296">
        <f>(J18/X8)*100</f>
        <v>3.3670033670033668</v>
      </c>
      <c r="T18" s="249">
        <f>(J18/X7)*100</f>
        <v>8.1967213114754092</v>
      </c>
    </row>
    <row r="19" spans="1:20" ht="15.75" customHeight="1" x14ac:dyDescent="0.15">
      <c r="A19" s="223"/>
      <c r="B19" s="10" t="s">
        <v>51</v>
      </c>
      <c r="C19" s="11">
        <v>0</v>
      </c>
      <c r="D19" s="12">
        <v>1</v>
      </c>
      <c r="E19" s="12">
        <f t="shared" si="0"/>
        <v>1</v>
      </c>
      <c r="F19" s="119">
        <v>0</v>
      </c>
      <c r="G19" s="12">
        <v>1</v>
      </c>
      <c r="H19" s="12">
        <f t="shared" si="10"/>
        <v>1</v>
      </c>
      <c r="I19" s="12">
        <f t="shared" si="2"/>
        <v>2</v>
      </c>
      <c r="J19" s="223"/>
      <c r="K19" s="232"/>
      <c r="L19" s="223"/>
      <c r="M19" s="223"/>
      <c r="N19" s="242"/>
      <c r="O19" s="232"/>
      <c r="P19" s="242"/>
      <c r="Q19" s="245"/>
      <c r="R19" s="245"/>
      <c r="S19" s="223"/>
      <c r="T19" s="245"/>
    </row>
    <row r="20" spans="1:20" ht="15.75" customHeight="1" x14ac:dyDescent="0.15">
      <c r="A20" s="136" t="s">
        <v>52</v>
      </c>
      <c r="B20" s="137" t="s">
        <v>53</v>
      </c>
      <c r="C20" s="138">
        <v>1</v>
      </c>
      <c r="D20" s="139" t="s">
        <v>49</v>
      </c>
      <c r="E20" s="140">
        <f t="shared" si="0"/>
        <v>1</v>
      </c>
      <c r="F20" s="287" t="s">
        <v>49</v>
      </c>
      <c r="G20" s="223"/>
      <c r="H20" s="223"/>
      <c r="I20" s="140">
        <f t="shared" si="2"/>
        <v>1</v>
      </c>
      <c r="J20" s="140">
        <f t="shared" ref="J20:J23" si="13">SUM(E20,H20)</f>
        <v>1</v>
      </c>
      <c r="K20" s="236">
        <v>22</v>
      </c>
      <c r="L20" s="223"/>
      <c r="M20" s="141">
        <f t="shared" ref="M20:M32" si="14">SUM(K20:L20)</f>
        <v>22</v>
      </c>
      <c r="N20" s="141">
        <f t="shared" ref="N20:N23" si="15">SUM(K20:L20)</f>
        <v>22</v>
      </c>
      <c r="O20" s="225">
        <f t="shared" ref="O20:O31" si="16">(E20/K20)*100</f>
        <v>4.5454545454545459</v>
      </c>
      <c r="P20" s="223"/>
      <c r="Q20" s="142">
        <f>(I20/M20)*100</f>
        <v>4.5454545454545459</v>
      </c>
      <c r="R20" s="130">
        <f>(I20/AB6)*100</f>
        <v>0.23148148148148145</v>
      </c>
      <c r="S20" s="131">
        <f>(J20/$X$8)*100</f>
        <v>0.33670033670033667</v>
      </c>
      <c r="T20" s="132">
        <f>(J20/X7)*100</f>
        <v>0.81967213114754101</v>
      </c>
    </row>
    <row r="21" spans="1:20" ht="15.75" customHeight="1" x14ac:dyDescent="0.15">
      <c r="A21" s="116" t="s">
        <v>21</v>
      </c>
      <c r="B21" s="117" t="s">
        <v>22</v>
      </c>
      <c r="C21" s="25">
        <v>2</v>
      </c>
      <c r="D21" s="27">
        <v>5</v>
      </c>
      <c r="E21" s="27">
        <f t="shared" si="0"/>
        <v>7</v>
      </c>
      <c r="F21" s="133">
        <v>5</v>
      </c>
      <c r="G21" s="27">
        <v>3</v>
      </c>
      <c r="H21" s="27">
        <f t="shared" ref="H21:H38" si="17">SUM(F21:G21)</f>
        <v>8</v>
      </c>
      <c r="I21" s="27">
        <f t="shared" si="2"/>
        <v>15</v>
      </c>
      <c r="J21" s="27">
        <f t="shared" si="13"/>
        <v>15</v>
      </c>
      <c r="K21" s="25">
        <v>124</v>
      </c>
      <c r="L21" s="27">
        <v>122</v>
      </c>
      <c r="M21" s="29">
        <f t="shared" si="14"/>
        <v>246</v>
      </c>
      <c r="N21" s="29">
        <f t="shared" si="15"/>
        <v>246</v>
      </c>
      <c r="O21" s="30">
        <f t="shared" si="16"/>
        <v>5.6451612903225801</v>
      </c>
      <c r="P21" s="31">
        <f t="shared" ref="P21:P31" si="18">(H21/L21)*100</f>
        <v>6.557377049180328</v>
      </c>
      <c r="Q21" s="32">
        <f>(I21/M21)*100</f>
        <v>6.0975609756097562</v>
      </c>
      <c r="R21" s="33">
        <f>(I21/AB6)*100</f>
        <v>3.4722222222222223</v>
      </c>
      <c r="S21" s="135">
        <f>(J21/$X$8)*100</f>
        <v>5.0505050505050502</v>
      </c>
      <c r="T21" s="111">
        <f>(J21/X7)*100</f>
        <v>12.295081967213115</v>
      </c>
    </row>
    <row r="22" spans="1:20" ht="15.75" customHeight="1" x14ac:dyDescent="0.15">
      <c r="A22" s="143" t="s">
        <v>54</v>
      </c>
      <c r="B22" s="37" t="s">
        <v>22</v>
      </c>
      <c r="C22" s="12">
        <v>0</v>
      </c>
      <c r="D22" s="12">
        <v>0</v>
      </c>
      <c r="E22" s="38">
        <f t="shared" si="0"/>
        <v>0</v>
      </c>
      <c r="F22" s="12">
        <v>5</v>
      </c>
      <c r="G22" s="12">
        <v>0</v>
      </c>
      <c r="H22" s="12">
        <f t="shared" si="17"/>
        <v>5</v>
      </c>
      <c r="I22" s="12">
        <f t="shared" si="2"/>
        <v>5</v>
      </c>
      <c r="J22" s="12">
        <f t="shared" si="13"/>
        <v>5</v>
      </c>
      <c r="K22" s="11">
        <v>82</v>
      </c>
      <c r="L22" s="12">
        <v>83</v>
      </c>
      <c r="M22" s="15">
        <f t="shared" si="14"/>
        <v>165</v>
      </c>
      <c r="N22" s="15">
        <f t="shared" si="15"/>
        <v>165</v>
      </c>
      <c r="O22" s="30">
        <f t="shared" si="16"/>
        <v>0</v>
      </c>
      <c r="P22" s="31">
        <f t="shared" si="18"/>
        <v>6.024096385542169</v>
      </c>
      <c r="Q22" s="32">
        <f>(I22/M22)*100</f>
        <v>3.0303030303030303</v>
      </c>
      <c r="R22" s="19">
        <f>(J22/AB6)*100</f>
        <v>1.1574074074074074</v>
      </c>
      <c r="S22" s="144">
        <f>(J22/$X$8)*100</f>
        <v>1.6835016835016834</v>
      </c>
      <c r="T22" s="105">
        <f>(J22/X7)*100</f>
        <v>4.0983606557377046</v>
      </c>
    </row>
    <row r="23" spans="1:20" ht="15.75" customHeight="1" x14ac:dyDescent="0.15">
      <c r="A23" s="116" t="s">
        <v>55</v>
      </c>
      <c r="B23" s="89" t="s">
        <v>34</v>
      </c>
      <c r="C23" s="27">
        <v>0</v>
      </c>
      <c r="D23" s="27">
        <v>0</v>
      </c>
      <c r="E23" s="118">
        <f t="shared" si="0"/>
        <v>0</v>
      </c>
      <c r="F23" s="27">
        <v>7</v>
      </c>
      <c r="G23" s="27">
        <v>0</v>
      </c>
      <c r="H23" s="27">
        <f t="shared" si="17"/>
        <v>7</v>
      </c>
      <c r="I23" s="27">
        <f t="shared" si="2"/>
        <v>7</v>
      </c>
      <c r="J23" s="27">
        <f t="shared" si="13"/>
        <v>7</v>
      </c>
      <c r="K23" s="25">
        <v>36</v>
      </c>
      <c r="L23" s="27">
        <v>39</v>
      </c>
      <c r="M23" s="29">
        <f t="shared" si="14"/>
        <v>75</v>
      </c>
      <c r="N23" s="29">
        <f t="shared" si="15"/>
        <v>75</v>
      </c>
      <c r="O23" s="30">
        <f t="shared" si="16"/>
        <v>0</v>
      </c>
      <c r="P23" s="31">
        <f t="shared" si="18"/>
        <v>17.948717948717949</v>
      </c>
      <c r="Q23" s="32">
        <f>(I23/M23)*100</f>
        <v>9.3333333333333339</v>
      </c>
      <c r="R23" s="33">
        <f>(I23/AB6)*100</f>
        <v>1.6203703703703702</v>
      </c>
      <c r="S23" s="135">
        <f>(J23/$X$8)*100</f>
        <v>2.3569023569023568</v>
      </c>
      <c r="T23" s="111">
        <f>(J23/X7)*100</f>
        <v>5.7377049180327866</v>
      </c>
    </row>
    <row r="24" spans="1:20" ht="15.75" customHeight="1" x14ac:dyDescent="0.15">
      <c r="A24" s="265" t="s">
        <v>56</v>
      </c>
      <c r="B24" s="37" t="s">
        <v>20</v>
      </c>
      <c r="C24" s="12">
        <v>0</v>
      </c>
      <c r="D24" s="12">
        <v>0</v>
      </c>
      <c r="E24" s="38">
        <f t="shared" si="0"/>
        <v>0</v>
      </c>
      <c r="F24" s="12">
        <v>0</v>
      </c>
      <c r="G24" s="12">
        <v>2</v>
      </c>
      <c r="H24" s="12">
        <f t="shared" si="17"/>
        <v>2</v>
      </c>
      <c r="I24" s="12">
        <f t="shared" si="2"/>
        <v>2</v>
      </c>
      <c r="J24" s="230">
        <f>SUM(I24:I26)</f>
        <v>2</v>
      </c>
      <c r="K24" s="11">
        <v>8</v>
      </c>
      <c r="L24" s="12">
        <v>8</v>
      </c>
      <c r="M24" s="15">
        <f t="shared" si="14"/>
        <v>16</v>
      </c>
      <c r="N24" s="224">
        <f>SUM(M24:M26)</f>
        <v>24</v>
      </c>
      <c r="O24" s="30">
        <f t="shared" si="16"/>
        <v>0</v>
      </c>
      <c r="P24" s="31">
        <f t="shared" si="18"/>
        <v>25</v>
      </c>
      <c r="Q24" s="247">
        <f>(J24/N24)*100</f>
        <v>8.3333333333333321</v>
      </c>
      <c r="R24" s="248">
        <f>(J24/$AB$6)*100</f>
        <v>0.46296296296296291</v>
      </c>
      <c r="S24" s="249">
        <f>(J24/$X$8)*100</f>
        <v>0.67340067340067333</v>
      </c>
      <c r="T24" s="249">
        <f>(J24/X7)*100</f>
        <v>1.639344262295082</v>
      </c>
    </row>
    <row r="25" spans="1:20" ht="15.75" customHeight="1" x14ac:dyDescent="0.15">
      <c r="A25" s="223"/>
      <c r="B25" s="37" t="s">
        <v>22</v>
      </c>
      <c r="C25" s="12">
        <v>0</v>
      </c>
      <c r="D25" s="12">
        <v>0</v>
      </c>
      <c r="E25" s="38">
        <f t="shared" si="0"/>
        <v>0</v>
      </c>
      <c r="F25" s="12">
        <v>0</v>
      </c>
      <c r="G25" s="12">
        <v>0</v>
      </c>
      <c r="H25" s="12">
        <f t="shared" si="17"/>
        <v>0</v>
      </c>
      <c r="I25" s="12">
        <f t="shared" si="2"/>
        <v>0</v>
      </c>
      <c r="J25" s="223"/>
      <c r="K25" s="11">
        <v>1</v>
      </c>
      <c r="L25" s="12">
        <v>1</v>
      </c>
      <c r="M25" s="15">
        <f t="shared" si="14"/>
        <v>2</v>
      </c>
      <c r="N25" s="223"/>
      <c r="O25" s="30">
        <f t="shared" si="16"/>
        <v>0</v>
      </c>
      <c r="P25" s="31">
        <f t="shared" si="18"/>
        <v>0</v>
      </c>
      <c r="Q25" s="232"/>
      <c r="R25" s="245"/>
      <c r="S25" s="245"/>
      <c r="T25" s="245"/>
    </row>
    <row r="26" spans="1:20" ht="15.75" customHeight="1" x14ac:dyDescent="0.15">
      <c r="A26" s="223"/>
      <c r="B26" s="37" t="s">
        <v>34</v>
      </c>
      <c r="C26" s="12">
        <v>0</v>
      </c>
      <c r="D26" s="12">
        <v>0</v>
      </c>
      <c r="E26" s="38">
        <f t="shared" si="0"/>
        <v>0</v>
      </c>
      <c r="F26" s="12">
        <v>0</v>
      </c>
      <c r="G26" s="12">
        <v>0</v>
      </c>
      <c r="H26" s="12">
        <f t="shared" si="17"/>
        <v>0</v>
      </c>
      <c r="I26" s="12">
        <f t="shared" si="2"/>
        <v>0</v>
      </c>
      <c r="J26" s="223"/>
      <c r="K26" s="11">
        <v>3</v>
      </c>
      <c r="L26" s="12">
        <v>3</v>
      </c>
      <c r="M26" s="15">
        <f t="shared" si="14"/>
        <v>6</v>
      </c>
      <c r="N26" s="223"/>
      <c r="O26" s="30">
        <f t="shared" si="16"/>
        <v>0</v>
      </c>
      <c r="P26" s="31">
        <f t="shared" si="18"/>
        <v>0</v>
      </c>
      <c r="Q26" s="232"/>
      <c r="R26" s="245"/>
      <c r="S26" s="245"/>
      <c r="T26" s="245"/>
    </row>
    <row r="27" spans="1:20" ht="15.75" customHeight="1" x14ac:dyDescent="0.15">
      <c r="A27" s="145" t="s">
        <v>57</v>
      </c>
      <c r="B27" s="77" t="s">
        <v>20</v>
      </c>
      <c r="C27" s="78">
        <v>0</v>
      </c>
      <c r="D27" s="78">
        <v>2</v>
      </c>
      <c r="E27" s="79">
        <f t="shared" si="0"/>
        <v>2</v>
      </c>
      <c r="F27" s="78">
        <v>0</v>
      </c>
      <c r="G27" s="78">
        <v>11</v>
      </c>
      <c r="H27" s="78">
        <f t="shared" si="17"/>
        <v>11</v>
      </c>
      <c r="I27" s="78">
        <f t="shared" si="2"/>
        <v>13</v>
      </c>
      <c r="J27" s="78">
        <f t="shared" ref="J27:J31" si="19">SUM(E27,H27)</f>
        <v>13</v>
      </c>
      <c r="K27" s="80">
        <v>46</v>
      </c>
      <c r="L27" s="78">
        <v>48</v>
      </c>
      <c r="M27" s="81">
        <f t="shared" si="14"/>
        <v>94</v>
      </c>
      <c r="N27" s="81">
        <f t="shared" ref="N27:N32" si="20">SUM(K27:L27)</f>
        <v>94</v>
      </c>
      <c r="O27" s="30">
        <f t="shared" si="16"/>
        <v>4.3478260869565215</v>
      </c>
      <c r="P27" s="31">
        <f t="shared" si="18"/>
        <v>22.916666666666664</v>
      </c>
      <c r="Q27" s="83">
        <f>(I27/M27)*100</f>
        <v>13.829787234042554</v>
      </c>
      <c r="R27" s="84">
        <f>(I27/AB6)*100</f>
        <v>3.0092592592592591</v>
      </c>
      <c r="S27" s="110">
        <f t="shared" ref="S27:S32" si="21">(J27/$X$8)*100</f>
        <v>4.3771043771043772</v>
      </c>
      <c r="T27" s="110">
        <f>(J27/X7)*100</f>
        <v>10.655737704918032</v>
      </c>
    </row>
    <row r="28" spans="1:20" ht="15.75" customHeight="1" x14ac:dyDescent="0.15">
      <c r="A28" s="36" t="s">
        <v>58</v>
      </c>
      <c r="B28" s="37" t="s">
        <v>20</v>
      </c>
      <c r="C28" s="12">
        <v>0</v>
      </c>
      <c r="D28" s="12">
        <v>0</v>
      </c>
      <c r="E28" s="38">
        <v>0</v>
      </c>
      <c r="F28" s="12">
        <v>1</v>
      </c>
      <c r="G28" s="12">
        <v>0</v>
      </c>
      <c r="H28" s="12">
        <f t="shared" si="17"/>
        <v>1</v>
      </c>
      <c r="I28" s="12">
        <f t="shared" si="2"/>
        <v>1</v>
      </c>
      <c r="J28" s="12">
        <f t="shared" si="19"/>
        <v>1</v>
      </c>
      <c r="K28" s="11">
        <v>65</v>
      </c>
      <c r="L28" s="12">
        <v>61</v>
      </c>
      <c r="M28" s="15">
        <f t="shared" si="14"/>
        <v>126</v>
      </c>
      <c r="N28" s="15">
        <f t="shared" si="20"/>
        <v>126</v>
      </c>
      <c r="O28" s="30">
        <f t="shared" si="16"/>
        <v>0</v>
      </c>
      <c r="P28" s="31">
        <f t="shared" si="18"/>
        <v>1.639344262295082</v>
      </c>
      <c r="Q28" s="83">
        <f>(I28/M28)*100</f>
        <v>0.79365079365079361</v>
      </c>
      <c r="R28" s="146">
        <f>(I28/AB6)*100</f>
        <v>0.23148148148148145</v>
      </c>
      <c r="S28" s="110">
        <f t="shared" si="21"/>
        <v>0.33670033670033667</v>
      </c>
      <c r="T28" s="105">
        <f>(J28/X7)*100</f>
        <v>0.81967213114754101</v>
      </c>
    </row>
    <row r="29" spans="1:20" ht="15.75" customHeight="1" x14ac:dyDescent="0.15">
      <c r="A29" s="145" t="s">
        <v>59</v>
      </c>
      <c r="B29" s="77" t="s">
        <v>22</v>
      </c>
      <c r="C29" s="78">
        <v>0</v>
      </c>
      <c r="D29" s="78">
        <v>0</v>
      </c>
      <c r="E29" s="79">
        <v>0</v>
      </c>
      <c r="F29" s="78">
        <v>1</v>
      </c>
      <c r="G29" s="78">
        <v>0</v>
      </c>
      <c r="H29" s="78">
        <f t="shared" si="17"/>
        <v>1</v>
      </c>
      <c r="I29" s="78">
        <f t="shared" si="2"/>
        <v>1</v>
      </c>
      <c r="J29" s="78">
        <f t="shared" si="19"/>
        <v>1</v>
      </c>
      <c r="K29" s="80">
        <v>36</v>
      </c>
      <c r="L29" s="78">
        <v>37</v>
      </c>
      <c r="M29" s="81">
        <f t="shared" si="14"/>
        <v>73</v>
      </c>
      <c r="N29" s="81">
        <f t="shared" si="20"/>
        <v>73</v>
      </c>
      <c r="O29" s="30">
        <f t="shared" si="16"/>
        <v>0</v>
      </c>
      <c r="P29" s="31">
        <f t="shared" si="18"/>
        <v>2.7027027027027026</v>
      </c>
      <c r="Q29" s="83">
        <f>(I29/M29)*100</f>
        <v>1.3698630136986301</v>
      </c>
      <c r="R29" s="147">
        <f>(I29/AB6)*100</f>
        <v>0.23148148148148145</v>
      </c>
      <c r="S29" s="110">
        <f t="shared" si="21"/>
        <v>0.33670033670033667</v>
      </c>
      <c r="T29" s="110">
        <f>(J29/X7)*100</f>
        <v>0.81967213114754101</v>
      </c>
    </row>
    <row r="30" spans="1:20" ht="15.75" customHeight="1" x14ac:dyDescent="0.15">
      <c r="A30" s="9" t="s">
        <v>60</v>
      </c>
      <c r="B30" s="37" t="s">
        <v>20</v>
      </c>
      <c r="C30" s="12">
        <v>0</v>
      </c>
      <c r="D30" s="12">
        <v>0</v>
      </c>
      <c r="E30" s="38">
        <v>0</v>
      </c>
      <c r="F30" s="12">
        <v>1</v>
      </c>
      <c r="G30" s="12">
        <v>0</v>
      </c>
      <c r="H30" s="12">
        <f t="shared" si="17"/>
        <v>1</v>
      </c>
      <c r="I30" s="12">
        <f t="shared" si="2"/>
        <v>1</v>
      </c>
      <c r="J30" s="12">
        <f t="shared" si="19"/>
        <v>1</v>
      </c>
      <c r="K30" s="11">
        <v>82</v>
      </c>
      <c r="L30" s="12">
        <v>82</v>
      </c>
      <c r="M30" s="15">
        <f t="shared" si="14"/>
        <v>164</v>
      </c>
      <c r="N30" s="15">
        <f t="shared" si="20"/>
        <v>164</v>
      </c>
      <c r="O30" s="30">
        <f t="shared" si="16"/>
        <v>0</v>
      </c>
      <c r="P30" s="31">
        <f t="shared" si="18"/>
        <v>1.2195121951219512</v>
      </c>
      <c r="Q30" s="83">
        <f>(I30/M30)*100</f>
        <v>0.6097560975609756</v>
      </c>
      <c r="R30" s="146">
        <f>(I30/AB6)*100</f>
        <v>0.23148148148148145</v>
      </c>
      <c r="S30" s="110">
        <f t="shared" si="21"/>
        <v>0.33670033670033667</v>
      </c>
      <c r="T30" s="105">
        <f>(J30/X7)*100</f>
        <v>0.81967213114754101</v>
      </c>
    </row>
    <row r="31" spans="1:20" ht="15.75" customHeight="1" x14ac:dyDescent="0.15">
      <c r="A31" s="145" t="s">
        <v>61</v>
      </c>
      <c r="B31" s="77" t="s">
        <v>20</v>
      </c>
      <c r="C31" s="78">
        <v>0</v>
      </c>
      <c r="D31" s="78">
        <v>0</v>
      </c>
      <c r="E31" s="79">
        <v>0</v>
      </c>
      <c r="F31" s="78">
        <v>0</v>
      </c>
      <c r="G31" s="78">
        <v>1</v>
      </c>
      <c r="H31" s="78">
        <f t="shared" si="17"/>
        <v>1</v>
      </c>
      <c r="I31" s="78">
        <f t="shared" si="2"/>
        <v>1</v>
      </c>
      <c r="J31" s="78">
        <f t="shared" si="19"/>
        <v>1</v>
      </c>
      <c r="K31" s="80">
        <v>98</v>
      </c>
      <c r="L31" s="78">
        <v>98</v>
      </c>
      <c r="M31" s="81">
        <f t="shared" si="14"/>
        <v>196</v>
      </c>
      <c r="N31" s="81">
        <f t="shared" si="20"/>
        <v>196</v>
      </c>
      <c r="O31" s="30">
        <f t="shared" si="16"/>
        <v>0</v>
      </c>
      <c r="P31" s="31">
        <f t="shared" si="18"/>
        <v>1.0204081632653061</v>
      </c>
      <c r="Q31" s="83">
        <f>(I31/M31)*100</f>
        <v>0.51020408163265307</v>
      </c>
      <c r="R31" s="147">
        <f>(I31/AB6)*100</f>
        <v>0.23148148148148145</v>
      </c>
      <c r="S31" s="110">
        <f t="shared" si="21"/>
        <v>0.33670033670033667</v>
      </c>
      <c r="T31" s="110">
        <f>(J31/X7)*100</f>
        <v>0.81967213114754101</v>
      </c>
    </row>
    <row r="32" spans="1:20" ht="15.75" customHeight="1" x14ac:dyDescent="0.15">
      <c r="A32" s="267" t="s">
        <v>24</v>
      </c>
      <c r="B32" s="148" t="s">
        <v>20</v>
      </c>
      <c r="C32" s="149">
        <v>15</v>
      </c>
      <c r="D32" s="149">
        <v>12</v>
      </c>
      <c r="E32" s="150">
        <f t="shared" ref="E32:E38" si="22">SUM(C32:D32)</f>
        <v>27</v>
      </c>
      <c r="F32" s="149">
        <v>25</v>
      </c>
      <c r="G32" s="149">
        <v>16</v>
      </c>
      <c r="H32" s="149">
        <f t="shared" si="17"/>
        <v>41</v>
      </c>
      <c r="I32" s="149">
        <f t="shared" si="2"/>
        <v>68</v>
      </c>
      <c r="J32" s="239">
        <f>SUM(I32:I35)</f>
        <v>163</v>
      </c>
      <c r="K32" s="261">
        <v>1698</v>
      </c>
      <c r="L32" s="239">
        <v>1667</v>
      </c>
      <c r="M32" s="262">
        <f t="shared" si="14"/>
        <v>3365</v>
      </c>
      <c r="N32" s="262">
        <f t="shared" si="20"/>
        <v>3365</v>
      </c>
      <c r="O32" s="263">
        <f>SUM((E32:E35)/K32)*100</f>
        <v>1.5901060070671376</v>
      </c>
      <c r="P32" s="263">
        <f>SUM((H32:H35)/L32)*100</f>
        <v>2.4595080983803239</v>
      </c>
      <c r="Q32" s="264">
        <f>(J32/N32)*100</f>
        <v>4.8439821693907881</v>
      </c>
      <c r="R32" s="258">
        <f>(J32/AB6)*100</f>
        <v>37.731481481481481</v>
      </c>
      <c r="S32" s="260">
        <f t="shared" si="21"/>
        <v>54.882154882154886</v>
      </c>
      <c r="T32" s="151">
        <f>SUM(T6:T31)</f>
        <v>100.00000000000003</v>
      </c>
    </row>
    <row r="33" spans="1:23" ht="15.75" customHeight="1" x14ac:dyDescent="0.15">
      <c r="A33" s="223"/>
      <c r="B33" s="37" t="s">
        <v>22</v>
      </c>
      <c r="C33" s="12">
        <v>22</v>
      </c>
      <c r="D33" s="12">
        <v>7</v>
      </c>
      <c r="E33" s="38">
        <f t="shared" si="22"/>
        <v>29</v>
      </c>
      <c r="F33" s="12">
        <v>42</v>
      </c>
      <c r="G33" s="12">
        <v>5</v>
      </c>
      <c r="H33" s="12">
        <f t="shared" si="17"/>
        <v>47</v>
      </c>
      <c r="I33" s="12">
        <f t="shared" si="2"/>
        <v>76</v>
      </c>
      <c r="J33" s="223"/>
      <c r="K33" s="232"/>
      <c r="L33" s="223"/>
      <c r="M33" s="223"/>
      <c r="N33" s="223"/>
      <c r="O33" s="232"/>
      <c r="P33" s="232"/>
      <c r="Q33" s="232"/>
      <c r="R33" s="232"/>
      <c r="S33" s="232"/>
      <c r="T33" s="11"/>
    </row>
    <row r="34" spans="1:23" ht="15.75" customHeight="1" x14ac:dyDescent="0.15">
      <c r="A34" s="223"/>
      <c r="B34" s="37" t="s">
        <v>34</v>
      </c>
      <c r="C34" s="12">
        <v>4</v>
      </c>
      <c r="D34" s="12">
        <v>1</v>
      </c>
      <c r="E34" s="38">
        <f t="shared" si="22"/>
        <v>5</v>
      </c>
      <c r="F34" s="12">
        <v>6</v>
      </c>
      <c r="G34" s="12">
        <v>2</v>
      </c>
      <c r="H34" s="12">
        <f t="shared" si="17"/>
        <v>8</v>
      </c>
      <c r="I34" s="12">
        <f t="shared" si="2"/>
        <v>13</v>
      </c>
      <c r="J34" s="223"/>
      <c r="K34" s="232"/>
      <c r="L34" s="223"/>
      <c r="M34" s="223"/>
      <c r="N34" s="223"/>
      <c r="O34" s="232"/>
      <c r="P34" s="232"/>
      <c r="Q34" s="232"/>
      <c r="R34" s="232"/>
      <c r="S34" s="232"/>
      <c r="T34" s="11"/>
    </row>
    <row r="35" spans="1:23" ht="15.75" customHeight="1" x14ac:dyDescent="0.15">
      <c r="A35" s="240"/>
      <c r="B35" s="87" t="s">
        <v>51</v>
      </c>
      <c r="C35" s="88">
        <v>1</v>
      </c>
      <c r="D35" s="88">
        <v>2</v>
      </c>
      <c r="E35" s="152">
        <f t="shared" si="22"/>
        <v>3</v>
      </c>
      <c r="F35" s="88">
        <v>2</v>
      </c>
      <c r="G35" s="88">
        <v>1</v>
      </c>
      <c r="H35" s="88">
        <f t="shared" si="17"/>
        <v>3</v>
      </c>
      <c r="I35" s="88">
        <f t="shared" si="2"/>
        <v>6</v>
      </c>
      <c r="J35" s="240"/>
      <c r="K35" s="259"/>
      <c r="L35" s="240"/>
      <c r="M35" s="240"/>
      <c r="N35" s="240"/>
      <c r="O35" s="259"/>
      <c r="P35" s="259"/>
      <c r="Q35" s="259"/>
      <c r="R35" s="259"/>
      <c r="S35" s="259"/>
      <c r="T35" s="11"/>
    </row>
    <row r="36" spans="1:23" ht="15.75" customHeight="1" x14ac:dyDescent="0.15">
      <c r="A36" s="298" t="s">
        <v>62</v>
      </c>
      <c r="B36" s="77" t="s">
        <v>20</v>
      </c>
      <c r="C36" s="78">
        <v>2</v>
      </c>
      <c r="D36" s="78">
        <v>1</v>
      </c>
      <c r="E36" s="79">
        <f t="shared" si="22"/>
        <v>3</v>
      </c>
      <c r="F36" s="78">
        <v>3</v>
      </c>
      <c r="G36" s="78">
        <v>2</v>
      </c>
      <c r="H36" s="78">
        <f t="shared" si="17"/>
        <v>5</v>
      </c>
      <c r="I36" s="78">
        <f t="shared" si="2"/>
        <v>8</v>
      </c>
      <c r="J36" s="229">
        <f>SUM(I36:I38)</f>
        <v>12</v>
      </c>
      <c r="K36" s="154"/>
      <c r="L36" s="155"/>
      <c r="M36" s="156"/>
      <c r="N36" s="46">
        <f>SUM(K36:L36)</f>
        <v>0</v>
      </c>
      <c r="O36" s="47"/>
      <c r="P36" s="48"/>
      <c r="Q36" s="157"/>
      <c r="R36" s="270">
        <f>(J36/AB6)*100</f>
        <v>2.7777777777777777</v>
      </c>
      <c r="S36" s="299">
        <f>(J36/$X$8)*100</f>
        <v>4.0404040404040407</v>
      </c>
      <c r="T36" s="11"/>
    </row>
    <row r="37" spans="1:23" ht="15.75" customHeight="1" x14ac:dyDescent="0.15">
      <c r="A37" s="223"/>
      <c r="B37" s="77" t="s">
        <v>22</v>
      </c>
      <c r="C37" s="78">
        <v>0</v>
      </c>
      <c r="D37" s="78">
        <v>0</v>
      </c>
      <c r="E37" s="79">
        <f t="shared" si="22"/>
        <v>0</v>
      </c>
      <c r="F37" s="78">
        <v>2</v>
      </c>
      <c r="G37" s="78">
        <v>1</v>
      </c>
      <c r="H37" s="78">
        <f t="shared" si="17"/>
        <v>3</v>
      </c>
      <c r="I37" s="78">
        <f t="shared" si="2"/>
        <v>3</v>
      </c>
      <c r="J37" s="223"/>
      <c r="K37" s="154"/>
      <c r="L37" s="155"/>
      <c r="M37" s="156"/>
      <c r="N37" s="46"/>
      <c r="O37" s="47"/>
      <c r="P37" s="48"/>
      <c r="Q37" s="157"/>
      <c r="R37" s="232"/>
      <c r="S37" s="232"/>
      <c r="T37" s="11"/>
    </row>
    <row r="38" spans="1:23" ht="15.75" customHeight="1" x14ac:dyDescent="0.15">
      <c r="A38" s="240"/>
      <c r="B38" s="90" t="s">
        <v>51</v>
      </c>
      <c r="C38" s="158">
        <v>0</v>
      </c>
      <c r="D38" s="158">
        <v>0</v>
      </c>
      <c r="E38" s="78">
        <f t="shared" si="22"/>
        <v>0</v>
      </c>
      <c r="F38" s="159">
        <v>0</v>
      </c>
      <c r="G38" s="158">
        <v>1</v>
      </c>
      <c r="H38" s="78">
        <f t="shared" si="17"/>
        <v>1</v>
      </c>
      <c r="I38" s="91">
        <f t="shared" si="2"/>
        <v>1</v>
      </c>
      <c r="J38" s="240"/>
      <c r="K38" s="154"/>
      <c r="L38" s="155"/>
      <c r="M38" s="156"/>
      <c r="N38" s="46">
        <f>SUM(K38:L38)</f>
        <v>0</v>
      </c>
      <c r="O38" s="47"/>
      <c r="P38" s="48"/>
      <c r="Q38" s="157"/>
      <c r="R38" s="232"/>
      <c r="S38" s="232"/>
      <c r="T38" s="11"/>
    </row>
    <row r="39" spans="1:23" ht="15.75" customHeight="1" x14ac:dyDescent="0.15">
      <c r="C39" s="68"/>
      <c r="D39" s="68"/>
      <c r="E39" s="22">
        <f>SUM(E6:E37)</f>
        <v>105</v>
      </c>
      <c r="F39" s="68"/>
      <c r="G39" s="68"/>
      <c r="H39" s="22">
        <f>SUM(H6:H37)</f>
        <v>191</v>
      </c>
      <c r="J39" s="22">
        <f>SUM(J6:J38)</f>
        <v>297</v>
      </c>
      <c r="R39" s="160">
        <f t="shared" ref="R39:S39" si="23">SUM(R6:R38)</f>
        <v>68.749999999999986</v>
      </c>
      <c r="S39" s="160">
        <f t="shared" si="23"/>
        <v>100.00000000000003</v>
      </c>
      <c r="T39" s="11"/>
    </row>
    <row r="40" spans="1:23" ht="15.75" customHeight="1" x14ac:dyDescent="0.15">
      <c r="A40" s="161" t="s">
        <v>63</v>
      </c>
    </row>
    <row r="41" spans="1:23" ht="15.75" customHeight="1" x14ac:dyDescent="0.15">
      <c r="A41" s="269" t="s">
        <v>64</v>
      </c>
      <c r="B41" s="162" t="s">
        <v>20</v>
      </c>
      <c r="C41" s="251">
        <v>1</v>
      </c>
      <c r="D41" s="252"/>
      <c r="E41" s="266"/>
      <c r="F41" s="251">
        <v>2</v>
      </c>
      <c r="G41" s="252"/>
      <c r="H41" s="252"/>
      <c r="I41" s="163">
        <f t="shared" ref="I41:I49" si="24">SUM(C41,F41)</f>
        <v>3</v>
      </c>
      <c r="J41" s="241">
        <f>SUM(I41:I43)</f>
        <v>16</v>
      </c>
      <c r="K41" s="155"/>
      <c r="L41" s="155"/>
      <c r="M41" s="156"/>
      <c r="N41" s="164"/>
      <c r="O41" s="48"/>
      <c r="P41" s="48"/>
      <c r="Q41" s="165"/>
      <c r="R41" s="327">
        <f>(J41/AB6)*100</f>
        <v>3.7037037037037033</v>
      </c>
    </row>
    <row r="42" spans="1:23" ht="15.75" customHeight="1" x14ac:dyDescent="0.15">
      <c r="A42" s="223"/>
      <c r="B42" s="77" t="s">
        <v>22</v>
      </c>
      <c r="C42" s="300">
        <v>0</v>
      </c>
      <c r="D42" s="223"/>
      <c r="E42" s="275"/>
      <c r="F42" s="300">
        <v>1</v>
      </c>
      <c r="G42" s="223"/>
      <c r="H42" s="223"/>
      <c r="I42" s="78">
        <f t="shared" si="24"/>
        <v>1</v>
      </c>
      <c r="J42" s="242"/>
      <c r="K42" s="155"/>
      <c r="L42" s="155"/>
      <c r="M42" s="156"/>
      <c r="N42" s="164"/>
      <c r="O42" s="48"/>
      <c r="P42" s="48"/>
      <c r="Q42" s="165"/>
      <c r="R42" s="245"/>
    </row>
    <row r="43" spans="1:23" ht="15.75" customHeight="1" x14ac:dyDescent="0.15">
      <c r="A43" s="240"/>
      <c r="B43" s="90" t="s">
        <v>51</v>
      </c>
      <c r="C43" s="253">
        <v>2</v>
      </c>
      <c r="D43" s="240"/>
      <c r="E43" s="301"/>
      <c r="F43" s="253">
        <v>10</v>
      </c>
      <c r="G43" s="240"/>
      <c r="H43" s="240"/>
      <c r="I43" s="91">
        <f t="shared" si="24"/>
        <v>12</v>
      </c>
      <c r="J43" s="243"/>
      <c r="K43" s="166"/>
      <c r="L43" s="166"/>
      <c r="M43" s="167">
        <f>SUM(K43:L43)</f>
        <v>0</v>
      </c>
      <c r="N43" s="168"/>
      <c r="O43" s="169"/>
      <c r="P43" s="169"/>
      <c r="Q43" s="170"/>
      <c r="R43" s="245"/>
    </row>
    <row r="44" spans="1:23" ht="15.75" customHeight="1" x14ac:dyDescent="0.15">
      <c r="A44" s="268" t="s">
        <v>17</v>
      </c>
      <c r="B44" s="182" t="s">
        <v>20</v>
      </c>
      <c r="C44" s="325">
        <v>11</v>
      </c>
      <c r="D44" s="252"/>
      <c r="E44" s="266"/>
      <c r="F44" s="323">
        <v>21</v>
      </c>
      <c r="G44" s="252"/>
      <c r="H44" s="252"/>
      <c r="I44" s="149">
        <f t="shared" si="24"/>
        <v>32</v>
      </c>
      <c r="J44" s="326">
        <f>SUM(I44:I47)</f>
        <v>57</v>
      </c>
      <c r="K44" s="171"/>
      <c r="L44" s="45"/>
      <c r="M44" s="46"/>
      <c r="N44" s="46"/>
      <c r="O44" s="47"/>
      <c r="P44" s="48"/>
      <c r="Q44" s="272"/>
      <c r="R44" s="273">
        <f>(J44/AB6)*100</f>
        <v>13.194444444444445</v>
      </c>
    </row>
    <row r="45" spans="1:23" ht="15.75" customHeight="1" x14ac:dyDescent="0.15">
      <c r="A45" s="223"/>
      <c r="B45" s="37" t="s">
        <v>22</v>
      </c>
      <c r="C45" s="250">
        <v>5</v>
      </c>
      <c r="D45" s="223"/>
      <c r="E45" s="275"/>
      <c r="F45" s="250">
        <v>12</v>
      </c>
      <c r="G45" s="223"/>
      <c r="H45" s="223"/>
      <c r="I45" s="12">
        <f t="shared" si="24"/>
        <v>17</v>
      </c>
      <c r="J45" s="242"/>
      <c r="K45" s="45"/>
      <c r="L45" s="45"/>
      <c r="M45" s="45"/>
      <c r="N45" s="172"/>
      <c r="O45" s="45"/>
      <c r="P45" s="172"/>
      <c r="Q45" s="245"/>
      <c r="R45" s="242"/>
    </row>
    <row r="46" spans="1:23" ht="15.75" customHeight="1" x14ac:dyDescent="0.15">
      <c r="A46" s="223"/>
      <c r="B46" s="37" t="s">
        <v>34</v>
      </c>
      <c r="C46" s="250">
        <v>1</v>
      </c>
      <c r="D46" s="223"/>
      <c r="E46" s="275"/>
      <c r="F46" s="250">
        <v>1</v>
      </c>
      <c r="G46" s="223"/>
      <c r="H46" s="223"/>
      <c r="I46" s="12">
        <f t="shared" si="24"/>
        <v>2</v>
      </c>
      <c r="J46" s="242"/>
      <c r="K46" s="45"/>
      <c r="L46" s="45"/>
      <c r="M46" s="45"/>
      <c r="N46" s="172"/>
      <c r="O46" s="45"/>
      <c r="P46" s="172"/>
      <c r="Q46" s="245"/>
      <c r="R46" s="242"/>
    </row>
    <row r="47" spans="1:23" ht="15.75" customHeight="1" x14ac:dyDescent="0.15">
      <c r="A47" s="240"/>
      <c r="B47" s="37" t="s">
        <v>51</v>
      </c>
      <c r="C47" s="250">
        <v>2</v>
      </c>
      <c r="D47" s="223"/>
      <c r="E47" s="275"/>
      <c r="F47" s="250">
        <v>4</v>
      </c>
      <c r="G47" s="223"/>
      <c r="H47" s="223"/>
      <c r="I47" s="12">
        <f t="shared" si="24"/>
        <v>6</v>
      </c>
      <c r="J47" s="243"/>
      <c r="K47" s="55"/>
      <c r="L47" s="55"/>
      <c r="M47" s="55"/>
      <c r="N47" s="56"/>
      <c r="O47" s="55"/>
      <c r="P47" s="56"/>
      <c r="Q47" s="221"/>
      <c r="R47" s="243"/>
    </row>
    <row r="48" spans="1:23" ht="15.75" customHeight="1" x14ac:dyDescent="0.15">
      <c r="A48" s="269" t="s">
        <v>18</v>
      </c>
      <c r="B48" s="162" t="s">
        <v>20</v>
      </c>
      <c r="C48" s="251">
        <v>9</v>
      </c>
      <c r="D48" s="252"/>
      <c r="E48" s="266"/>
      <c r="F48" s="251">
        <v>51</v>
      </c>
      <c r="G48" s="252"/>
      <c r="H48" s="252"/>
      <c r="I48" s="173">
        <f t="shared" si="24"/>
        <v>60</v>
      </c>
      <c r="J48" s="229">
        <f>SUM(C48, C49,F48, F49)</f>
        <v>62</v>
      </c>
      <c r="K48" s="174"/>
      <c r="L48" s="55"/>
      <c r="M48" s="175"/>
      <c r="N48" s="175"/>
      <c r="O48" s="176"/>
      <c r="P48" s="177"/>
      <c r="Q48" s="66"/>
      <c r="R48" s="220">
        <f>(J48/AB6)*100</f>
        <v>14.351851851851851</v>
      </c>
      <c r="S48" s="178"/>
      <c r="T48" s="178"/>
      <c r="V48" s="13"/>
      <c r="W48" s="13"/>
    </row>
    <row r="49" spans="1:28" ht="15.75" customHeight="1" x14ac:dyDescent="0.15">
      <c r="A49" s="240"/>
      <c r="B49" s="183" t="s">
        <v>51</v>
      </c>
      <c r="C49" s="324">
        <v>0</v>
      </c>
      <c r="D49" s="240"/>
      <c r="E49" s="301"/>
      <c r="F49" s="324">
        <v>2</v>
      </c>
      <c r="G49" s="240"/>
      <c r="H49" s="240"/>
      <c r="I49" s="92">
        <f t="shared" si="24"/>
        <v>2</v>
      </c>
      <c r="J49" s="223"/>
      <c r="K49" s="174"/>
      <c r="L49" s="55"/>
      <c r="M49" s="175"/>
      <c r="N49" s="175"/>
      <c r="O49" s="176"/>
      <c r="P49" s="177"/>
      <c r="Q49" s="66"/>
      <c r="R49" s="221"/>
      <c r="S49" s="178"/>
      <c r="T49" s="178"/>
      <c r="U49" s="13"/>
      <c r="X49" s="13"/>
      <c r="Y49" s="13"/>
      <c r="Z49" s="13"/>
      <c r="AA49" s="13"/>
      <c r="AB49" s="13"/>
    </row>
    <row r="50" spans="1:28" ht="13" x14ac:dyDescent="0.15">
      <c r="E50" s="22">
        <f>SUM(C43:E49)</f>
        <v>30</v>
      </c>
      <c r="H50" s="22">
        <f>SUM(F43:H49)</f>
        <v>101</v>
      </c>
      <c r="J50" s="22">
        <f>SUM(J43:J49)</f>
        <v>119</v>
      </c>
      <c r="R50" s="179">
        <f>SUM(R39:R49)</f>
        <v>99.999999999999986</v>
      </c>
    </row>
    <row r="52" spans="1:28" ht="13" x14ac:dyDescent="0.15">
      <c r="H52" s="254" t="s">
        <v>11</v>
      </c>
      <c r="I52" s="69" t="s">
        <v>26</v>
      </c>
      <c r="J52" s="69">
        <f>SUM(C6:C38,F6:F15,F17:F19,F21:F38)</f>
        <v>199</v>
      </c>
    </row>
    <row r="53" spans="1:28" ht="13" x14ac:dyDescent="0.15">
      <c r="H53" s="255"/>
      <c r="I53" s="70" t="s">
        <v>27</v>
      </c>
      <c r="J53" s="70">
        <f>SUM(D6:D38,G6:G15,G17:G19,G21:G38)</f>
        <v>98</v>
      </c>
    </row>
    <row r="54" spans="1:28" ht="13" x14ac:dyDescent="0.15">
      <c r="H54" s="255"/>
      <c r="I54" s="71" t="s">
        <v>28</v>
      </c>
      <c r="J54" s="71">
        <f>SUM(J39,J44)</f>
        <v>354</v>
      </c>
    </row>
    <row r="55" spans="1:28" ht="13" x14ac:dyDescent="0.15">
      <c r="H55" s="256"/>
      <c r="I55" s="72" t="s">
        <v>29</v>
      </c>
      <c r="J55" s="72">
        <f>SUM(J39,J50)</f>
        <v>416</v>
      </c>
    </row>
  </sheetData>
  <mergeCells count="106">
    <mergeCell ref="Q44:Q47"/>
    <mergeCell ref="R44:R47"/>
    <mergeCell ref="R48:R49"/>
    <mergeCell ref="N18:N19"/>
    <mergeCell ref="N24:N26"/>
    <mergeCell ref="Q24:Q26"/>
    <mergeCell ref="R24:R26"/>
    <mergeCell ref="S24:S26"/>
    <mergeCell ref="T24:T26"/>
    <mergeCell ref="S36:S38"/>
    <mergeCell ref="P32:P35"/>
    <mergeCell ref="Q32:Q35"/>
    <mergeCell ref="W3:AB4"/>
    <mergeCell ref="V6:V8"/>
    <mergeCell ref="F4:G4"/>
    <mergeCell ref="H4:H5"/>
    <mergeCell ref="F16:H16"/>
    <mergeCell ref="F20:H20"/>
    <mergeCell ref="A3:A5"/>
    <mergeCell ref="B3:B5"/>
    <mergeCell ref="C3:J3"/>
    <mergeCell ref="K3:N3"/>
    <mergeCell ref="O3:P3"/>
    <mergeCell ref="Q3:Q5"/>
    <mergeCell ref="R3:R5"/>
    <mergeCell ref="O18:O19"/>
    <mergeCell ref="P18:P19"/>
    <mergeCell ref="Q18:Q19"/>
    <mergeCell ref="R18:R19"/>
    <mergeCell ref="S18:S19"/>
    <mergeCell ref="T18:T19"/>
    <mergeCell ref="C4:D4"/>
    <mergeCell ref="E4:E5"/>
    <mergeCell ref="A10:A12"/>
    <mergeCell ref="A13:A15"/>
    <mergeCell ref="A18:A19"/>
    <mergeCell ref="A24:A26"/>
    <mergeCell ref="C41:E41"/>
    <mergeCell ref="S3:S5"/>
    <mergeCell ref="T3:T5"/>
    <mergeCell ref="R36:R38"/>
    <mergeCell ref="R41:R43"/>
    <mergeCell ref="A36:A38"/>
    <mergeCell ref="A41:A43"/>
    <mergeCell ref="F41:H41"/>
    <mergeCell ref="C42:E42"/>
    <mergeCell ref="F42:H42"/>
    <mergeCell ref="C43:E43"/>
    <mergeCell ref="F43:H43"/>
    <mergeCell ref="A32:A35"/>
    <mergeCell ref="O16:P16"/>
    <mergeCell ref="M18:M19"/>
    <mergeCell ref="O20:P20"/>
    <mergeCell ref="R32:R35"/>
    <mergeCell ref="S32:S35"/>
    <mergeCell ref="K32:K35"/>
    <mergeCell ref="L32:L35"/>
    <mergeCell ref="M32:M35"/>
    <mergeCell ref="N32:N35"/>
    <mergeCell ref="O32:O35"/>
    <mergeCell ref="A44:A47"/>
    <mergeCell ref="A48:A49"/>
    <mergeCell ref="C44:E44"/>
    <mergeCell ref="C45:E45"/>
    <mergeCell ref="C46:E46"/>
    <mergeCell ref="C47:E47"/>
    <mergeCell ref="C48:E48"/>
    <mergeCell ref="C49:E49"/>
    <mergeCell ref="J36:J38"/>
    <mergeCell ref="J41:J43"/>
    <mergeCell ref="J44:J47"/>
    <mergeCell ref="J48:J49"/>
    <mergeCell ref="H52:H55"/>
    <mergeCell ref="I4:I5"/>
    <mergeCell ref="J4:J5"/>
    <mergeCell ref="J10:J12"/>
    <mergeCell ref="J13:J15"/>
    <mergeCell ref="J18:J19"/>
    <mergeCell ref="J24:J26"/>
    <mergeCell ref="J32:J35"/>
    <mergeCell ref="F44:H44"/>
    <mergeCell ref="F45:H45"/>
    <mergeCell ref="F46:H46"/>
    <mergeCell ref="F47:H47"/>
    <mergeCell ref="F48:H48"/>
    <mergeCell ref="F49:H49"/>
    <mergeCell ref="K4:K5"/>
    <mergeCell ref="L4:L5"/>
    <mergeCell ref="K16:L16"/>
    <mergeCell ref="K18:K19"/>
    <mergeCell ref="L18:L19"/>
    <mergeCell ref="K20:L20"/>
    <mergeCell ref="M4:M5"/>
    <mergeCell ref="N4:N5"/>
    <mergeCell ref="N10:N12"/>
    <mergeCell ref="N13:N15"/>
    <mergeCell ref="R13:R15"/>
    <mergeCell ref="S13:S15"/>
    <mergeCell ref="O4:O5"/>
    <mergeCell ref="P4:P5"/>
    <mergeCell ref="Q10:Q12"/>
    <mergeCell ref="R10:R12"/>
    <mergeCell ref="S10:S12"/>
    <mergeCell ref="T10:T12"/>
    <mergeCell ref="Q13:Q15"/>
    <mergeCell ref="T13:T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7B7B7"/>
    <outlinePr summaryBelow="0" summaryRight="0"/>
  </sheetPr>
  <dimension ref="A1:AA42"/>
  <sheetViews>
    <sheetView topLeftCell="A9" workbookViewId="0"/>
  </sheetViews>
  <sheetFormatPr baseColWidth="10" defaultColWidth="12.6640625" defaultRowHeight="15.75" customHeight="1" x14ac:dyDescent="0.15"/>
  <cols>
    <col min="1" max="1" width="19.5" customWidth="1"/>
    <col min="2" max="2" width="13" customWidth="1"/>
  </cols>
  <sheetData>
    <row r="1" spans="1:27" ht="15.75" customHeight="1" x14ac:dyDescent="0.15">
      <c r="A1" s="184" t="s">
        <v>66</v>
      </c>
    </row>
    <row r="2" spans="1:27" ht="15.75" customHeight="1" x14ac:dyDescent="0.15">
      <c r="A2" s="185" t="s">
        <v>67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</row>
    <row r="3" spans="1:27" ht="15.75" customHeight="1" x14ac:dyDescent="0.15">
      <c r="B3" s="68"/>
      <c r="C3" s="187" t="s">
        <v>20</v>
      </c>
      <c r="D3" s="187" t="s">
        <v>34</v>
      </c>
      <c r="E3" s="187" t="s">
        <v>22</v>
      </c>
      <c r="F3" s="187" t="s">
        <v>33</v>
      </c>
    </row>
    <row r="4" spans="1:27" ht="15.75" customHeight="1" x14ac:dyDescent="0.15">
      <c r="A4" s="328" t="s">
        <v>68</v>
      </c>
      <c r="B4" s="320"/>
      <c r="C4" s="188">
        <v>138</v>
      </c>
      <c r="D4" s="188">
        <v>5</v>
      </c>
      <c r="E4" s="188"/>
      <c r="F4" s="188"/>
    </row>
    <row r="5" spans="1:27" ht="15.75" customHeight="1" x14ac:dyDescent="0.15">
      <c r="A5" s="328" t="s">
        <v>69</v>
      </c>
      <c r="B5" s="320"/>
      <c r="C5" s="188">
        <v>5</v>
      </c>
      <c r="D5" s="188"/>
      <c r="E5" s="188"/>
      <c r="F5" s="188"/>
    </row>
    <row r="6" spans="1:27" ht="15.75" customHeight="1" x14ac:dyDescent="0.15">
      <c r="A6" s="328" t="s">
        <v>70</v>
      </c>
      <c r="B6" s="320"/>
      <c r="C6" s="188"/>
      <c r="D6" s="188">
        <v>5</v>
      </c>
      <c r="E6" s="189">
        <v>1611</v>
      </c>
      <c r="F6" s="188">
        <v>125</v>
      </c>
    </row>
    <row r="7" spans="1:27" ht="15.75" customHeight="1" x14ac:dyDescent="0.15">
      <c r="A7" s="328" t="s">
        <v>71</v>
      </c>
      <c r="B7" s="320"/>
      <c r="C7" s="188"/>
      <c r="D7" s="188"/>
      <c r="E7" s="188">
        <v>137</v>
      </c>
      <c r="F7" s="188"/>
    </row>
    <row r="8" spans="1:27" ht="15.75" customHeight="1" x14ac:dyDescent="0.15">
      <c r="A8" s="328" t="s">
        <v>72</v>
      </c>
      <c r="B8" s="320"/>
      <c r="C8" s="188"/>
      <c r="D8" s="188"/>
      <c r="E8" s="188">
        <v>19</v>
      </c>
      <c r="F8" s="188"/>
    </row>
    <row r="11" spans="1:27" ht="15.75" customHeight="1" x14ac:dyDescent="0.15">
      <c r="A11" s="185" t="s">
        <v>73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</row>
    <row r="12" spans="1:27" ht="15.75" customHeight="1" x14ac:dyDescent="0.15">
      <c r="B12" s="68"/>
      <c r="C12" s="187" t="s">
        <v>20</v>
      </c>
      <c r="D12" s="187" t="s">
        <v>22</v>
      </c>
    </row>
    <row r="13" spans="1:27" ht="15.75" customHeight="1" x14ac:dyDescent="0.15">
      <c r="A13" s="328" t="s">
        <v>68</v>
      </c>
      <c r="B13" s="320"/>
      <c r="C13" s="188">
        <v>405</v>
      </c>
      <c r="D13" s="188"/>
    </row>
    <row r="14" spans="1:27" ht="15.75" customHeight="1" x14ac:dyDescent="0.15">
      <c r="A14" s="328" t="s">
        <v>71</v>
      </c>
      <c r="B14" s="320"/>
      <c r="C14" s="188">
        <v>23</v>
      </c>
      <c r="D14" s="189">
        <v>1480</v>
      </c>
    </row>
    <row r="15" spans="1:27" ht="15.75" customHeight="1" x14ac:dyDescent="0.15">
      <c r="A15" s="328" t="s">
        <v>72</v>
      </c>
      <c r="B15" s="320"/>
      <c r="C15" s="188"/>
      <c r="D15" s="189">
        <v>17669</v>
      </c>
    </row>
    <row r="16" spans="1:27" ht="15.75" customHeight="1" x14ac:dyDescent="0.15">
      <c r="A16" s="328" t="s">
        <v>70</v>
      </c>
      <c r="B16" s="320"/>
      <c r="C16" s="188"/>
      <c r="D16" s="189">
        <v>2522</v>
      </c>
    </row>
    <row r="19" spans="1:27" ht="15.75" customHeight="1" x14ac:dyDescent="0.15">
      <c r="A19" s="185" t="s">
        <v>74</v>
      </c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</row>
    <row r="20" spans="1:27" ht="15.75" customHeight="1" x14ac:dyDescent="0.15">
      <c r="B20" s="68"/>
      <c r="C20" s="187" t="s">
        <v>20</v>
      </c>
      <c r="D20" s="187" t="s">
        <v>22</v>
      </c>
      <c r="E20" s="187" t="s">
        <v>34</v>
      </c>
      <c r="F20" s="187" t="s">
        <v>53</v>
      </c>
      <c r="G20" s="187" t="s">
        <v>51</v>
      </c>
    </row>
    <row r="21" spans="1:27" ht="15.75" customHeight="1" x14ac:dyDescent="0.15">
      <c r="A21" s="329" t="s">
        <v>72</v>
      </c>
      <c r="B21" s="190" t="s">
        <v>75</v>
      </c>
      <c r="C21" s="191">
        <v>3787</v>
      </c>
      <c r="D21" s="189">
        <v>1614</v>
      </c>
      <c r="E21" s="188">
        <v>84</v>
      </c>
      <c r="F21" s="188">
        <v>5</v>
      </c>
      <c r="G21" s="188"/>
    </row>
    <row r="22" spans="1:27" ht="15.75" customHeight="1" x14ac:dyDescent="0.15">
      <c r="A22" s="330"/>
      <c r="B22" s="190" t="s">
        <v>76</v>
      </c>
      <c r="C22" s="188">
        <v>814</v>
      </c>
      <c r="D22" s="188">
        <v>27</v>
      </c>
      <c r="E22" s="188"/>
      <c r="F22" s="188"/>
      <c r="G22" s="188"/>
    </row>
    <row r="23" spans="1:27" ht="15.75" customHeight="1" x14ac:dyDescent="0.15">
      <c r="A23" s="331"/>
      <c r="B23" s="190" t="s">
        <v>24</v>
      </c>
      <c r="C23" s="191">
        <v>4810</v>
      </c>
      <c r="D23" s="189">
        <v>6214</v>
      </c>
      <c r="E23" s="189">
        <v>1694</v>
      </c>
      <c r="F23" s="188"/>
      <c r="G23" s="188">
        <v>854</v>
      </c>
    </row>
    <row r="24" spans="1:27" ht="15.75" customHeight="1" x14ac:dyDescent="0.15">
      <c r="A24" s="329" t="s">
        <v>71</v>
      </c>
      <c r="B24" s="190" t="s">
        <v>75</v>
      </c>
      <c r="C24" s="189">
        <v>5045</v>
      </c>
      <c r="D24" s="188">
        <v>251</v>
      </c>
      <c r="E24" s="188">
        <v>7</v>
      </c>
      <c r="F24" s="188"/>
      <c r="G24" s="188">
        <v>433</v>
      </c>
    </row>
    <row r="25" spans="1:27" ht="15.75" customHeight="1" x14ac:dyDescent="0.15">
      <c r="A25" s="330"/>
      <c r="B25" s="190" t="s">
        <v>76</v>
      </c>
      <c r="C25" s="188">
        <v>781</v>
      </c>
      <c r="D25" s="188">
        <v>189</v>
      </c>
      <c r="E25" s="188"/>
      <c r="F25" s="188"/>
      <c r="G25" s="192">
        <v>11</v>
      </c>
    </row>
    <row r="26" spans="1:27" ht="15.75" customHeight="1" x14ac:dyDescent="0.15">
      <c r="A26" s="331"/>
      <c r="B26" s="190" t="s">
        <v>24</v>
      </c>
      <c r="C26" s="189">
        <v>11231</v>
      </c>
      <c r="D26" s="189">
        <v>2073</v>
      </c>
      <c r="E26" s="188">
        <v>267</v>
      </c>
      <c r="F26" s="188"/>
      <c r="G26" s="188"/>
    </row>
    <row r="27" spans="1:27" ht="15.75" customHeight="1" x14ac:dyDescent="0.15">
      <c r="A27" s="328" t="s">
        <v>70</v>
      </c>
      <c r="B27" s="320"/>
      <c r="C27" s="189">
        <v>6382</v>
      </c>
      <c r="D27" s="188">
        <v>596</v>
      </c>
      <c r="E27" s="188">
        <v>459</v>
      </c>
      <c r="F27" s="188"/>
      <c r="G27" s="188"/>
    </row>
    <row r="28" spans="1:27" ht="15.75" customHeight="1" x14ac:dyDescent="0.15">
      <c r="A28" s="328" t="s">
        <v>68</v>
      </c>
      <c r="B28" s="320"/>
      <c r="C28" s="188">
        <v>163</v>
      </c>
      <c r="D28" s="188"/>
      <c r="E28" s="188"/>
      <c r="F28" s="188">
        <v>10</v>
      </c>
      <c r="G28" s="188"/>
    </row>
    <row r="29" spans="1:27" ht="15.75" customHeight="1" x14ac:dyDescent="0.15">
      <c r="A29" s="328" t="s">
        <v>77</v>
      </c>
      <c r="B29" s="320"/>
      <c r="C29" s="188">
        <v>365</v>
      </c>
      <c r="D29" s="188">
        <v>366</v>
      </c>
      <c r="E29" s="188"/>
      <c r="F29" s="188"/>
      <c r="G29" s="188">
        <v>780</v>
      </c>
    </row>
    <row r="32" spans="1:27" ht="15.75" customHeight="1" x14ac:dyDescent="0.15">
      <c r="A32" s="185" t="s">
        <v>78</v>
      </c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</row>
    <row r="33" spans="1:7" ht="15.75" customHeight="1" x14ac:dyDescent="0.15">
      <c r="B33" s="68"/>
      <c r="C33" s="187" t="s">
        <v>20</v>
      </c>
      <c r="D33" s="187" t="s">
        <v>22</v>
      </c>
      <c r="E33" s="187" t="s">
        <v>34</v>
      </c>
      <c r="F33" s="187" t="s">
        <v>53</v>
      </c>
      <c r="G33" s="187" t="s">
        <v>51</v>
      </c>
    </row>
    <row r="34" spans="1:7" ht="15.75" customHeight="1" x14ac:dyDescent="0.15">
      <c r="A34" s="329" t="s">
        <v>72</v>
      </c>
      <c r="B34" s="190" t="s">
        <v>75</v>
      </c>
      <c r="C34" s="191">
        <v>3787</v>
      </c>
      <c r="D34" s="189">
        <v>1614</v>
      </c>
      <c r="E34" s="188">
        <v>84</v>
      </c>
      <c r="F34" s="188">
        <v>5</v>
      </c>
      <c r="G34" s="188"/>
    </row>
    <row r="35" spans="1:7" ht="15.75" customHeight="1" x14ac:dyDescent="0.15">
      <c r="A35" s="330"/>
      <c r="B35" s="190" t="s">
        <v>76</v>
      </c>
      <c r="C35" s="188">
        <v>814</v>
      </c>
      <c r="D35" s="188">
        <v>27</v>
      </c>
      <c r="E35" s="188"/>
      <c r="F35" s="188"/>
      <c r="G35" s="188"/>
    </row>
    <row r="36" spans="1:7" ht="15.75" customHeight="1" x14ac:dyDescent="0.15">
      <c r="A36" s="331"/>
      <c r="B36" s="190" t="s">
        <v>24</v>
      </c>
      <c r="C36" s="191">
        <v>4810</v>
      </c>
      <c r="D36" s="189">
        <v>15226</v>
      </c>
      <c r="E36" s="191">
        <v>1694</v>
      </c>
      <c r="F36" s="188"/>
      <c r="G36" s="188">
        <v>854</v>
      </c>
    </row>
    <row r="37" spans="1:7" ht="15.75" customHeight="1" x14ac:dyDescent="0.15">
      <c r="A37" s="329" t="s">
        <v>71</v>
      </c>
      <c r="B37" s="190" t="s">
        <v>75</v>
      </c>
      <c r="C37" s="191">
        <v>6817</v>
      </c>
      <c r="D37" s="189">
        <v>1023</v>
      </c>
      <c r="E37" s="188">
        <v>7</v>
      </c>
      <c r="F37" s="188"/>
      <c r="G37" s="188">
        <v>433</v>
      </c>
    </row>
    <row r="38" spans="1:7" ht="15.75" customHeight="1" x14ac:dyDescent="0.15">
      <c r="A38" s="330"/>
      <c r="B38" s="190" t="s">
        <v>76</v>
      </c>
      <c r="C38" s="188">
        <v>781</v>
      </c>
      <c r="D38" s="188">
        <v>189</v>
      </c>
      <c r="E38" s="188"/>
      <c r="F38" s="188"/>
      <c r="G38" s="192">
        <v>11</v>
      </c>
    </row>
    <row r="39" spans="1:7" ht="15.75" customHeight="1" x14ac:dyDescent="0.15">
      <c r="A39" s="331"/>
      <c r="B39" s="193" t="s">
        <v>24</v>
      </c>
      <c r="C39" s="194">
        <v>11231</v>
      </c>
      <c r="D39" s="194">
        <v>2073</v>
      </c>
      <c r="E39" s="195">
        <v>267</v>
      </c>
      <c r="F39" s="195"/>
      <c r="G39" s="195"/>
    </row>
    <row r="40" spans="1:7" ht="15.75" customHeight="1" x14ac:dyDescent="0.15">
      <c r="A40" s="332" t="s">
        <v>70</v>
      </c>
      <c r="B40" s="333"/>
      <c r="C40" s="196">
        <v>6382</v>
      </c>
      <c r="D40" s="197">
        <v>596</v>
      </c>
      <c r="E40" s="197">
        <v>459</v>
      </c>
      <c r="F40" s="197"/>
      <c r="G40" s="197"/>
    </row>
    <row r="41" spans="1:7" ht="15.75" customHeight="1" x14ac:dyDescent="0.15">
      <c r="A41" s="328" t="s">
        <v>68</v>
      </c>
      <c r="B41" s="320"/>
      <c r="C41" s="188">
        <v>163</v>
      </c>
      <c r="D41" s="188"/>
      <c r="E41" s="188"/>
      <c r="F41" s="188">
        <v>10</v>
      </c>
      <c r="G41" s="188"/>
    </row>
    <row r="42" spans="1:7" ht="15.75" customHeight="1" x14ac:dyDescent="0.15">
      <c r="A42" s="328" t="s">
        <v>77</v>
      </c>
      <c r="B42" s="320"/>
      <c r="C42" s="188">
        <v>365</v>
      </c>
      <c r="D42" s="188">
        <v>366</v>
      </c>
      <c r="E42" s="188"/>
      <c r="F42" s="188"/>
      <c r="G42" s="188">
        <v>780</v>
      </c>
    </row>
  </sheetData>
  <mergeCells count="19">
    <mergeCell ref="A41:B41"/>
    <mergeCell ref="A42:B42"/>
    <mergeCell ref="A15:B15"/>
    <mergeCell ref="A16:B16"/>
    <mergeCell ref="A21:A23"/>
    <mergeCell ref="A24:A26"/>
    <mergeCell ref="A27:B27"/>
    <mergeCell ref="A28:B28"/>
    <mergeCell ref="A29:B29"/>
    <mergeCell ref="A13:B13"/>
    <mergeCell ref="A14:B14"/>
    <mergeCell ref="A34:A36"/>
    <mergeCell ref="A37:A39"/>
    <mergeCell ref="A40:B40"/>
    <mergeCell ref="A4:B4"/>
    <mergeCell ref="A5:B5"/>
    <mergeCell ref="A6:B6"/>
    <mergeCell ref="A7:B7"/>
    <mergeCell ref="A8:B8"/>
  </mergeCells>
  <conditionalFormatting sqref="C4:F8">
    <cfRule type="colorScale" priority="1">
      <colorScale>
        <cfvo type="formula" val="5"/>
        <cfvo type="formula" val="125"/>
        <cfvo type="formula" val="1611"/>
        <color rgb="FFFFFFFF"/>
        <color rgb="FFABDDC5"/>
        <color rgb="FF57BB8A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2:AN52"/>
  <sheetViews>
    <sheetView workbookViewId="0">
      <selection activeCell="D64" sqref="D64"/>
    </sheetView>
  </sheetViews>
  <sheetFormatPr baseColWidth="10" defaultColWidth="12.6640625" defaultRowHeight="15.75" customHeight="1" x14ac:dyDescent="0.15"/>
  <cols>
    <col min="1" max="1" width="27.1640625" customWidth="1"/>
    <col min="2" max="2" width="13.1640625" customWidth="1"/>
    <col min="3" max="3" width="27.83203125" customWidth="1"/>
    <col min="4" max="4" width="22.6640625" customWidth="1"/>
    <col min="5" max="7" width="27.83203125" customWidth="1"/>
    <col min="8" max="12" width="28.6640625" customWidth="1"/>
    <col min="13" max="17" width="33.1640625" customWidth="1"/>
    <col min="18" max="18" width="24.83203125" customWidth="1"/>
    <col min="19" max="19" width="41.6640625" customWidth="1"/>
    <col min="21" max="21" width="16.6640625" customWidth="1"/>
    <col min="22" max="22" width="17.5" customWidth="1"/>
    <col min="23" max="23" width="16.6640625" customWidth="1"/>
  </cols>
  <sheetData>
    <row r="2" spans="1:40" ht="15.75" customHeight="1" x14ac:dyDescent="0.15">
      <c r="A2" s="288" t="s">
        <v>0</v>
      </c>
      <c r="B2" s="289" t="s">
        <v>1</v>
      </c>
      <c r="C2" s="289" t="s">
        <v>37</v>
      </c>
      <c r="D2" s="252"/>
      <c r="E2" s="252"/>
      <c r="F2" s="252"/>
      <c r="G2" s="252"/>
      <c r="H2" s="252"/>
      <c r="I2" s="252"/>
      <c r="J2" s="252"/>
      <c r="K2" s="289" t="s">
        <v>3</v>
      </c>
      <c r="L2" s="252"/>
      <c r="M2" s="252"/>
      <c r="N2" s="252"/>
      <c r="O2" s="290" t="s">
        <v>38</v>
      </c>
      <c r="P2" s="252"/>
      <c r="Q2" s="291" t="s">
        <v>39</v>
      </c>
      <c r="R2" s="313" t="s">
        <v>40</v>
      </c>
      <c r="S2" s="292" t="s">
        <v>80</v>
      </c>
      <c r="U2" s="277" t="s">
        <v>41</v>
      </c>
      <c r="V2" s="278"/>
      <c r="W2" s="278"/>
      <c r="X2" s="278"/>
      <c r="Y2" s="279"/>
    </row>
    <row r="3" spans="1:40" ht="15.75" customHeight="1" x14ac:dyDescent="0.15">
      <c r="A3" s="223"/>
      <c r="B3" s="232"/>
      <c r="C3" s="231" t="s">
        <v>10</v>
      </c>
      <c r="D3" s="223"/>
      <c r="E3" s="237" t="s">
        <v>11</v>
      </c>
      <c r="F3" s="285" t="s">
        <v>12</v>
      </c>
      <c r="G3" s="223"/>
      <c r="H3" s="237" t="s">
        <v>11</v>
      </c>
      <c r="I3" s="226" t="s">
        <v>13</v>
      </c>
      <c r="J3" s="227" t="s">
        <v>14</v>
      </c>
      <c r="K3" s="231" t="s">
        <v>10</v>
      </c>
      <c r="L3" s="233" t="s">
        <v>12</v>
      </c>
      <c r="M3" s="237" t="s">
        <v>11</v>
      </c>
      <c r="N3" s="227" t="s">
        <v>14</v>
      </c>
      <c r="O3" s="231" t="s">
        <v>10</v>
      </c>
      <c r="P3" s="233" t="s">
        <v>12</v>
      </c>
      <c r="Q3" s="232"/>
      <c r="R3" s="245"/>
      <c r="S3" s="245"/>
      <c r="U3" s="280"/>
      <c r="V3" s="281"/>
      <c r="W3" s="281"/>
      <c r="X3" s="281"/>
      <c r="Y3" s="282"/>
    </row>
    <row r="4" spans="1:40" ht="15.75" customHeight="1" x14ac:dyDescent="0.15">
      <c r="A4" s="223"/>
      <c r="B4" s="232"/>
      <c r="C4" s="1" t="s">
        <v>15</v>
      </c>
      <c r="D4" s="2" t="s">
        <v>16</v>
      </c>
      <c r="E4" s="223"/>
      <c r="F4" s="3" t="s">
        <v>15</v>
      </c>
      <c r="G4" s="2" t="s">
        <v>16</v>
      </c>
      <c r="H4" s="223"/>
      <c r="I4" s="223"/>
      <c r="J4" s="223"/>
      <c r="K4" s="232"/>
      <c r="L4" s="223"/>
      <c r="M4" s="223"/>
      <c r="N4" s="223"/>
      <c r="O4" s="232"/>
      <c r="P4" s="223"/>
      <c r="Q4" s="232"/>
      <c r="R4" s="245"/>
      <c r="S4" s="245"/>
      <c r="U4" s="4" t="s">
        <v>15</v>
      </c>
      <c r="V4" s="5" t="s">
        <v>16</v>
      </c>
      <c r="W4" s="6" t="s">
        <v>17</v>
      </c>
      <c r="X4" s="201" t="s">
        <v>42</v>
      </c>
      <c r="Y4" s="8" t="s">
        <v>11</v>
      </c>
    </row>
    <row r="5" spans="1:40" ht="15.75" customHeight="1" x14ac:dyDescent="0.15">
      <c r="A5" s="9" t="s">
        <v>19</v>
      </c>
      <c r="B5" s="10" t="s">
        <v>20</v>
      </c>
      <c r="C5" s="11">
        <v>7</v>
      </c>
      <c r="D5" s="12">
        <v>2</v>
      </c>
      <c r="E5" s="13">
        <f t="shared" ref="E5:E25" si="0">SUM(C5:D5)</f>
        <v>9</v>
      </c>
      <c r="F5" s="14">
        <v>16</v>
      </c>
      <c r="G5" s="12">
        <v>3</v>
      </c>
      <c r="H5" s="12">
        <f t="shared" ref="H5:H14" si="1">SUM(F5:G5)</f>
        <v>19</v>
      </c>
      <c r="I5" s="12">
        <f t="shared" ref="I5:I33" si="2">SUM(E5,H5)</f>
        <v>28</v>
      </c>
      <c r="J5" s="12">
        <f t="shared" ref="J5:J7" si="3">SUM(E5,H5)</f>
        <v>28</v>
      </c>
      <c r="K5" s="11">
        <v>22</v>
      </c>
      <c r="L5" s="12">
        <v>21</v>
      </c>
      <c r="M5" s="15">
        <f t="shared" ref="M5:M14" si="4">SUM(K5:L5)</f>
        <v>43</v>
      </c>
      <c r="N5" s="15">
        <f t="shared" ref="N5:N7" si="5">SUM(K5:L5)</f>
        <v>43</v>
      </c>
      <c r="O5" s="16">
        <f t="shared" ref="O5:O27" si="6">(E5/K5)*100</f>
        <v>40.909090909090914</v>
      </c>
      <c r="P5" s="17">
        <f t="shared" ref="P5:P14" si="7">(H5/L5)*100</f>
        <v>90.476190476190482</v>
      </c>
      <c r="Q5" s="18">
        <f>(I5/N5)*100</f>
        <v>65.116279069767444</v>
      </c>
      <c r="R5" s="19">
        <f>(I5/Y5)*100</f>
        <v>7.4270557029177713</v>
      </c>
      <c r="S5" s="105">
        <f>(I5/V7)*100</f>
        <v>24.561403508771928</v>
      </c>
      <c r="U5" s="74">
        <v>208</v>
      </c>
      <c r="V5" s="21">
        <v>93</v>
      </c>
      <c r="W5" s="21">
        <v>62</v>
      </c>
      <c r="X5" s="21">
        <v>14</v>
      </c>
      <c r="Y5" s="202">
        <f>SUM(U5,V5,W5,X5)</f>
        <v>377</v>
      </c>
    </row>
    <row r="6" spans="1:40" ht="15.75" customHeight="1" x14ac:dyDescent="0.15">
      <c r="A6" s="23" t="s">
        <v>43</v>
      </c>
      <c r="B6" s="24" t="s">
        <v>20</v>
      </c>
      <c r="C6" s="25">
        <v>0</v>
      </c>
      <c r="D6" s="26">
        <v>0</v>
      </c>
      <c r="E6" s="27">
        <f t="shared" si="0"/>
        <v>0</v>
      </c>
      <c r="F6" s="28">
        <v>2</v>
      </c>
      <c r="G6" s="26">
        <v>0</v>
      </c>
      <c r="H6" s="27">
        <f t="shared" si="1"/>
        <v>2</v>
      </c>
      <c r="I6" s="27">
        <f t="shared" si="2"/>
        <v>2</v>
      </c>
      <c r="J6" s="27">
        <f t="shared" si="3"/>
        <v>2</v>
      </c>
      <c r="K6" s="25">
        <v>76</v>
      </c>
      <c r="L6" s="27">
        <v>80</v>
      </c>
      <c r="M6" s="29">
        <f t="shared" si="4"/>
        <v>156</v>
      </c>
      <c r="N6" s="29">
        <f t="shared" si="5"/>
        <v>156</v>
      </c>
      <c r="O6" s="16">
        <f t="shared" si="6"/>
        <v>0</v>
      </c>
      <c r="P6" s="17">
        <f t="shared" si="7"/>
        <v>2.5</v>
      </c>
      <c r="Q6" s="18">
        <f>(I6/N6)*100</f>
        <v>1.2820512820512819</v>
      </c>
      <c r="R6" s="33">
        <f>(I6/Y5)*100</f>
        <v>0.53050397877984079</v>
      </c>
      <c r="S6" s="111">
        <f>(I6/V7)*100</f>
        <v>1.7543859649122806</v>
      </c>
      <c r="U6" s="198" t="s">
        <v>79</v>
      </c>
      <c r="V6" s="199">
        <f>SUM(U5:V5)</f>
        <v>301</v>
      </c>
    </row>
    <row r="7" spans="1:40" ht="15.75" customHeight="1" x14ac:dyDescent="0.15">
      <c r="A7" s="9" t="s">
        <v>45</v>
      </c>
      <c r="B7" s="10" t="s">
        <v>20</v>
      </c>
      <c r="C7" s="11">
        <v>0</v>
      </c>
      <c r="D7" s="12">
        <v>0</v>
      </c>
      <c r="E7" s="38">
        <f t="shared" si="0"/>
        <v>0</v>
      </c>
      <c r="F7" s="12">
        <v>2</v>
      </c>
      <c r="G7" s="12">
        <v>0</v>
      </c>
      <c r="H7" s="12">
        <f t="shared" si="1"/>
        <v>2</v>
      </c>
      <c r="I7" s="12">
        <f t="shared" si="2"/>
        <v>2</v>
      </c>
      <c r="J7" s="12">
        <f t="shared" si="3"/>
        <v>2</v>
      </c>
      <c r="K7" s="11">
        <v>55</v>
      </c>
      <c r="L7" s="12">
        <v>54</v>
      </c>
      <c r="M7" s="15">
        <f t="shared" si="4"/>
        <v>109</v>
      </c>
      <c r="N7" s="15">
        <f t="shared" si="5"/>
        <v>109</v>
      </c>
      <c r="O7" s="16">
        <f t="shared" si="6"/>
        <v>0</v>
      </c>
      <c r="P7" s="17">
        <f t="shared" si="7"/>
        <v>3.7037037037037033</v>
      </c>
      <c r="Q7" s="18">
        <f>(I7/N7)*100</f>
        <v>1.834862385321101</v>
      </c>
      <c r="R7" s="19">
        <f>(I7/Y5)*100</f>
        <v>0.53050397877984079</v>
      </c>
      <c r="S7" s="105">
        <f>(I7/V7)*100</f>
        <v>1.7543859649122806</v>
      </c>
      <c r="U7" s="203" t="s">
        <v>23</v>
      </c>
      <c r="V7" s="204">
        <v>114</v>
      </c>
    </row>
    <row r="8" spans="1:40" ht="15.75" customHeight="1" x14ac:dyDescent="0.15">
      <c r="A8" s="338" t="s">
        <v>46</v>
      </c>
      <c r="B8" s="117" t="s">
        <v>20</v>
      </c>
      <c r="C8" s="25">
        <v>1</v>
      </c>
      <c r="D8" s="78">
        <v>1</v>
      </c>
      <c r="E8" s="27">
        <f t="shared" si="0"/>
        <v>2</v>
      </c>
      <c r="F8" s="133">
        <v>3</v>
      </c>
      <c r="G8" s="27">
        <v>0</v>
      </c>
      <c r="H8" s="27">
        <f t="shared" si="1"/>
        <v>3</v>
      </c>
      <c r="I8" s="27">
        <f t="shared" si="2"/>
        <v>5</v>
      </c>
      <c r="J8" s="346">
        <f>SUM(I8:I10)</f>
        <v>6</v>
      </c>
      <c r="K8" s="25">
        <v>13</v>
      </c>
      <c r="L8" s="27">
        <v>12</v>
      </c>
      <c r="M8" s="29">
        <f t="shared" si="4"/>
        <v>25</v>
      </c>
      <c r="N8" s="337">
        <f>SUM(M8,M9,M10)</f>
        <v>44</v>
      </c>
      <c r="O8" s="16">
        <f t="shared" si="6"/>
        <v>15.384615384615385</v>
      </c>
      <c r="P8" s="17">
        <f t="shared" si="7"/>
        <v>25</v>
      </c>
      <c r="Q8" s="335">
        <f>(J8/N8)*100</f>
        <v>13.636363636363635</v>
      </c>
      <c r="R8" s="303">
        <f>(J8/Y5)*100</f>
        <v>1.5915119363395225</v>
      </c>
      <c r="S8" s="334">
        <f>(J8/V7)*100</f>
        <v>5.2631578947368416</v>
      </c>
    </row>
    <row r="9" spans="1:40" ht="15.75" customHeight="1" x14ac:dyDescent="0.15">
      <c r="A9" s="223"/>
      <c r="B9" s="117" t="s">
        <v>22</v>
      </c>
      <c r="C9" s="25">
        <v>0</v>
      </c>
      <c r="D9" s="27">
        <v>0</v>
      </c>
      <c r="E9" s="27">
        <f t="shared" si="0"/>
        <v>0</v>
      </c>
      <c r="F9" s="133">
        <v>0</v>
      </c>
      <c r="G9" s="27">
        <v>0</v>
      </c>
      <c r="H9" s="27">
        <f t="shared" si="1"/>
        <v>0</v>
      </c>
      <c r="I9" s="27">
        <f t="shared" si="2"/>
        <v>0</v>
      </c>
      <c r="J9" s="223"/>
      <c r="K9" s="25">
        <v>1</v>
      </c>
      <c r="L9" s="27">
        <v>2</v>
      </c>
      <c r="M9" s="29">
        <f t="shared" si="4"/>
        <v>3</v>
      </c>
      <c r="N9" s="223"/>
      <c r="O9" s="16">
        <f t="shared" si="6"/>
        <v>0</v>
      </c>
      <c r="P9" s="17">
        <f t="shared" si="7"/>
        <v>0</v>
      </c>
      <c r="Q9" s="232"/>
      <c r="R9" s="245"/>
      <c r="S9" s="245"/>
    </row>
    <row r="10" spans="1:40" ht="15.75" customHeight="1" x14ac:dyDescent="0.15">
      <c r="A10" s="223"/>
      <c r="B10" s="117" t="s">
        <v>34</v>
      </c>
      <c r="C10" s="25">
        <v>0</v>
      </c>
      <c r="D10" s="27">
        <v>0</v>
      </c>
      <c r="E10" s="27">
        <f t="shared" si="0"/>
        <v>0</v>
      </c>
      <c r="F10" s="133">
        <v>0</v>
      </c>
      <c r="G10" s="27">
        <v>1</v>
      </c>
      <c r="H10" s="27">
        <f t="shared" si="1"/>
        <v>1</v>
      </c>
      <c r="I10" s="27">
        <f t="shared" si="2"/>
        <v>1</v>
      </c>
      <c r="J10" s="223"/>
      <c r="K10" s="25">
        <v>8</v>
      </c>
      <c r="L10" s="27">
        <v>8</v>
      </c>
      <c r="M10" s="29">
        <f t="shared" si="4"/>
        <v>16</v>
      </c>
      <c r="N10" s="223"/>
      <c r="O10" s="16">
        <f t="shared" si="6"/>
        <v>0</v>
      </c>
      <c r="P10" s="17">
        <f t="shared" si="7"/>
        <v>12.5</v>
      </c>
      <c r="Q10" s="232"/>
      <c r="R10" s="245"/>
      <c r="S10" s="245"/>
    </row>
    <row r="11" spans="1:40" ht="15.75" customHeight="1" x14ac:dyDescent="0.15">
      <c r="A11" s="143" t="s">
        <v>60</v>
      </c>
      <c r="B11" s="10" t="s">
        <v>20</v>
      </c>
      <c r="C11" s="11">
        <v>0</v>
      </c>
      <c r="D11" s="12">
        <v>0</v>
      </c>
      <c r="E11" s="12">
        <f t="shared" si="0"/>
        <v>0</v>
      </c>
      <c r="F11" s="119">
        <v>1</v>
      </c>
      <c r="G11" s="12">
        <v>0</v>
      </c>
      <c r="H11" s="12">
        <f t="shared" si="1"/>
        <v>1</v>
      </c>
      <c r="I11" s="12">
        <f t="shared" si="2"/>
        <v>1</v>
      </c>
      <c r="J11" s="12">
        <f>SUM(E11,H11)</f>
        <v>1</v>
      </c>
      <c r="K11" s="11">
        <v>82</v>
      </c>
      <c r="L11" s="12">
        <v>82</v>
      </c>
      <c r="M11" s="15">
        <f t="shared" si="4"/>
        <v>164</v>
      </c>
      <c r="N11" s="15">
        <f>SUM(K11:L11)</f>
        <v>164</v>
      </c>
      <c r="O11" s="16">
        <f t="shared" si="6"/>
        <v>0</v>
      </c>
      <c r="P11" s="17">
        <f t="shared" si="7"/>
        <v>1.2195121951219512</v>
      </c>
      <c r="Q11" s="18">
        <f>(I11/M11)*100</f>
        <v>0.6097560975609756</v>
      </c>
      <c r="R11" s="19">
        <f>(I11/Y5)*100</f>
        <v>0.2652519893899204</v>
      </c>
      <c r="S11" s="105">
        <f>(I11/V7)*100</f>
        <v>0.8771929824561403</v>
      </c>
    </row>
    <row r="12" spans="1:40" ht="15.75" customHeight="1" x14ac:dyDescent="0.15">
      <c r="A12" s="338" t="s">
        <v>47</v>
      </c>
      <c r="B12" s="117" t="s">
        <v>20</v>
      </c>
      <c r="C12" s="25">
        <v>1</v>
      </c>
      <c r="D12" s="27">
        <v>4</v>
      </c>
      <c r="E12" s="27">
        <f t="shared" si="0"/>
        <v>5</v>
      </c>
      <c r="F12" s="133">
        <v>2</v>
      </c>
      <c r="G12" s="27">
        <v>6</v>
      </c>
      <c r="H12" s="27">
        <f t="shared" si="1"/>
        <v>8</v>
      </c>
      <c r="I12" s="27">
        <f t="shared" si="2"/>
        <v>13</v>
      </c>
      <c r="J12" s="302">
        <f>SUM(I12,I13,I14)</f>
        <v>18</v>
      </c>
      <c r="K12" s="25">
        <v>19</v>
      </c>
      <c r="L12" s="27">
        <v>19</v>
      </c>
      <c r="M12" s="29">
        <f t="shared" si="4"/>
        <v>38</v>
      </c>
      <c r="N12" s="337">
        <f>SUM(M12:M14)</f>
        <v>46</v>
      </c>
      <c r="O12" s="16">
        <f t="shared" si="6"/>
        <v>26.315789473684209</v>
      </c>
      <c r="P12" s="17">
        <f t="shared" si="7"/>
        <v>42.105263157894733</v>
      </c>
      <c r="Q12" s="335">
        <f>(J12/N12)*100</f>
        <v>39.130434782608695</v>
      </c>
      <c r="R12" s="303">
        <f>(J12/Y5)*100</f>
        <v>4.774535809018567</v>
      </c>
      <c r="S12" s="334">
        <f>(J12/V7)*100</f>
        <v>15.789473684210526</v>
      </c>
    </row>
    <row r="13" spans="1:40" ht="15.75" customHeight="1" x14ac:dyDescent="0.15">
      <c r="A13" s="223"/>
      <c r="B13" s="117" t="s">
        <v>22</v>
      </c>
      <c r="C13" s="25">
        <v>0</v>
      </c>
      <c r="D13" s="78">
        <v>0</v>
      </c>
      <c r="E13" s="27">
        <f t="shared" si="0"/>
        <v>0</v>
      </c>
      <c r="F13" s="133">
        <v>1</v>
      </c>
      <c r="G13" s="78">
        <v>0</v>
      </c>
      <c r="H13" s="27">
        <f t="shared" si="1"/>
        <v>1</v>
      </c>
      <c r="I13" s="27">
        <f t="shared" si="2"/>
        <v>1</v>
      </c>
      <c r="J13" s="223"/>
      <c r="K13" s="25">
        <v>2</v>
      </c>
      <c r="L13" s="27">
        <v>2</v>
      </c>
      <c r="M13" s="29">
        <f t="shared" si="4"/>
        <v>4</v>
      </c>
      <c r="N13" s="223"/>
      <c r="O13" s="16">
        <f t="shared" si="6"/>
        <v>0</v>
      </c>
      <c r="P13" s="17">
        <f t="shared" si="7"/>
        <v>50</v>
      </c>
      <c r="Q13" s="232"/>
      <c r="R13" s="245"/>
      <c r="S13" s="245"/>
    </row>
    <row r="14" spans="1:40" ht="15.75" customHeight="1" x14ac:dyDescent="0.15">
      <c r="A14" s="223"/>
      <c r="B14" s="117" t="s">
        <v>34</v>
      </c>
      <c r="C14" s="25">
        <v>2</v>
      </c>
      <c r="D14" s="78">
        <v>0</v>
      </c>
      <c r="E14" s="27">
        <f t="shared" si="0"/>
        <v>2</v>
      </c>
      <c r="F14" s="133">
        <v>2</v>
      </c>
      <c r="G14" s="78">
        <v>0</v>
      </c>
      <c r="H14" s="27">
        <f t="shared" si="1"/>
        <v>2</v>
      </c>
      <c r="I14" s="27">
        <f t="shared" si="2"/>
        <v>4</v>
      </c>
      <c r="J14" s="223"/>
      <c r="K14" s="25">
        <v>2</v>
      </c>
      <c r="L14" s="27">
        <v>2</v>
      </c>
      <c r="M14" s="29">
        <f t="shared" si="4"/>
        <v>4</v>
      </c>
      <c r="N14" s="223"/>
      <c r="O14" s="16">
        <f t="shared" si="6"/>
        <v>100</v>
      </c>
      <c r="P14" s="17">
        <f t="shared" si="7"/>
        <v>100</v>
      </c>
      <c r="Q14" s="232"/>
      <c r="R14" s="245"/>
      <c r="S14" s="245"/>
    </row>
    <row r="15" spans="1:40" ht="15.75" customHeight="1" x14ac:dyDescent="0.15">
      <c r="A15" s="123" t="s">
        <v>81</v>
      </c>
      <c r="B15" s="124" t="s">
        <v>22</v>
      </c>
      <c r="C15" s="125">
        <v>3</v>
      </c>
      <c r="D15" s="126" t="s">
        <v>49</v>
      </c>
      <c r="E15" s="127">
        <f t="shared" si="0"/>
        <v>3</v>
      </c>
      <c r="F15" s="286" t="s">
        <v>49</v>
      </c>
      <c r="G15" s="223"/>
      <c r="H15" s="223"/>
      <c r="I15" s="127">
        <f t="shared" si="2"/>
        <v>3</v>
      </c>
      <c r="J15" s="127">
        <f t="shared" ref="J15:J21" si="8">SUM(E15,H15)</f>
        <v>3</v>
      </c>
      <c r="K15" s="234">
        <v>57</v>
      </c>
      <c r="L15" s="223"/>
      <c r="M15" s="128">
        <v>57</v>
      </c>
      <c r="N15" s="128">
        <v>57</v>
      </c>
      <c r="O15" s="222">
        <f t="shared" si="6"/>
        <v>5.2631578947368416</v>
      </c>
      <c r="P15" s="223"/>
      <c r="Q15" s="129">
        <f>(J15/N15)*100</f>
        <v>5.2631578947368416</v>
      </c>
      <c r="R15" s="130">
        <f>(I15/Y5)*100</f>
        <v>0.79575596816976124</v>
      </c>
      <c r="S15" s="132">
        <f>(I15/V7)*100</f>
        <v>2.6315789473684208</v>
      </c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</row>
    <row r="16" spans="1:40" ht="15.75" customHeight="1" x14ac:dyDescent="0.15">
      <c r="A16" s="116" t="s">
        <v>50</v>
      </c>
      <c r="B16" s="117" t="s">
        <v>22</v>
      </c>
      <c r="C16" s="25">
        <v>1</v>
      </c>
      <c r="D16" s="78">
        <v>0</v>
      </c>
      <c r="E16" s="27">
        <f t="shared" si="0"/>
        <v>1</v>
      </c>
      <c r="F16" s="133">
        <v>2</v>
      </c>
      <c r="G16" s="134">
        <v>0</v>
      </c>
      <c r="H16" s="27">
        <f t="shared" ref="H16:H33" si="9">SUM(F16:G16)</f>
        <v>2</v>
      </c>
      <c r="I16" s="27">
        <f t="shared" si="2"/>
        <v>3</v>
      </c>
      <c r="J16" s="27">
        <f t="shared" si="8"/>
        <v>3</v>
      </c>
      <c r="K16" s="25">
        <v>80</v>
      </c>
      <c r="L16" s="27">
        <v>81</v>
      </c>
      <c r="M16" s="29">
        <f t="shared" ref="M16:M28" si="10">SUM(K16:L16)</f>
        <v>161</v>
      </c>
      <c r="N16" s="29">
        <f t="shared" ref="N16:N21" si="11">SUM(K16:L16)</f>
        <v>161</v>
      </c>
      <c r="O16" s="30">
        <f t="shared" si="6"/>
        <v>1.25</v>
      </c>
      <c r="P16" s="31">
        <f t="shared" ref="P16:Q21" si="12">(H16/L16)*100</f>
        <v>2.4691358024691357</v>
      </c>
      <c r="Q16" s="32">
        <f t="shared" si="12"/>
        <v>1.8633540372670807</v>
      </c>
      <c r="R16" s="33">
        <f>(I16/Y5)*100</f>
        <v>0.79575596816976124</v>
      </c>
      <c r="S16" s="111">
        <f>(I16/V7)*100</f>
        <v>2.6315789473684208</v>
      </c>
    </row>
    <row r="17" spans="1:19" ht="15.75" customHeight="1" x14ac:dyDescent="0.15">
      <c r="A17" s="9" t="s">
        <v>32</v>
      </c>
      <c r="B17" s="10" t="s">
        <v>22</v>
      </c>
      <c r="C17" s="11">
        <v>1</v>
      </c>
      <c r="D17" s="12">
        <v>2</v>
      </c>
      <c r="E17" s="12">
        <f t="shared" si="0"/>
        <v>3</v>
      </c>
      <c r="F17" s="119">
        <v>3</v>
      </c>
      <c r="G17" s="12">
        <v>3</v>
      </c>
      <c r="H17" s="12">
        <f t="shared" si="9"/>
        <v>6</v>
      </c>
      <c r="I17" s="12">
        <f t="shared" si="2"/>
        <v>9</v>
      </c>
      <c r="J17" s="12">
        <f t="shared" si="8"/>
        <v>9</v>
      </c>
      <c r="K17" s="11">
        <v>126</v>
      </c>
      <c r="L17" s="12">
        <v>125</v>
      </c>
      <c r="M17" s="15">
        <f t="shared" si="10"/>
        <v>251</v>
      </c>
      <c r="N17" s="15">
        <f t="shared" si="11"/>
        <v>251</v>
      </c>
      <c r="O17" s="30">
        <f t="shared" si="6"/>
        <v>2.3809523809523809</v>
      </c>
      <c r="P17" s="31">
        <f t="shared" si="12"/>
        <v>4.8</v>
      </c>
      <c r="Q17" s="32">
        <f t="shared" si="12"/>
        <v>3.5856573705179287</v>
      </c>
      <c r="R17" s="19">
        <f>(I17/Y5)*100</f>
        <v>2.3872679045092835</v>
      </c>
      <c r="S17" s="105">
        <f>(I17/V7)*100</f>
        <v>7.8947368421052628</v>
      </c>
    </row>
    <row r="18" spans="1:19" ht="15.75" customHeight="1" x14ac:dyDescent="0.15">
      <c r="A18" s="116" t="s">
        <v>21</v>
      </c>
      <c r="B18" s="117" t="s">
        <v>22</v>
      </c>
      <c r="C18" s="25">
        <v>2</v>
      </c>
      <c r="D18" s="27">
        <v>4</v>
      </c>
      <c r="E18" s="27">
        <f t="shared" si="0"/>
        <v>6</v>
      </c>
      <c r="F18" s="133">
        <v>4</v>
      </c>
      <c r="G18" s="27">
        <v>2</v>
      </c>
      <c r="H18" s="27">
        <f t="shared" si="9"/>
        <v>6</v>
      </c>
      <c r="I18" s="27">
        <f t="shared" si="2"/>
        <v>12</v>
      </c>
      <c r="J18" s="27">
        <f t="shared" si="8"/>
        <v>12</v>
      </c>
      <c r="K18" s="25">
        <v>124</v>
      </c>
      <c r="L18" s="27">
        <v>122</v>
      </c>
      <c r="M18" s="29">
        <f t="shared" si="10"/>
        <v>246</v>
      </c>
      <c r="N18" s="29">
        <f t="shared" si="11"/>
        <v>246</v>
      </c>
      <c r="O18" s="30">
        <f t="shared" si="6"/>
        <v>4.838709677419355</v>
      </c>
      <c r="P18" s="31">
        <f t="shared" si="12"/>
        <v>4.918032786885246</v>
      </c>
      <c r="Q18" s="32">
        <f t="shared" si="12"/>
        <v>4.8780487804878048</v>
      </c>
      <c r="R18" s="33">
        <f>(I18/Y5)*100</f>
        <v>3.183023872679045</v>
      </c>
      <c r="S18" s="111">
        <f>(I18/V7)*100</f>
        <v>10.526315789473683</v>
      </c>
    </row>
    <row r="19" spans="1:19" ht="15.75" customHeight="1" x14ac:dyDescent="0.15">
      <c r="A19" s="143" t="s">
        <v>59</v>
      </c>
      <c r="B19" s="10" t="s">
        <v>22</v>
      </c>
      <c r="C19" s="11">
        <v>0</v>
      </c>
      <c r="D19" s="12">
        <v>0</v>
      </c>
      <c r="E19" s="12">
        <f t="shared" si="0"/>
        <v>0</v>
      </c>
      <c r="F19" s="119">
        <v>2</v>
      </c>
      <c r="G19" s="12">
        <v>0</v>
      </c>
      <c r="H19" s="12">
        <f t="shared" si="9"/>
        <v>2</v>
      </c>
      <c r="I19" s="12">
        <f t="shared" si="2"/>
        <v>2</v>
      </c>
      <c r="J19" s="12">
        <f t="shared" si="8"/>
        <v>2</v>
      </c>
      <c r="K19" s="11">
        <v>36</v>
      </c>
      <c r="L19" s="12">
        <v>37</v>
      </c>
      <c r="M19" s="15">
        <f t="shared" si="10"/>
        <v>73</v>
      </c>
      <c r="N19" s="15">
        <f t="shared" si="11"/>
        <v>73</v>
      </c>
      <c r="O19" s="30">
        <f t="shared" si="6"/>
        <v>0</v>
      </c>
      <c r="P19" s="31">
        <f t="shared" si="12"/>
        <v>5.4054054054054053</v>
      </c>
      <c r="Q19" s="32">
        <f t="shared" si="12"/>
        <v>2.7397260273972601</v>
      </c>
      <c r="R19" s="19">
        <f>(I19/Y5)*100</f>
        <v>0.53050397877984079</v>
      </c>
      <c r="S19" s="105">
        <f>(I19/V7)*100</f>
        <v>1.7543859649122806</v>
      </c>
    </row>
    <row r="20" spans="1:19" ht="15.75" customHeight="1" x14ac:dyDescent="0.15">
      <c r="A20" s="205" t="s">
        <v>54</v>
      </c>
      <c r="B20" s="89" t="s">
        <v>22</v>
      </c>
      <c r="C20" s="27">
        <v>0</v>
      </c>
      <c r="D20" s="78">
        <v>0</v>
      </c>
      <c r="E20" s="118">
        <f t="shared" si="0"/>
        <v>0</v>
      </c>
      <c r="F20" s="27">
        <v>5</v>
      </c>
      <c r="G20" s="78">
        <v>0</v>
      </c>
      <c r="H20" s="27">
        <f t="shared" si="9"/>
        <v>5</v>
      </c>
      <c r="I20" s="27">
        <f t="shared" si="2"/>
        <v>5</v>
      </c>
      <c r="J20" s="27">
        <f t="shared" si="8"/>
        <v>5</v>
      </c>
      <c r="K20" s="25">
        <v>82</v>
      </c>
      <c r="L20" s="27">
        <v>83</v>
      </c>
      <c r="M20" s="29">
        <f t="shared" si="10"/>
        <v>165</v>
      </c>
      <c r="N20" s="29">
        <f t="shared" si="11"/>
        <v>165</v>
      </c>
      <c r="O20" s="30">
        <f t="shared" si="6"/>
        <v>0</v>
      </c>
      <c r="P20" s="31">
        <f t="shared" si="12"/>
        <v>6.024096385542169</v>
      </c>
      <c r="Q20" s="32">
        <f t="shared" si="12"/>
        <v>3.0303030303030303</v>
      </c>
      <c r="R20" s="33">
        <f>(J20/Y5)*100</f>
        <v>1.3262599469496021</v>
      </c>
      <c r="S20" s="111">
        <f>(I20/V7)*100</f>
        <v>4.3859649122807012</v>
      </c>
    </row>
    <row r="21" spans="1:19" ht="15.75" customHeight="1" x14ac:dyDescent="0.15">
      <c r="A21" s="9" t="s">
        <v>55</v>
      </c>
      <c r="B21" s="37" t="s">
        <v>34</v>
      </c>
      <c r="C21" s="12">
        <v>0</v>
      </c>
      <c r="D21" s="12">
        <v>0</v>
      </c>
      <c r="E21" s="38">
        <f t="shared" si="0"/>
        <v>0</v>
      </c>
      <c r="F21" s="12">
        <v>8</v>
      </c>
      <c r="G21" s="12">
        <v>0</v>
      </c>
      <c r="H21" s="12">
        <f t="shared" si="9"/>
        <v>8</v>
      </c>
      <c r="I21" s="12">
        <f t="shared" si="2"/>
        <v>8</v>
      </c>
      <c r="J21" s="12">
        <f t="shared" si="8"/>
        <v>8</v>
      </c>
      <c r="K21" s="11">
        <v>36</v>
      </c>
      <c r="L21" s="12">
        <v>41</v>
      </c>
      <c r="M21" s="15">
        <f t="shared" si="10"/>
        <v>77</v>
      </c>
      <c r="N21" s="15">
        <f t="shared" si="11"/>
        <v>77</v>
      </c>
      <c r="O21" s="30">
        <f t="shared" si="6"/>
        <v>0</v>
      </c>
      <c r="P21" s="31">
        <f t="shared" si="12"/>
        <v>19.512195121951219</v>
      </c>
      <c r="Q21" s="32">
        <f t="shared" si="12"/>
        <v>10.38961038961039</v>
      </c>
      <c r="R21" s="19">
        <f>(I21/$Y$5)*100</f>
        <v>2.1220159151193632</v>
      </c>
      <c r="S21" s="105">
        <f>(I21/V7)*100</f>
        <v>7.0175438596491224</v>
      </c>
    </row>
    <row r="22" spans="1:19" ht="15.75" customHeight="1" x14ac:dyDescent="0.15">
      <c r="A22" s="298" t="s">
        <v>56</v>
      </c>
      <c r="B22" s="77" t="s">
        <v>20</v>
      </c>
      <c r="C22" s="78">
        <v>0</v>
      </c>
      <c r="D22" s="78">
        <v>0</v>
      </c>
      <c r="E22" s="79">
        <f t="shared" si="0"/>
        <v>0</v>
      </c>
      <c r="F22" s="78">
        <v>0</v>
      </c>
      <c r="G22" s="78">
        <v>2</v>
      </c>
      <c r="H22" s="78">
        <f t="shared" si="9"/>
        <v>2</v>
      </c>
      <c r="I22" s="78">
        <f t="shared" si="2"/>
        <v>2</v>
      </c>
      <c r="J22" s="229">
        <f>SUM(I22:I24)</f>
        <v>3</v>
      </c>
      <c r="K22" s="80">
        <v>8</v>
      </c>
      <c r="L22" s="78">
        <v>8</v>
      </c>
      <c r="M22" s="81">
        <f t="shared" si="10"/>
        <v>16</v>
      </c>
      <c r="N22" s="238">
        <f>SUM(M22:M24)</f>
        <v>24</v>
      </c>
      <c r="O22" s="30">
        <f t="shared" si="6"/>
        <v>0</v>
      </c>
      <c r="P22" s="31">
        <f t="shared" ref="P22:P27" si="13">(H22/L22)*100</f>
        <v>25</v>
      </c>
      <c r="Q22" s="257">
        <f>(J22/N22)*100</f>
        <v>12.5</v>
      </c>
      <c r="R22" s="220">
        <f>(J22/$Y$5)*100</f>
        <v>0.79575596816976124</v>
      </c>
      <c r="S22" s="334">
        <f>(J22/V7)*100</f>
        <v>2.6315789473684208</v>
      </c>
    </row>
    <row r="23" spans="1:19" ht="15.75" customHeight="1" x14ac:dyDescent="0.15">
      <c r="A23" s="223"/>
      <c r="B23" s="77" t="s">
        <v>22</v>
      </c>
      <c r="C23" s="78">
        <v>0</v>
      </c>
      <c r="D23" s="78">
        <v>0</v>
      </c>
      <c r="E23" s="79">
        <f t="shared" si="0"/>
        <v>0</v>
      </c>
      <c r="F23" s="78">
        <v>0</v>
      </c>
      <c r="G23" s="78">
        <v>0</v>
      </c>
      <c r="H23" s="78">
        <f t="shared" si="9"/>
        <v>0</v>
      </c>
      <c r="I23" s="78">
        <f t="shared" si="2"/>
        <v>0</v>
      </c>
      <c r="J23" s="223"/>
      <c r="K23" s="80">
        <v>1</v>
      </c>
      <c r="L23" s="78">
        <v>1</v>
      </c>
      <c r="M23" s="81">
        <f t="shared" si="10"/>
        <v>2</v>
      </c>
      <c r="N23" s="223"/>
      <c r="O23" s="30">
        <f t="shared" si="6"/>
        <v>0</v>
      </c>
      <c r="P23" s="31">
        <f t="shared" si="13"/>
        <v>0</v>
      </c>
      <c r="Q23" s="232"/>
      <c r="R23" s="245"/>
      <c r="S23" s="245"/>
    </row>
    <row r="24" spans="1:19" ht="15.75" customHeight="1" x14ac:dyDescent="0.15">
      <c r="A24" s="223"/>
      <c r="B24" s="77" t="s">
        <v>34</v>
      </c>
      <c r="C24" s="78">
        <v>0</v>
      </c>
      <c r="D24" s="78">
        <v>0</v>
      </c>
      <c r="E24" s="79">
        <f t="shared" si="0"/>
        <v>0</v>
      </c>
      <c r="F24" s="78">
        <v>1</v>
      </c>
      <c r="G24" s="78">
        <v>0</v>
      </c>
      <c r="H24" s="78">
        <f t="shared" si="9"/>
        <v>1</v>
      </c>
      <c r="I24" s="78">
        <f t="shared" si="2"/>
        <v>1</v>
      </c>
      <c r="J24" s="223"/>
      <c r="K24" s="80">
        <v>3</v>
      </c>
      <c r="L24" s="78">
        <v>3</v>
      </c>
      <c r="M24" s="81">
        <f t="shared" si="10"/>
        <v>6</v>
      </c>
      <c r="N24" s="223"/>
      <c r="O24" s="30">
        <f t="shared" si="6"/>
        <v>0</v>
      </c>
      <c r="P24" s="31">
        <f t="shared" si="13"/>
        <v>33.333333333333329</v>
      </c>
      <c r="Q24" s="232"/>
      <c r="R24" s="245"/>
      <c r="S24" s="245"/>
    </row>
    <row r="25" spans="1:19" ht="15.75" customHeight="1" x14ac:dyDescent="0.15">
      <c r="A25" s="9" t="s">
        <v>57</v>
      </c>
      <c r="B25" s="37" t="s">
        <v>20</v>
      </c>
      <c r="C25" s="12">
        <v>0</v>
      </c>
      <c r="D25" s="12">
        <v>0</v>
      </c>
      <c r="E25" s="38">
        <f t="shared" si="0"/>
        <v>0</v>
      </c>
      <c r="F25" s="12">
        <v>0</v>
      </c>
      <c r="G25" s="12">
        <v>10</v>
      </c>
      <c r="H25" s="12">
        <f t="shared" si="9"/>
        <v>10</v>
      </c>
      <c r="I25" s="12">
        <f t="shared" si="2"/>
        <v>10</v>
      </c>
      <c r="J25" s="12">
        <f t="shared" ref="J25:J27" si="14">SUM(E25,H25)</f>
        <v>10</v>
      </c>
      <c r="K25" s="11">
        <v>46</v>
      </c>
      <c r="L25" s="12">
        <v>48</v>
      </c>
      <c r="M25" s="15">
        <f t="shared" si="10"/>
        <v>94</v>
      </c>
      <c r="N25" s="15">
        <f t="shared" ref="N25:N27" si="15">SUM(K25:L25)</f>
        <v>94</v>
      </c>
      <c r="O25" s="30">
        <f t="shared" si="6"/>
        <v>0</v>
      </c>
      <c r="P25" s="31">
        <f t="shared" si="13"/>
        <v>20.833333333333336</v>
      </c>
      <c r="Q25" s="18">
        <f>(I25/M25)*100</f>
        <v>10.638297872340425</v>
      </c>
      <c r="R25" s="19">
        <f>(I25/Y5)*100</f>
        <v>2.6525198938992043</v>
      </c>
      <c r="S25" s="105">
        <f>(I25/V7)*100</f>
        <v>8.7719298245614024</v>
      </c>
    </row>
    <row r="26" spans="1:19" ht="15.75" customHeight="1" x14ac:dyDescent="0.15">
      <c r="A26" s="76" t="s">
        <v>58</v>
      </c>
      <c r="B26" s="77" t="s">
        <v>20</v>
      </c>
      <c r="C26" s="78">
        <v>0</v>
      </c>
      <c r="D26" s="78">
        <v>0</v>
      </c>
      <c r="E26" s="79">
        <v>0</v>
      </c>
      <c r="F26" s="78">
        <v>1</v>
      </c>
      <c r="G26" s="78">
        <v>0</v>
      </c>
      <c r="H26" s="78">
        <f t="shared" si="9"/>
        <v>1</v>
      </c>
      <c r="I26" s="78">
        <f t="shared" si="2"/>
        <v>1</v>
      </c>
      <c r="J26" s="78">
        <f t="shared" si="14"/>
        <v>1</v>
      </c>
      <c r="K26" s="80">
        <v>65</v>
      </c>
      <c r="L26" s="78">
        <v>61</v>
      </c>
      <c r="M26" s="81">
        <f t="shared" si="10"/>
        <v>126</v>
      </c>
      <c r="N26" s="81">
        <f t="shared" si="15"/>
        <v>126</v>
      </c>
      <c r="O26" s="30">
        <f t="shared" si="6"/>
        <v>0</v>
      </c>
      <c r="P26" s="31">
        <f t="shared" si="13"/>
        <v>1.639344262295082</v>
      </c>
      <c r="Q26" s="83">
        <f>(I26/M26)*100</f>
        <v>0.79365079365079361</v>
      </c>
      <c r="R26" s="147">
        <f>(I26/Y5)*100</f>
        <v>0.2652519893899204</v>
      </c>
      <c r="S26" s="111">
        <f>(I26/V7)*100</f>
        <v>0.8771929824561403</v>
      </c>
    </row>
    <row r="27" spans="1:19" ht="15.75" customHeight="1" thickBot="1" x14ac:dyDescent="0.2">
      <c r="A27" s="9" t="s">
        <v>61</v>
      </c>
      <c r="B27" s="37" t="s">
        <v>20</v>
      </c>
      <c r="C27" s="12">
        <v>0</v>
      </c>
      <c r="D27" s="12">
        <v>0</v>
      </c>
      <c r="E27" s="38">
        <v>0</v>
      </c>
      <c r="F27" s="12">
        <v>0</v>
      </c>
      <c r="G27" s="12">
        <v>1</v>
      </c>
      <c r="H27" s="12">
        <f t="shared" si="9"/>
        <v>1</v>
      </c>
      <c r="I27" s="12">
        <f t="shared" si="2"/>
        <v>1</v>
      </c>
      <c r="J27" s="12">
        <f t="shared" si="14"/>
        <v>1</v>
      </c>
      <c r="K27" s="11">
        <v>98</v>
      </c>
      <c r="L27" s="12">
        <v>98</v>
      </c>
      <c r="M27" s="15">
        <f t="shared" si="10"/>
        <v>196</v>
      </c>
      <c r="N27" s="15">
        <f t="shared" si="15"/>
        <v>196</v>
      </c>
      <c r="O27" s="30">
        <f t="shared" si="6"/>
        <v>0</v>
      </c>
      <c r="P27" s="31">
        <f t="shared" si="13"/>
        <v>1.0204081632653061</v>
      </c>
      <c r="Q27" s="18">
        <f>(I27/M27)*100</f>
        <v>0.51020408163265307</v>
      </c>
      <c r="R27" s="146">
        <f>(I27/Y5)*100</f>
        <v>0.2652519893899204</v>
      </c>
      <c r="S27" s="105">
        <f>(I27/V7)*100</f>
        <v>0.8771929824561403</v>
      </c>
    </row>
    <row r="28" spans="1:19" ht="15.75" customHeight="1" x14ac:dyDescent="0.15">
      <c r="A28" s="298" t="s">
        <v>24</v>
      </c>
      <c r="B28" s="77" t="s">
        <v>20</v>
      </c>
      <c r="C28" s="78">
        <v>20</v>
      </c>
      <c r="D28" s="78">
        <v>15</v>
      </c>
      <c r="E28" s="79">
        <f t="shared" ref="E28:E33" si="16">SUM(C28:D28)</f>
        <v>35</v>
      </c>
      <c r="F28" s="78">
        <v>26</v>
      </c>
      <c r="G28" s="78">
        <v>18</v>
      </c>
      <c r="H28" s="78">
        <f t="shared" si="9"/>
        <v>44</v>
      </c>
      <c r="I28" s="78">
        <f t="shared" si="2"/>
        <v>79</v>
      </c>
      <c r="J28" s="229">
        <f>SUM(I28:I30)</f>
        <v>173</v>
      </c>
      <c r="K28" s="347"/>
      <c r="L28" s="342"/>
      <c r="M28" s="343">
        <f t="shared" si="10"/>
        <v>0</v>
      </c>
      <c r="N28" s="238">
        <v>3360</v>
      </c>
      <c r="O28" s="344"/>
      <c r="P28" s="345"/>
      <c r="Q28" s="257">
        <f>(J28/N28)*100</f>
        <v>5.1488095238095237</v>
      </c>
      <c r="R28" s="348">
        <f>(J28/Y5)*100</f>
        <v>45.888594164456229</v>
      </c>
      <c r="S28" s="151">
        <f>SUM(S5:S27)</f>
        <v>99.999999999999957</v>
      </c>
    </row>
    <row r="29" spans="1:19" ht="15.75" customHeight="1" x14ac:dyDescent="0.15">
      <c r="A29" s="223"/>
      <c r="B29" s="77" t="s">
        <v>22</v>
      </c>
      <c r="C29" s="78">
        <v>22</v>
      </c>
      <c r="D29" s="78">
        <v>5</v>
      </c>
      <c r="E29" s="79">
        <f t="shared" si="16"/>
        <v>27</v>
      </c>
      <c r="F29" s="78">
        <v>46</v>
      </c>
      <c r="G29" s="78">
        <v>4</v>
      </c>
      <c r="H29" s="78">
        <f t="shared" si="9"/>
        <v>50</v>
      </c>
      <c r="I29" s="78">
        <f t="shared" si="2"/>
        <v>77</v>
      </c>
      <c r="J29" s="223"/>
      <c r="K29" s="232"/>
      <c r="L29" s="223"/>
      <c r="M29" s="223"/>
      <c r="N29" s="223"/>
      <c r="O29" s="232"/>
      <c r="P29" s="223"/>
      <c r="Q29" s="232"/>
      <c r="R29" s="232"/>
      <c r="S29" s="11"/>
    </row>
    <row r="30" spans="1:19" ht="15.75" customHeight="1" x14ac:dyDescent="0.15">
      <c r="A30" s="223"/>
      <c r="B30" s="77" t="s">
        <v>34</v>
      </c>
      <c r="C30" s="78">
        <v>2</v>
      </c>
      <c r="D30" s="78">
        <v>2</v>
      </c>
      <c r="E30" s="79">
        <f t="shared" si="16"/>
        <v>4</v>
      </c>
      <c r="F30" s="78">
        <v>10</v>
      </c>
      <c r="G30" s="78">
        <v>3</v>
      </c>
      <c r="H30" s="78">
        <f t="shared" si="9"/>
        <v>13</v>
      </c>
      <c r="I30" s="78">
        <f t="shared" si="2"/>
        <v>17</v>
      </c>
      <c r="J30" s="223"/>
      <c r="K30" s="232"/>
      <c r="L30" s="223"/>
      <c r="M30" s="223"/>
      <c r="N30" s="223"/>
      <c r="O30" s="232"/>
      <c r="P30" s="223"/>
      <c r="Q30" s="232"/>
      <c r="R30" s="232"/>
      <c r="S30" s="11"/>
    </row>
    <row r="31" spans="1:19" ht="15.75" customHeight="1" x14ac:dyDescent="0.15">
      <c r="A31" s="265" t="s">
        <v>62</v>
      </c>
      <c r="B31" s="37" t="s">
        <v>20</v>
      </c>
      <c r="C31" s="12">
        <v>2</v>
      </c>
      <c r="D31" s="12">
        <v>1</v>
      </c>
      <c r="E31" s="38">
        <f t="shared" si="16"/>
        <v>3</v>
      </c>
      <c r="F31" s="12">
        <v>3</v>
      </c>
      <c r="G31" s="12">
        <v>3</v>
      </c>
      <c r="H31" s="12">
        <f t="shared" si="9"/>
        <v>6</v>
      </c>
      <c r="I31" s="12">
        <f t="shared" si="2"/>
        <v>9</v>
      </c>
      <c r="J31" s="230">
        <f>SUM(I31:I33)</f>
        <v>14</v>
      </c>
      <c r="K31" s="154"/>
      <c r="L31" s="155"/>
      <c r="M31" s="156">
        <f t="shared" ref="M31:M33" si="17">SUM(K31:L31)</f>
        <v>0</v>
      </c>
      <c r="N31" s="46">
        <f t="shared" ref="N31:N33" si="18">SUM(K31:L31)</f>
        <v>0</v>
      </c>
      <c r="O31" s="47"/>
      <c r="P31" s="48"/>
      <c r="Q31" s="157"/>
      <c r="R31" s="349">
        <f>(J31/Y5)*100</f>
        <v>3.7135278514588856</v>
      </c>
      <c r="S31" s="11"/>
    </row>
    <row r="32" spans="1:19" ht="15.75" customHeight="1" x14ac:dyDescent="0.15">
      <c r="A32" s="223"/>
      <c r="B32" s="37" t="s">
        <v>22</v>
      </c>
      <c r="C32" s="12">
        <v>0</v>
      </c>
      <c r="D32" s="12">
        <v>0</v>
      </c>
      <c r="E32" s="38">
        <f t="shared" si="16"/>
        <v>0</v>
      </c>
      <c r="F32" s="12">
        <v>2</v>
      </c>
      <c r="G32" s="12">
        <v>1</v>
      </c>
      <c r="H32" s="12">
        <f t="shared" si="9"/>
        <v>3</v>
      </c>
      <c r="I32" s="12">
        <f t="shared" si="2"/>
        <v>3</v>
      </c>
      <c r="J32" s="223"/>
      <c r="K32" s="154"/>
      <c r="L32" s="155"/>
      <c r="M32" s="156">
        <f t="shared" si="17"/>
        <v>0</v>
      </c>
      <c r="N32" s="46">
        <f t="shared" si="18"/>
        <v>0</v>
      </c>
      <c r="O32" s="47"/>
      <c r="P32" s="48"/>
      <c r="Q32" s="157"/>
      <c r="R32" s="232"/>
      <c r="S32" s="11"/>
    </row>
    <row r="33" spans="1:19" ht="15.75" customHeight="1" x14ac:dyDescent="0.15">
      <c r="A33" s="240"/>
      <c r="B33" s="87" t="s">
        <v>34</v>
      </c>
      <c r="C33" s="88">
        <v>0</v>
      </c>
      <c r="D33" s="88">
        <v>0</v>
      </c>
      <c r="E33" s="152">
        <f t="shared" si="16"/>
        <v>0</v>
      </c>
      <c r="F33" s="88">
        <v>2</v>
      </c>
      <c r="G33" s="88">
        <v>0</v>
      </c>
      <c r="H33" s="88">
        <f t="shared" si="9"/>
        <v>2</v>
      </c>
      <c r="I33" s="88">
        <f t="shared" si="2"/>
        <v>2</v>
      </c>
      <c r="J33" s="240"/>
      <c r="K33" s="154"/>
      <c r="L33" s="155"/>
      <c r="M33" s="156">
        <f t="shared" si="17"/>
        <v>0</v>
      </c>
      <c r="N33" s="46">
        <f t="shared" si="18"/>
        <v>0</v>
      </c>
      <c r="O33" s="47"/>
      <c r="P33" s="48"/>
      <c r="Q33" s="157"/>
      <c r="R33" s="232"/>
      <c r="S33" s="11"/>
    </row>
    <row r="34" spans="1:19" ht="15.75" customHeight="1" x14ac:dyDescent="0.15">
      <c r="E34" s="186">
        <f>SUM(E5:E27)</f>
        <v>31</v>
      </c>
      <c r="H34" s="186">
        <f>SUM(H5:H27)</f>
        <v>83</v>
      </c>
      <c r="J34" s="62">
        <f>SUM(J4:J33)</f>
        <v>301</v>
      </c>
      <c r="R34" s="160">
        <f>SUM(R5:R33)</f>
        <v>79.84084880636604</v>
      </c>
      <c r="S34" s="11"/>
    </row>
    <row r="35" spans="1:19" ht="15.75" customHeight="1" x14ac:dyDescent="0.15">
      <c r="A35" s="206" t="s">
        <v>63</v>
      </c>
    </row>
    <row r="36" spans="1:19" ht="15.75" customHeight="1" x14ac:dyDescent="0.15">
      <c r="A36" s="336" t="s">
        <v>64</v>
      </c>
      <c r="B36" s="162" t="s">
        <v>20</v>
      </c>
      <c r="C36" s="251">
        <v>1</v>
      </c>
      <c r="D36" s="252"/>
      <c r="E36" s="266"/>
      <c r="F36" s="251">
        <v>2</v>
      </c>
      <c r="G36" s="252"/>
      <c r="H36" s="252"/>
      <c r="I36" s="163">
        <f t="shared" ref="I36:I42" si="19">SUM(C36,F36)</f>
        <v>3</v>
      </c>
      <c r="J36" s="241">
        <f>SUM(I36,I37,I38)</f>
        <v>14</v>
      </c>
      <c r="K36" s="166"/>
      <c r="L36" s="166"/>
      <c r="M36" s="167">
        <f>SUM(K36:L36)</f>
        <v>0</v>
      </c>
      <c r="N36" s="339">
        <v>3502</v>
      </c>
      <c r="O36" s="169"/>
      <c r="P36" s="169"/>
      <c r="Q36" s="340">
        <f>(I36/N36)*100</f>
        <v>8.5665334094802967E-2</v>
      </c>
      <c r="R36" s="341">
        <f>(J36/Y5)*100</f>
        <v>3.7135278514588856</v>
      </c>
    </row>
    <row r="37" spans="1:19" ht="15.75" customHeight="1" x14ac:dyDescent="0.15">
      <c r="A37" s="223"/>
      <c r="B37" s="77" t="s">
        <v>22</v>
      </c>
      <c r="C37" s="300">
        <v>0</v>
      </c>
      <c r="D37" s="223"/>
      <c r="E37" s="275"/>
      <c r="F37" s="300">
        <v>1</v>
      </c>
      <c r="G37" s="223"/>
      <c r="H37" s="223"/>
      <c r="I37" s="78">
        <f t="shared" si="19"/>
        <v>1</v>
      </c>
      <c r="J37" s="242"/>
      <c r="K37" s="45"/>
      <c r="L37" s="45"/>
      <c r="M37" s="46"/>
      <c r="N37" s="223"/>
      <c r="O37" s="47"/>
      <c r="P37" s="48"/>
      <c r="Q37" s="242"/>
      <c r="R37" s="242"/>
    </row>
    <row r="38" spans="1:19" ht="15.75" customHeight="1" x14ac:dyDescent="0.15">
      <c r="A38" s="240"/>
      <c r="B38" s="77" t="s">
        <v>51</v>
      </c>
      <c r="C38" s="300">
        <v>1</v>
      </c>
      <c r="D38" s="223"/>
      <c r="E38" s="275"/>
      <c r="F38" s="300">
        <v>9</v>
      </c>
      <c r="G38" s="223"/>
      <c r="H38" s="223"/>
      <c r="I38" s="78">
        <f t="shared" si="19"/>
        <v>10</v>
      </c>
      <c r="J38" s="242"/>
      <c r="K38" s="45"/>
      <c r="L38" s="45"/>
      <c r="M38" s="46"/>
      <c r="N38" s="223"/>
      <c r="O38" s="47"/>
      <c r="P38" s="48"/>
      <c r="Q38" s="242"/>
      <c r="R38" s="242"/>
    </row>
    <row r="39" spans="1:19" ht="15.75" customHeight="1" x14ac:dyDescent="0.15">
      <c r="A39" s="268" t="s">
        <v>17</v>
      </c>
      <c r="B39" s="10" t="s">
        <v>20</v>
      </c>
      <c r="C39" s="274">
        <v>13</v>
      </c>
      <c r="D39" s="223"/>
      <c r="E39" s="275"/>
      <c r="F39" s="250">
        <v>22</v>
      </c>
      <c r="G39" s="223"/>
      <c r="H39" s="223"/>
      <c r="I39" s="12">
        <f t="shared" si="19"/>
        <v>35</v>
      </c>
      <c r="J39" s="244">
        <f>SUM(I39:I42)</f>
        <v>62</v>
      </c>
      <c r="K39" s="171"/>
      <c r="L39" s="45"/>
      <c r="M39" s="46"/>
      <c r="N39" s="46"/>
      <c r="O39" s="47"/>
      <c r="P39" s="48"/>
      <c r="Q39" s="272"/>
      <c r="R39" s="341">
        <f>(J39/Y5)*100</f>
        <v>16.445623342175068</v>
      </c>
    </row>
    <row r="40" spans="1:19" ht="15.75" customHeight="1" x14ac:dyDescent="0.15">
      <c r="A40" s="223"/>
      <c r="B40" s="37" t="s">
        <v>22</v>
      </c>
      <c r="C40" s="250">
        <v>7</v>
      </c>
      <c r="D40" s="223"/>
      <c r="E40" s="275"/>
      <c r="F40" s="250">
        <v>16</v>
      </c>
      <c r="G40" s="223"/>
      <c r="H40" s="223"/>
      <c r="I40" s="12">
        <f t="shared" si="19"/>
        <v>23</v>
      </c>
      <c r="J40" s="242"/>
      <c r="K40" s="45"/>
      <c r="L40" s="45"/>
      <c r="M40" s="45"/>
      <c r="N40" s="172"/>
      <c r="O40" s="45"/>
      <c r="P40" s="172"/>
      <c r="Q40" s="245"/>
      <c r="R40" s="242"/>
    </row>
    <row r="41" spans="1:19" ht="15.75" customHeight="1" x14ac:dyDescent="0.15">
      <c r="A41" s="223"/>
      <c r="B41" s="37" t="s">
        <v>34</v>
      </c>
      <c r="C41" s="250">
        <v>2</v>
      </c>
      <c r="D41" s="223"/>
      <c r="E41" s="275"/>
      <c r="F41" s="250">
        <v>1</v>
      </c>
      <c r="G41" s="223"/>
      <c r="H41" s="223"/>
      <c r="I41" s="12">
        <f t="shared" si="19"/>
        <v>3</v>
      </c>
      <c r="J41" s="242"/>
      <c r="K41" s="55"/>
      <c r="L41" s="55"/>
      <c r="M41" s="55"/>
      <c r="N41" s="56"/>
      <c r="O41" s="55"/>
      <c r="P41" s="56"/>
      <c r="Q41" s="221"/>
      <c r="R41" s="242"/>
    </row>
    <row r="42" spans="1:19" ht="15.75" customHeight="1" x14ac:dyDescent="0.15">
      <c r="A42" s="240"/>
      <c r="B42" s="87" t="s">
        <v>33</v>
      </c>
      <c r="C42" s="304">
        <v>0</v>
      </c>
      <c r="D42" s="240"/>
      <c r="E42" s="301"/>
      <c r="F42" s="304">
        <v>1</v>
      </c>
      <c r="G42" s="240"/>
      <c r="H42" s="240"/>
      <c r="I42" s="88">
        <f t="shared" si="19"/>
        <v>1</v>
      </c>
      <c r="J42" s="243"/>
      <c r="K42" s="55"/>
      <c r="L42" s="55"/>
      <c r="M42" s="55"/>
      <c r="N42" s="55"/>
      <c r="O42" s="55"/>
      <c r="P42" s="55"/>
      <c r="Q42" s="55"/>
      <c r="R42" s="243"/>
    </row>
    <row r="43" spans="1:19" ht="15.75" customHeight="1" x14ac:dyDescent="0.15">
      <c r="J43" s="62">
        <f>SUM(J36:J41)</f>
        <v>76</v>
      </c>
      <c r="R43" s="200">
        <f>SUM(R36:R42)</f>
        <v>20.159151193633953</v>
      </c>
    </row>
    <row r="45" spans="1:19" ht="15.75" customHeight="1" x14ac:dyDescent="0.15">
      <c r="J45" s="207">
        <f>SUM(J34,J43)</f>
        <v>377</v>
      </c>
      <c r="R45" s="208">
        <f>SUM(R34,R43)</f>
        <v>100</v>
      </c>
    </row>
    <row r="51" ht="13" x14ac:dyDescent="0.15"/>
    <row r="52" ht="13" x14ac:dyDescent="0.15"/>
  </sheetData>
  <mergeCells count="78">
    <mergeCell ref="Q39:Q41"/>
    <mergeCell ref="R39:R42"/>
    <mergeCell ref="F42:H42"/>
    <mergeCell ref="I3:I4"/>
    <mergeCell ref="J3:J4"/>
    <mergeCell ref="J8:J10"/>
    <mergeCell ref="J12:J14"/>
    <mergeCell ref="J22:J24"/>
    <mergeCell ref="J28:J30"/>
    <mergeCell ref="K28:K30"/>
    <mergeCell ref="J39:J42"/>
    <mergeCell ref="Q28:Q30"/>
    <mergeCell ref="R28:R30"/>
    <mergeCell ref="R31:R33"/>
    <mergeCell ref="J31:J33"/>
    <mergeCell ref="J36:J38"/>
    <mergeCell ref="N36:N38"/>
    <mergeCell ref="Q36:Q38"/>
    <mergeCell ref="R36:R38"/>
    <mergeCell ref="L28:L30"/>
    <mergeCell ref="M28:M30"/>
    <mergeCell ref="N28:N30"/>
    <mergeCell ref="O28:O30"/>
    <mergeCell ref="P28:P30"/>
    <mergeCell ref="A2:A4"/>
    <mergeCell ref="B2:B4"/>
    <mergeCell ref="C2:J2"/>
    <mergeCell ref="K2:N2"/>
    <mergeCell ref="O2:P2"/>
    <mergeCell ref="C3:D3"/>
    <mergeCell ref="E3:E4"/>
    <mergeCell ref="U2:Y3"/>
    <mergeCell ref="K3:K4"/>
    <mergeCell ref="L3:L4"/>
    <mergeCell ref="K15:L15"/>
    <mergeCell ref="M3:M4"/>
    <mergeCell ref="N3:N4"/>
    <mergeCell ref="N8:N10"/>
    <mergeCell ref="N12:N14"/>
    <mergeCell ref="S2:S4"/>
    <mergeCell ref="O3:O4"/>
    <mergeCell ref="P3:P4"/>
    <mergeCell ref="Q2:Q4"/>
    <mergeCell ref="R2:R4"/>
    <mergeCell ref="F40:H40"/>
    <mergeCell ref="F41:H41"/>
    <mergeCell ref="F3:G3"/>
    <mergeCell ref="H3:H4"/>
    <mergeCell ref="F15:H15"/>
    <mergeCell ref="F36:H36"/>
    <mergeCell ref="F37:H37"/>
    <mergeCell ref="F38:H38"/>
    <mergeCell ref="F39:H39"/>
    <mergeCell ref="C41:E41"/>
    <mergeCell ref="C42:E42"/>
    <mergeCell ref="A36:A38"/>
    <mergeCell ref="C36:E36"/>
    <mergeCell ref="C37:E37"/>
    <mergeCell ref="C38:E38"/>
    <mergeCell ref="A39:A42"/>
    <mergeCell ref="C39:E39"/>
    <mergeCell ref="C40:E40"/>
    <mergeCell ref="A28:A30"/>
    <mergeCell ref="A31:A33"/>
    <mergeCell ref="R8:R10"/>
    <mergeCell ref="S8:S10"/>
    <mergeCell ref="R12:R14"/>
    <mergeCell ref="S12:S14"/>
    <mergeCell ref="Q12:Q14"/>
    <mergeCell ref="O15:P15"/>
    <mergeCell ref="Q8:Q10"/>
    <mergeCell ref="N22:N24"/>
    <mergeCell ref="Q22:Q24"/>
    <mergeCell ref="R22:R24"/>
    <mergeCell ref="S22:S24"/>
    <mergeCell ref="A8:A10"/>
    <mergeCell ref="A12:A14"/>
    <mergeCell ref="A22:A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2:V24"/>
  <sheetViews>
    <sheetView workbookViewId="0">
      <selection activeCell="R23" sqref="R23"/>
    </sheetView>
  </sheetViews>
  <sheetFormatPr baseColWidth="10" defaultColWidth="12.6640625" defaultRowHeight="15.75" customHeight="1" x14ac:dyDescent="0.15"/>
  <cols>
    <col min="1" max="1" width="24" customWidth="1"/>
    <col min="2" max="2" width="13.1640625" customWidth="1"/>
    <col min="3" max="3" width="27.83203125" customWidth="1"/>
    <col min="4" max="4" width="17.5" customWidth="1"/>
    <col min="6" max="6" width="23.83203125" customWidth="1"/>
    <col min="7" max="7" width="17.5" customWidth="1"/>
    <col min="9" max="9" width="16.5" customWidth="1"/>
    <col min="15" max="15" width="33.1640625" customWidth="1"/>
    <col min="16" max="16" width="23.6640625" customWidth="1"/>
    <col min="17" max="17" width="33.1640625" customWidth="1"/>
    <col min="18" max="18" width="25" customWidth="1"/>
    <col min="21" max="21" width="17.6640625" customWidth="1"/>
  </cols>
  <sheetData>
    <row r="2" spans="1:22" ht="15.75" customHeight="1" x14ac:dyDescent="0.15">
      <c r="A2" s="350" t="s">
        <v>0</v>
      </c>
      <c r="B2" s="351" t="s">
        <v>1</v>
      </c>
      <c r="C2" s="351" t="s">
        <v>37</v>
      </c>
      <c r="D2" s="223"/>
      <c r="E2" s="223"/>
      <c r="F2" s="223"/>
      <c r="G2" s="223"/>
      <c r="H2" s="223"/>
      <c r="I2" s="223"/>
      <c r="J2" s="223"/>
      <c r="K2" s="351" t="s">
        <v>3</v>
      </c>
      <c r="L2" s="223"/>
      <c r="M2" s="223"/>
      <c r="N2" s="223"/>
      <c r="O2" s="351" t="s">
        <v>38</v>
      </c>
      <c r="P2" s="223"/>
      <c r="Q2" s="352" t="s">
        <v>39</v>
      </c>
      <c r="R2" s="321" t="s">
        <v>40</v>
      </c>
      <c r="T2" s="277" t="s">
        <v>41</v>
      </c>
      <c r="U2" s="278"/>
      <c r="V2" s="279"/>
    </row>
    <row r="3" spans="1:22" ht="15.75" customHeight="1" x14ac:dyDescent="0.15">
      <c r="A3" s="223"/>
      <c r="B3" s="232"/>
      <c r="C3" s="231" t="s">
        <v>10</v>
      </c>
      <c r="D3" s="223"/>
      <c r="E3" s="237" t="s">
        <v>11</v>
      </c>
      <c r="F3" s="285" t="s">
        <v>12</v>
      </c>
      <c r="G3" s="223"/>
      <c r="H3" s="237" t="s">
        <v>11</v>
      </c>
      <c r="I3" s="226" t="s">
        <v>13</v>
      </c>
      <c r="J3" s="227" t="s">
        <v>14</v>
      </c>
      <c r="K3" s="231" t="s">
        <v>10</v>
      </c>
      <c r="L3" s="233" t="s">
        <v>12</v>
      </c>
      <c r="M3" s="237" t="s">
        <v>11</v>
      </c>
      <c r="N3" s="227" t="s">
        <v>14</v>
      </c>
      <c r="O3" s="231" t="s">
        <v>10</v>
      </c>
      <c r="P3" s="233" t="s">
        <v>12</v>
      </c>
      <c r="Q3" s="232"/>
      <c r="R3" s="245"/>
      <c r="T3" s="280"/>
      <c r="U3" s="281"/>
      <c r="V3" s="282"/>
    </row>
    <row r="4" spans="1:22" ht="15.75" customHeight="1" x14ac:dyDescent="0.15">
      <c r="A4" s="223"/>
      <c r="B4" s="232"/>
      <c r="C4" s="1" t="s">
        <v>15</v>
      </c>
      <c r="D4" s="2" t="s">
        <v>16</v>
      </c>
      <c r="E4" s="223"/>
      <c r="F4" s="3" t="s">
        <v>15</v>
      </c>
      <c r="G4" s="2" t="s">
        <v>16</v>
      </c>
      <c r="H4" s="223"/>
      <c r="I4" s="223"/>
      <c r="J4" s="223"/>
      <c r="K4" s="232"/>
      <c r="L4" s="223"/>
      <c r="M4" s="223"/>
      <c r="N4" s="223"/>
      <c r="O4" s="232"/>
      <c r="P4" s="223"/>
      <c r="Q4" s="232"/>
      <c r="R4" s="245"/>
      <c r="T4" s="4" t="s">
        <v>15</v>
      </c>
      <c r="U4" s="5" t="s">
        <v>16</v>
      </c>
      <c r="V4" s="8" t="s">
        <v>11</v>
      </c>
    </row>
    <row r="5" spans="1:22" ht="15.75" customHeight="1" x14ac:dyDescent="0.15">
      <c r="A5" s="9" t="s">
        <v>19</v>
      </c>
      <c r="B5" s="10" t="s">
        <v>20</v>
      </c>
      <c r="C5" s="11">
        <v>14</v>
      </c>
      <c r="D5" s="12">
        <v>3</v>
      </c>
      <c r="E5" s="12">
        <f t="shared" ref="E5:E22" si="0">SUM(C5:D5)</f>
        <v>17</v>
      </c>
      <c r="F5" s="119">
        <v>7</v>
      </c>
      <c r="G5" s="12">
        <v>1</v>
      </c>
      <c r="H5" s="12">
        <f t="shared" ref="H5:H22" si="1">SUM(F5:G5)</f>
        <v>8</v>
      </c>
      <c r="I5" s="12">
        <f t="shared" ref="I5:I22" si="2">SUM(E5,H5)</f>
        <v>25</v>
      </c>
      <c r="J5" s="12">
        <f t="shared" ref="J5:J7" si="3">SUM(E5,H5)</f>
        <v>25</v>
      </c>
      <c r="K5" s="11">
        <v>21</v>
      </c>
      <c r="L5" s="12">
        <v>21</v>
      </c>
      <c r="M5" s="15">
        <f t="shared" ref="M5:M22" si="4">SUM(K5:L5)</f>
        <v>42</v>
      </c>
      <c r="N5" s="15">
        <f t="shared" ref="N5:N7" si="5">SUM(K5:L5)</f>
        <v>42</v>
      </c>
      <c r="O5" s="16">
        <f t="shared" ref="O5:O17" si="6">(E5/K5)*100</f>
        <v>80.952380952380949</v>
      </c>
      <c r="P5" s="17">
        <f>(H5/L5)*100</f>
        <v>38.095238095238095</v>
      </c>
      <c r="Q5" s="18">
        <f>(I5/N5)*100</f>
        <v>59.523809523809526</v>
      </c>
      <c r="R5" s="209">
        <f>(I5/V5)*100</f>
        <v>15.822784810126583</v>
      </c>
      <c r="T5" s="21">
        <v>98</v>
      </c>
      <c r="U5" s="21">
        <v>60</v>
      </c>
      <c r="V5" s="21">
        <f>SUM(T5,U5)</f>
        <v>158</v>
      </c>
    </row>
    <row r="6" spans="1:22" ht="15.75" customHeight="1" x14ac:dyDescent="0.15">
      <c r="A6" s="23" t="s">
        <v>45</v>
      </c>
      <c r="B6" s="24" t="s">
        <v>20</v>
      </c>
      <c r="C6" s="25">
        <v>0</v>
      </c>
      <c r="D6" s="210"/>
      <c r="E6" s="27">
        <f t="shared" si="0"/>
        <v>0</v>
      </c>
      <c r="F6" s="28">
        <v>1</v>
      </c>
      <c r="G6" s="210"/>
      <c r="H6" s="27">
        <f t="shared" si="1"/>
        <v>1</v>
      </c>
      <c r="I6" s="27">
        <f t="shared" si="2"/>
        <v>1</v>
      </c>
      <c r="J6" s="27">
        <f t="shared" si="3"/>
        <v>1</v>
      </c>
      <c r="K6" s="25">
        <v>55</v>
      </c>
      <c r="L6" s="27">
        <v>54</v>
      </c>
      <c r="M6" s="29">
        <f t="shared" si="4"/>
        <v>109</v>
      </c>
      <c r="N6" s="29">
        <f t="shared" si="5"/>
        <v>109</v>
      </c>
      <c r="O6" s="16">
        <f t="shared" si="6"/>
        <v>0</v>
      </c>
      <c r="P6" s="17">
        <f>(H6/L6)*100</f>
        <v>1.8518518518518516</v>
      </c>
      <c r="Q6" s="18">
        <f>(I6/N6)*100</f>
        <v>0.91743119266055051</v>
      </c>
      <c r="R6" s="211">
        <f>(I6/V5)*100</f>
        <v>0.63291139240506333</v>
      </c>
    </row>
    <row r="7" spans="1:22" ht="15.75" customHeight="1" x14ac:dyDescent="0.15">
      <c r="A7" s="136" t="s">
        <v>82</v>
      </c>
      <c r="B7" s="137" t="s">
        <v>22</v>
      </c>
      <c r="C7" s="138">
        <v>4</v>
      </c>
      <c r="D7" s="45"/>
      <c r="E7" s="212">
        <f t="shared" si="0"/>
        <v>4</v>
      </c>
      <c r="F7" s="140">
        <v>0</v>
      </c>
      <c r="G7" s="45"/>
      <c r="H7" s="140">
        <f t="shared" si="1"/>
        <v>0</v>
      </c>
      <c r="I7" s="140">
        <f t="shared" si="2"/>
        <v>4</v>
      </c>
      <c r="J7" s="140">
        <f t="shared" si="3"/>
        <v>4</v>
      </c>
      <c r="K7" s="234">
        <v>57</v>
      </c>
      <c r="L7" s="223"/>
      <c r="M7" s="141">
        <f t="shared" si="4"/>
        <v>57</v>
      </c>
      <c r="N7" s="141">
        <f t="shared" si="5"/>
        <v>57</v>
      </c>
      <c r="O7" s="225">
        <f t="shared" si="6"/>
        <v>7.0175438596491224</v>
      </c>
      <c r="P7" s="223"/>
      <c r="Q7" s="142">
        <f>(I7/N7)*100</f>
        <v>7.0175438596491224</v>
      </c>
      <c r="R7" s="213">
        <f>(I7/V5)*100</f>
        <v>2.5316455696202533</v>
      </c>
    </row>
    <row r="8" spans="1:22" ht="15.75" customHeight="1" x14ac:dyDescent="0.15">
      <c r="A8" s="338" t="s">
        <v>47</v>
      </c>
      <c r="B8" s="117" t="s">
        <v>20</v>
      </c>
      <c r="C8" s="25">
        <v>1</v>
      </c>
      <c r="D8" s="27">
        <v>4</v>
      </c>
      <c r="E8" s="27">
        <f t="shared" si="0"/>
        <v>5</v>
      </c>
      <c r="F8" s="133">
        <v>1</v>
      </c>
      <c r="G8" s="27">
        <v>0</v>
      </c>
      <c r="H8" s="27">
        <f t="shared" si="1"/>
        <v>1</v>
      </c>
      <c r="I8" s="27">
        <f t="shared" si="2"/>
        <v>6</v>
      </c>
      <c r="J8" s="346">
        <f>SUM(I8:I9)</f>
        <v>7</v>
      </c>
      <c r="K8" s="25">
        <v>19</v>
      </c>
      <c r="L8" s="27">
        <v>19</v>
      </c>
      <c r="M8" s="29">
        <f t="shared" si="4"/>
        <v>38</v>
      </c>
      <c r="N8" s="337">
        <f>SUM(M8,M9)</f>
        <v>42</v>
      </c>
      <c r="O8" s="30">
        <f t="shared" si="6"/>
        <v>26.315789473684209</v>
      </c>
      <c r="P8" s="31">
        <f t="shared" ref="P8:P17" si="7">(H8/L8)*100</f>
        <v>5.2631578947368416</v>
      </c>
      <c r="Q8" s="335">
        <f>(J8/N8)*100</f>
        <v>16.666666666666664</v>
      </c>
      <c r="R8" s="354">
        <f>(J8/V5)*100</f>
        <v>4.4303797468354427</v>
      </c>
    </row>
    <row r="9" spans="1:22" ht="15.75" customHeight="1" x14ac:dyDescent="0.15">
      <c r="A9" s="223"/>
      <c r="B9" s="117" t="s">
        <v>22</v>
      </c>
      <c r="C9" s="25">
        <v>1</v>
      </c>
      <c r="D9" s="45"/>
      <c r="E9" s="27">
        <f t="shared" si="0"/>
        <v>1</v>
      </c>
      <c r="F9" s="133">
        <v>0</v>
      </c>
      <c r="G9" s="45"/>
      <c r="H9" s="27">
        <f t="shared" si="1"/>
        <v>0</v>
      </c>
      <c r="I9" s="27">
        <f t="shared" si="2"/>
        <v>1</v>
      </c>
      <c r="J9" s="223"/>
      <c r="K9" s="25">
        <v>2</v>
      </c>
      <c r="L9" s="27">
        <v>2</v>
      </c>
      <c r="M9" s="29">
        <f t="shared" si="4"/>
        <v>4</v>
      </c>
      <c r="N9" s="223"/>
      <c r="O9" s="30">
        <f t="shared" si="6"/>
        <v>50</v>
      </c>
      <c r="P9" s="31">
        <f t="shared" si="7"/>
        <v>0</v>
      </c>
      <c r="Q9" s="232"/>
      <c r="R9" s="245"/>
    </row>
    <row r="10" spans="1:22" ht="15.75" customHeight="1" x14ac:dyDescent="0.15">
      <c r="A10" s="143" t="s">
        <v>46</v>
      </c>
      <c r="B10" s="10" t="s">
        <v>20</v>
      </c>
      <c r="C10" s="11">
        <v>1</v>
      </c>
      <c r="D10" s="12">
        <v>1</v>
      </c>
      <c r="E10" s="12">
        <f t="shared" si="0"/>
        <v>2</v>
      </c>
      <c r="F10" s="119">
        <v>1</v>
      </c>
      <c r="G10" s="12">
        <v>0</v>
      </c>
      <c r="H10" s="12">
        <f t="shared" si="1"/>
        <v>1</v>
      </c>
      <c r="I10" s="12">
        <f t="shared" si="2"/>
        <v>3</v>
      </c>
      <c r="J10" s="12">
        <f t="shared" ref="J10:J17" si="8">SUM(E10,H10)</f>
        <v>3</v>
      </c>
      <c r="K10" s="11">
        <v>13</v>
      </c>
      <c r="L10" s="12">
        <v>12</v>
      </c>
      <c r="M10" s="15">
        <f t="shared" si="4"/>
        <v>25</v>
      </c>
      <c r="N10" s="15">
        <f t="shared" ref="N10:N17" si="9">SUM(K10:L10)</f>
        <v>25</v>
      </c>
      <c r="O10" s="30">
        <f t="shared" si="6"/>
        <v>15.384615384615385</v>
      </c>
      <c r="P10" s="31">
        <f t="shared" si="7"/>
        <v>8.3333333333333321</v>
      </c>
      <c r="Q10" s="18">
        <f t="shared" ref="Q10:Q17" si="10">(I10/M10)*100</f>
        <v>12</v>
      </c>
      <c r="R10" s="209">
        <f>(I10/V5)*100</f>
        <v>1.89873417721519</v>
      </c>
    </row>
    <row r="11" spans="1:22" ht="15.75" customHeight="1" x14ac:dyDescent="0.15">
      <c r="A11" s="116" t="s">
        <v>50</v>
      </c>
      <c r="B11" s="117" t="s">
        <v>22</v>
      </c>
      <c r="C11" s="25">
        <v>2</v>
      </c>
      <c r="D11" s="45"/>
      <c r="E11" s="27">
        <f t="shared" si="0"/>
        <v>2</v>
      </c>
      <c r="F11" s="133">
        <v>1</v>
      </c>
      <c r="G11" s="214"/>
      <c r="H11" s="27">
        <f t="shared" si="1"/>
        <v>1</v>
      </c>
      <c r="I11" s="27">
        <f t="shared" si="2"/>
        <v>3</v>
      </c>
      <c r="J11" s="27">
        <f t="shared" si="8"/>
        <v>3</v>
      </c>
      <c r="K11" s="25">
        <v>80</v>
      </c>
      <c r="L11" s="27">
        <v>81</v>
      </c>
      <c r="M11" s="29">
        <f t="shared" si="4"/>
        <v>161</v>
      </c>
      <c r="N11" s="29">
        <f t="shared" si="9"/>
        <v>161</v>
      </c>
      <c r="O11" s="30">
        <f t="shared" si="6"/>
        <v>2.5</v>
      </c>
      <c r="P11" s="31">
        <f t="shared" si="7"/>
        <v>1.2345679012345678</v>
      </c>
      <c r="Q11" s="18">
        <f t="shared" si="10"/>
        <v>1.8633540372670807</v>
      </c>
      <c r="R11" s="211">
        <f>(I11/V5)*100</f>
        <v>1.89873417721519</v>
      </c>
    </row>
    <row r="12" spans="1:22" ht="15.75" customHeight="1" x14ac:dyDescent="0.15">
      <c r="A12" s="9" t="s">
        <v>32</v>
      </c>
      <c r="B12" s="10" t="s">
        <v>22</v>
      </c>
      <c r="C12" s="11">
        <v>1</v>
      </c>
      <c r="D12" s="12">
        <v>2</v>
      </c>
      <c r="E12" s="12">
        <f t="shared" si="0"/>
        <v>3</v>
      </c>
      <c r="F12" s="119">
        <v>0</v>
      </c>
      <c r="G12" s="12">
        <v>1</v>
      </c>
      <c r="H12" s="12">
        <f t="shared" si="1"/>
        <v>1</v>
      </c>
      <c r="I12" s="12">
        <f t="shared" si="2"/>
        <v>4</v>
      </c>
      <c r="J12" s="12">
        <f t="shared" si="8"/>
        <v>4</v>
      </c>
      <c r="K12" s="11">
        <v>126</v>
      </c>
      <c r="L12" s="12">
        <v>125</v>
      </c>
      <c r="M12" s="15">
        <f t="shared" si="4"/>
        <v>251</v>
      </c>
      <c r="N12" s="15">
        <f t="shared" si="9"/>
        <v>251</v>
      </c>
      <c r="O12" s="30">
        <f t="shared" si="6"/>
        <v>2.3809523809523809</v>
      </c>
      <c r="P12" s="31">
        <f t="shared" si="7"/>
        <v>0.8</v>
      </c>
      <c r="Q12" s="18">
        <f t="shared" si="10"/>
        <v>1.593625498007968</v>
      </c>
      <c r="R12" s="209">
        <f>(I12/V5)*100</f>
        <v>2.5316455696202533</v>
      </c>
    </row>
    <row r="13" spans="1:22" ht="15.75" customHeight="1" x14ac:dyDescent="0.15">
      <c r="A13" s="116" t="s">
        <v>21</v>
      </c>
      <c r="B13" s="117" t="s">
        <v>22</v>
      </c>
      <c r="C13" s="25">
        <v>3</v>
      </c>
      <c r="D13" s="27">
        <v>3</v>
      </c>
      <c r="E13" s="27">
        <f t="shared" si="0"/>
        <v>6</v>
      </c>
      <c r="F13" s="133">
        <v>1</v>
      </c>
      <c r="G13" s="27">
        <v>2</v>
      </c>
      <c r="H13" s="27">
        <f t="shared" si="1"/>
        <v>3</v>
      </c>
      <c r="I13" s="27">
        <f t="shared" si="2"/>
        <v>9</v>
      </c>
      <c r="J13" s="27">
        <f t="shared" si="8"/>
        <v>9</v>
      </c>
      <c r="K13" s="25">
        <v>124</v>
      </c>
      <c r="L13" s="27">
        <v>122</v>
      </c>
      <c r="M13" s="29">
        <f t="shared" si="4"/>
        <v>246</v>
      </c>
      <c r="N13" s="29">
        <f t="shared" si="9"/>
        <v>246</v>
      </c>
      <c r="O13" s="30">
        <f t="shared" si="6"/>
        <v>4.838709677419355</v>
      </c>
      <c r="P13" s="31">
        <f t="shared" si="7"/>
        <v>2.459016393442623</v>
      </c>
      <c r="Q13" s="18">
        <f t="shared" si="10"/>
        <v>3.6585365853658534</v>
      </c>
      <c r="R13" s="211">
        <f>(I13/V5)*100</f>
        <v>5.6962025316455698</v>
      </c>
    </row>
    <row r="14" spans="1:22" ht="15.75" customHeight="1" x14ac:dyDescent="0.15">
      <c r="A14" s="143" t="s">
        <v>55</v>
      </c>
      <c r="B14" s="10" t="s">
        <v>20</v>
      </c>
      <c r="C14" s="11">
        <v>1</v>
      </c>
      <c r="D14" s="45"/>
      <c r="E14" s="12">
        <f t="shared" si="0"/>
        <v>1</v>
      </c>
      <c r="F14" s="119">
        <v>0</v>
      </c>
      <c r="G14" s="45"/>
      <c r="H14" s="12">
        <f t="shared" si="1"/>
        <v>0</v>
      </c>
      <c r="I14" s="12">
        <f t="shared" si="2"/>
        <v>1</v>
      </c>
      <c r="J14" s="12">
        <f t="shared" si="8"/>
        <v>1</v>
      </c>
      <c r="K14" s="11">
        <v>36</v>
      </c>
      <c r="L14" s="12">
        <v>41</v>
      </c>
      <c r="M14" s="15">
        <f t="shared" si="4"/>
        <v>77</v>
      </c>
      <c r="N14" s="15">
        <f t="shared" si="9"/>
        <v>77</v>
      </c>
      <c r="O14" s="30">
        <f t="shared" si="6"/>
        <v>2.7777777777777777</v>
      </c>
      <c r="P14" s="31">
        <f t="shared" si="7"/>
        <v>0</v>
      </c>
      <c r="Q14" s="18">
        <f t="shared" si="10"/>
        <v>1.2987012987012987</v>
      </c>
      <c r="R14" s="209">
        <f>(I14/V5)*100</f>
        <v>0.63291139240506333</v>
      </c>
    </row>
    <row r="15" spans="1:22" ht="15.75" customHeight="1" x14ac:dyDescent="0.15">
      <c r="A15" s="205" t="s">
        <v>54</v>
      </c>
      <c r="B15" s="89" t="s">
        <v>22</v>
      </c>
      <c r="C15" s="27">
        <v>4</v>
      </c>
      <c r="D15" s="45"/>
      <c r="E15" s="118">
        <f t="shared" si="0"/>
        <v>4</v>
      </c>
      <c r="F15" s="27">
        <v>0</v>
      </c>
      <c r="G15" s="45"/>
      <c r="H15" s="27">
        <f t="shared" si="1"/>
        <v>0</v>
      </c>
      <c r="I15" s="27">
        <f t="shared" si="2"/>
        <v>4</v>
      </c>
      <c r="J15" s="27">
        <f t="shared" si="8"/>
        <v>4</v>
      </c>
      <c r="K15" s="25">
        <v>82</v>
      </c>
      <c r="L15" s="27">
        <v>83</v>
      </c>
      <c r="M15" s="29">
        <f t="shared" si="4"/>
        <v>165</v>
      </c>
      <c r="N15" s="29">
        <f t="shared" si="9"/>
        <v>165</v>
      </c>
      <c r="O15" s="30">
        <f t="shared" si="6"/>
        <v>4.8780487804878048</v>
      </c>
      <c r="P15" s="31">
        <f t="shared" si="7"/>
        <v>0</v>
      </c>
      <c r="Q15" s="18">
        <f t="shared" si="10"/>
        <v>2.4242424242424243</v>
      </c>
      <c r="R15" s="211">
        <f>(J15/V5)*100</f>
        <v>2.5316455696202533</v>
      </c>
    </row>
    <row r="16" spans="1:22" ht="15.75" customHeight="1" x14ac:dyDescent="0.15">
      <c r="A16" s="9" t="s">
        <v>83</v>
      </c>
      <c r="B16" s="37" t="s">
        <v>20</v>
      </c>
      <c r="C16" s="45"/>
      <c r="D16" s="12">
        <v>1</v>
      </c>
      <c r="E16" s="38">
        <f t="shared" si="0"/>
        <v>1</v>
      </c>
      <c r="F16" s="45"/>
      <c r="G16" s="12">
        <v>0</v>
      </c>
      <c r="H16" s="12">
        <f t="shared" si="1"/>
        <v>0</v>
      </c>
      <c r="I16" s="12">
        <f t="shared" si="2"/>
        <v>1</v>
      </c>
      <c r="J16" s="12">
        <f t="shared" si="8"/>
        <v>1</v>
      </c>
      <c r="K16" s="11">
        <v>98</v>
      </c>
      <c r="L16" s="12">
        <v>98</v>
      </c>
      <c r="M16" s="15">
        <f t="shared" si="4"/>
        <v>196</v>
      </c>
      <c r="N16" s="15">
        <f t="shared" si="9"/>
        <v>196</v>
      </c>
      <c r="O16" s="30">
        <f t="shared" si="6"/>
        <v>1.0204081632653061</v>
      </c>
      <c r="P16" s="31">
        <f t="shared" si="7"/>
        <v>0</v>
      </c>
      <c r="Q16" s="18">
        <f t="shared" si="10"/>
        <v>0.51020408163265307</v>
      </c>
      <c r="R16" s="209">
        <f>(I16/$V$5)*100</f>
        <v>0.63291139240506333</v>
      </c>
    </row>
    <row r="17" spans="1:18" ht="15.75" customHeight="1" x14ac:dyDescent="0.15">
      <c r="A17" s="116" t="s">
        <v>57</v>
      </c>
      <c r="B17" s="89" t="s">
        <v>20</v>
      </c>
      <c r="C17" s="45"/>
      <c r="D17" s="27">
        <v>2</v>
      </c>
      <c r="E17" s="118">
        <f t="shared" si="0"/>
        <v>2</v>
      </c>
      <c r="F17" s="45"/>
      <c r="G17" s="27">
        <v>0</v>
      </c>
      <c r="H17" s="27">
        <f t="shared" si="1"/>
        <v>0</v>
      </c>
      <c r="I17" s="27">
        <f t="shared" si="2"/>
        <v>2</v>
      </c>
      <c r="J17" s="27">
        <f t="shared" si="8"/>
        <v>2</v>
      </c>
      <c r="K17" s="11">
        <v>46</v>
      </c>
      <c r="L17" s="12">
        <v>48</v>
      </c>
      <c r="M17" s="29">
        <f t="shared" si="4"/>
        <v>94</v>
      </c>
      <c r="N17" s="29">
        <f t="shared" si="9"/>
        <v>94</v>
      </c>
      <c r="O17" s="30">
        <f t="shared" si="6"/>
        <v>4.3478260869565215</v>
      </c>
      <c r="P17" s="31">
        <f t="shared" si="7"/>
        <v>0</v>
      </c>
      <c r="Q17" s="18">
        <f t="shared" si="10"/>
        <v>2.1276595744680851</v>
      </c>
      <c r="R17" s="211">
        <f>(I17/V5)*100</f>
        <v>1.2658227848101267</v>
      </c>
    </row>
    <row r="18" spans="1:18" ht="15.75" customHeight="1" x14ac:dyDescent="0.15">
      <c r="A18" s="265" t="s">
        <v>24</v>
      </c>
      <c r="B18" s="37" t="s">
        <v>20</v>
      </c>
      <c r="C18" s="12">
        <v>8</v>
      </c>
      <c r="D18" s="12">
        <v>17</v>
      </c>
      <c r="E18" s="38">
        <f t="shared" si="0"/>
        <v>25</v>
      </c>
      <c r="F18" s="12">
        <v>4</v>
      </c>
      <c r="G18" s="12">
        <v>7</v>
      </c>
      <c r="H18" s="12">
        <f t="shared" si="1"/>
        <v>11</v>
      </c>
      <c r="I18" s="12">
        <f t="shared" si="2"/>
        <v>36</v>
      </c>
      <c r="J18" s="230">
        <f>SUM(I18:I20)</f>
        <v>87</v>
      </c>
      <c r="K18" s="171"/>
      <c r="L18" s="45"/>
      <c r="M18" s="46">
        <f t="shared" si="4"/>
        <v>0</v>
      </c>
      <c r="N18" s="224">
        <v>3614</v>
      </c>
      <c r="O18" s="47"/>
      <c r="P18" s="48"/>
      <c r="Q18" s="247">
        <f>(J18/N18)*100</f>
        <v>2.407304925290537</v>
      </c>
      <c r="R18" s="295">
        <f>(J18/V5)*100</f>
        <v>55.063291139240512</v>
      </c>
    </row>
    <row r="19" spans="1:18" ht="15.75" customHeight="1" x14ac:dyDescent="0.15">
      <c r="A19" s="223"/>
      <c r="B19" s="37" t="s">
        <v>22</v>
      </c>
      <c r="C19" s="12">
        <v>20</v>
      </c>
      <c r="D19" s="12">
        <v>5</v>
      </c>
      <c r="E19" s="38">
        <f t="shared" si="0"/>
        <v>25</v>
      </c>
      <c r="F19" s="12">
        <v>15</v>
      </c>
      <c r="G19" s="12">
        <v>4</v>
      </c>
      <c r="H19" s="12">
        <f t="shared" si="1"/>
        <v>19</v>
      </c>
      <c r="I19" s="12">
        <f t="shared" si="2"/>
        <v>44</v>
      </c>
      <c r="J19" s="223"/>
      <c r="K19" s="171"/>
      <c r="L19" s="45"/>
      <c r="M19" s="46">
        <f t="shared" si="4"/>
        <v>0</v>
      </c>
      <c r="N19" s="223"/>
      <c r="O19" s="47"/>
      <c r="P19" s="48"/>
      <c r="Q19" s="232"/>
      <c r="R19" s="245"/>
    </row>
    <row r="20" spans="1:18" ht="15.75" customHeight="1" x14ac:dyDescent="0.15">
      <c r="A20" s="223"/>
      <c r="B20" s="37" t="s">
        <v>34</v>
      </c>
      <c r="C20" s="12">
        <v>2</v>
      </c>
      <c r="D20" s="12">
        <v>1</v>
      </c>
      <c r="E20" s="38">
        <f t="shared" si="0"/>
        <v>3</v>
      </c>
      <c r="F20" s="12">
        <v>2</v>
      </c>
      <c r="G20" s="12">
        <v>2</v>
      </c>
      <c r="H20" s="12">
        <f t="shared" si="1"/>
        <v>4</v>
      </c>
      <c r="I20" s="12">
        <f t="shared" si="2"/>
        <v>7</v>
      </c>
      <c r="J20" s="223"/>
      <c r="K20" s="171"/>
      <c r="L20" s="45"/>
      <c r="M20" s="46">
        <f t="shared" si="4"/>
        <v>0</v>
      </c>
      <c r="N20" s="223"/>
      <c r="O20" s="47"/>
      <c r="P20" s="48"/>
      <c r="Q20" s="232"/>
      <c r="R20" s="245"/>
    </row>
    <row r="21" spans="1:18" ht="15.75" customHeight="1" x14ac:dyDescent="0.15">
      <c r="A21" s="338" t="s">
        <v>62</v>
      </c>
      <c r="B21" s="89" t="s">
        <v>20</v>
      </c>
      <c r="C21" s="27">
        <v>2</v>
      </c>
      <c r="D21" s="27">
        <v>2</v>
      </c>
      <c r="E21" s="118">
        <f t="shared" si="0"/>
        <v>4</v>
      </c>
      <c r="F21" s="27">
        <v>0</v>
      </c>
      <c r="G21" s="27">
        <v>1</v>
      </c>
      <c r="H21" s="27">
        <f t="shared" si="1"/>
        <v>1</v>
      </c>
      <c r="I21" s="27">
        <f t="shared" si="2"/>
        <v>5</v>
      </c>
      <c r="J21" s="302">
        <f>SUM(I21:I22)</f>
        <v>7</v>
      </c>
      <c r="K21" s="171"/>
      <c r="L21" s="45"/>
      <c r="M21" s="46">
        <f t="shared" si="4"/>
        <v>0</v>
      </c>
      <c r="N21" s="46">
        <f t="shared" ref="N21:N22" si="11">SUM(K21:L21)</f>
        <v>0</v>
      </c>
      <c r="O21" s="47"/>
      <c r="P21" s="48"/>
      <c r="Q21" s="157"/>
      <c r="R21" s="353">
        <f>(J21/V5)*100</f>
        <v>4.4303797468354427</v>
      </c>
    </row>
    <row r="22" spans="1:18" ht="15.75" customHeight="1" x14ac:dyDescent="0.15">
      <c r="A22" s="223"/>
      <c r="B22" s="89" t="s">
        <v>22</v>
      </c>
      <c r="C22" s="27">
        <v>1</v>
      </c>
      <c r="D22" s="27">
        <v>0</v>
      </c>
      <c r="E22" s="118">
        <f t="shared" si="0"/>
        <v>1</v>
      </c>
      <c r="F22" s="27">
        <v>0</v>
      </c>
      <c r="G22" s="27">
        <v>1</v>
      </c>
      <c r="H22" s="27">
        <f t="shared" si="1"/>
        <v>1</v>
      </c>
      <c r="I22" s="27">
        <f t="shared" si="2"/>
        <v>2</v>
      </c>
      <c r="J22" s="223"/>
      <c r="K22" s="171"/>
      <c r="L22" s="45"/>
      <c r="M22" s="46">
        <f t="shared" si="4"/>
        <v>0</v>
      </c>
      <c r="N22" s="46">
        <f t="shared" si="11"/>
        <v>0</v>
      </c>
      <c r="O22" s="47"/>
      <c r="P22" s="48"/>
      <c r="Q22" s="157"/>
      <c r="R22" s="245"/>
    </row>
    <row r="23" spans="1:18" ht="15.75" customHeight="1" x14ac:dyDescent="0.15">
      <c r="A23" s="9"/>
      <c r="B23" s="215"/>
      <c r="C23" s="12"/>
      <c r="D23" s="12"/>
      <c r="E23" s="12"/>
      <c r="F23" s="12"/>
      <c r="G23" s="12"/>
      <c r="H23" s="12"/>
      <c r="I23" s="12"/>
      <c r="J23" s="216"/>
      <c r="M23" s="15"/>
      <c r="N23" s="15"/>
      <c r="O23" s="17"/>
      <c r="P23" s="17"/>
      <c r="Q23" s="217"/>
      <c r="R23" s="20"/>
    </row>
    <row r="24" spans="1:18" ht="15.75" customHeight="1" x14ac:dyDescent="0.15">
      <c r="J24" s="22">
        <f>SUM(J4:J23)</f>
        <v>158</v>
      </c>
      <c r="R24" s="179">
        <f>SUM(R5:R23)</f>
        <v>100</v>
      </c>
    </row>
  </sheetData>
  <mergeCells count="35">
    <mergeCell ref="T2:V3"/>
    <mergeCell ref="P3:P4"/>
    <mergeCell ref="R18:R20"/>
    <mergeCell ref="R21:R22"/>
    <mergeCell ref="J3:J4"/>
    <mergeCell ref="K3:K4"/>
    <mergeCell ref="J8:J9"/>
    <mergeCell ref="J18:J20"/>
    <mergeCell ref="N18:N20"/>
    <mergeCell ref="Q18:Q20"/>
    <mergeCell ref="J21:J22"/>
    <mergeCell ref="N8:N9"/>
    <mergeCell ref="Q8:Q9"/>
    <mergeCell ref="R8:R9"/>
    <mergeCell ref="R2:R4"/>
    <mergeCell ref="K7:L7"/>
    <mergeCell ref="Q2:Q4"/>
    <mergeCell ref="M3:M4"/>
    <mergeCell ref="N3:N4"/>
    <mergeCell ref="O3:O4"/>
    <mergeCell ref="B2:B4"/>
    <mergeCell ref="C3:D3"/>
    <mergeCell ref="A8:A9"/>
    <mergeCell ref="A18:A20"/>
    <mergeCell ref="A21:A22"/>
    <mergeCell ref="O7:P7"/>
    <mergeCell ref="E3:E4"/>
    <mergeCell ref="F3:G3"/>
    <mergeCell ref="H3:H4"/>
    <mergeCell ref="I3:I4"/>
    <mergeCell ref="L3:L4"/>
    <mergeCell ref="A2:A4"/>
    <mergeCell ref="C2:J2"/>
    <mergeCell ref="K2:N2"/>
    <mergeCell ref="O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REVISED_Presynaptic_connectivit</vt:lpstr>
      <vt:lpstr>REVISED_Pre&amp;Post_connectivity_R</vt:lpstr>
      <vt:lpstr>REVISED_Postsynaptic_connectivi</vt:lpstr>
      <vt:lpstr>REVISED_Post_and_PrePost_connec</vt:lpstr>
      <vt:lpstr>Synapse_count</vt:lpstr>
      <vt:lpstr>Postsynaptic_RIGHT_side_BMNs</vt:lpstr>
      <vt:lpstr>Postsynaptic_LEFT_side_BMNs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Andrew M  Seeds</cp:lastModifiedBy>
  <dcterms:created xsi:type="dcterms:W3CDTF">2026-06-05T02:42:11Z</dcterms:created>
  <dcterms:modified xsi:type="dcterms:W3CDTF">2026-06-06T13:39:40Z</dcterms:modified>
</cp:coreProperties>
</file>