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rect_copy_G_Drive_as_of_11-29-2023\Project_files\1.Submitted&amp;Published_Projects\Paleocene_mammals_REVISING_17JUN25\CB_submission&amp;revision\Paleocene_DTA_ms\Paleocene_mammal_revision_CB\Cast_vs_specimen_models\"/>
    </mc:Choice>
  </mc:AlternateContent>
  <xr:revisionPtr revIDLastSave="0" documentId="13_ncr:1_{F9982A1C-019D-4E04-94AD-B87455C32D3F}" xr6:coauthVersionLast="47" xr6:coauthVersionMax="47" xr10:uidLastSave="{00000000-0000-0000-0000-000000000000}"/>
  <bookViews>
    <workbookView xWindow="-120" yWindow="-120" windowWidth="24240" windowHeight="13740" xr2:uid="{BA53DAD2-D388-44F2-8F51-F906FD79715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G9" i="2"/>
  <c r="H9" i="2"/>
  <c r="F10" i="2"/>
  <c r="G10" i="2"/>
  <c r="H10" i="2"/>
  <c r="F11" i="2"/>
  <c r="G11" i="2"/>
  <c r="H11" i="2"/>
  <c r="F8" i="2"/>
  <c r="G8" i="2"/>
  <c r="H8" i="2"/>
  <c r="F6" i="2"/>
  <c r="G6" i="2"/>
  <c r="H6" i="2"/>
  <c r="F7" i="2"/>
  <c r="G7" i="2"/>
  <c r="H7" i="2"/>
  <c r="F5" i="2"/>
  <c r="G5" i="2"/>
  <c r="H5" i="2"/>
  <c r="F4" i="2"/>
  <c r="G4" i="2"/>
  <c r="H4" i="2"/>
  <c r="H3" i="2"/>
  <c r="G3" i="2"/>
  <c r="F3" i="2"/>
  <c r="H2" i="2"/>
  <c r="G2" i="2"/>
  <c r="F2" i="2"/>
  <c r="K2" i="2" s="1"/>
  <c r="J7" i="2" l="1"/>
  <c r="J11" i="2"/>
  <c r="J6" i="2"/>
  <c r="J9" i="2"/>
  <c r="J10" i="2"/>
  <c r="L10" i="2" s="1"/>
  <c r="J8" i="2"/>
  <c r="L8" i="2" s="1"/>
  <c r="K10" i="2"/>
  <c r="M10" i="2" s="1"/>
  <c r="K11" i="2"/>
  <c r="M11" i="2" s="1"/>
  <c r="K9" i="2"/>
  <c r="K8" i="2"/>
  <c r="K6" i="2"/>
  <c r="M6" i="2" s="1"/>
  <c r="K7" i="2"/>
  <c r="M7" i="2" s="1"/>
  <c r="J4" i="2"/>
  <c r="K3" i="2"/>
  <c r="J3" i="2"/>
  <c r="J5" i="2"/>
  <c r="K5" i="2"/>
  <c r="K4" i="2"/>
  <c r="M4" i="2" s="1"/>
  <c r="J2" i="2"/>
  <c r="L9" i="2" l="1"/>
  <c r="L6" i="2"/>
  <c r="L4" i="2"/>
  <c r="M8" i="2"/>
  <c r="L11" i="2"/>
  <c r="M5" i="2"/>
  <c r="M9" i="2"/>
  <c r="L7" i="2"/>
  <c r="L5" i="2"/>
</calcChain>
</file>

<file path=xl/sharedStrings.xml><?xml version="1.0" encoding="utf-8"?>
<sst xmlns="http://schemas.openxmlformats.org/spreadsheetml/2006/main" count="48" uniqueCount="29">
  <si>
    <t>File</t>
  </si>
  <si>
    <t>compress_se</t>
  </si>
  <si>
    <t>shear_se</t>
  </si>
  <si>
    <t>V5231_Lm1.ply</t>
  </si>
  <si>
    <t>V5228_Lm1.ply</t>
  </si>
  <si>
    <t>model_volume</t>
  </si>
  <si>
    <t>compress_force</t>
  </si>
  <si>
    <t>shear_force</t>
  </si>
  <si>
    <t>model_area</t>
  </si>
  <si>
    <t>adj_comp_se</t>
  </si>
  <si>
    <t>adj_shear_se</t>
  </si>
  <si>
    <t>V5228_Lm1_cast</t>
  </si>
  <si>
    <t>V5231_Lm1_cast</t>
  </si>
  <si>
    <t>compress % difference</t>
  </si>
  <si>
    <t>shear % difference</t>
  </si>
  <si>
    <t>FE resolution</t>
  </si>
  <si>
    <t>default</t>
  </si>
  <si>
    <t>38k</t>
  </si>
  <si>
    <t>151k</t>
  </si>
  <si>
    <t>603k</t>
  </si>
  <si>
    <t>default - 9k</t>
  </si>
  <si>
    <t>36k</t>
  </si>
  <si>
    <t>146k</t>
  </si>
  <si>
    <t>583k</t>
  </si>
  <si>
    <t>from original</t>
  </si>
  <si>
    <t>from previous resolution</t>
  </si>
  <si>
    <t>-</t>
  </si>
  <si>
    <t>Reference</t>
  </si>
  <si>
    <t>FE model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</si>
</sst>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0" fontId="0" fillId="0" borderId="0" xfId="0" applyNumberFormat="1"/>
    <xf numFmtId="1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1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/>
    </xf>
    <xf numFmtId="11" fontId="3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9833138327587"/>
          <c:y val="5.0925925925925923E-2"/>
          <c:w val="0.50789530826718954"/>
          <c:h val="0.74439012831729368"/>
        </c:manualLayout>
      </c:layout>
      <c:scatterChart>
        <c:scatterStyle val="lineMarker"/>
        <c:varyColors val="0"/>
        <c:ser>
          <c:idx val="0"/>
          <c:order val="0"/>
          <c:tx>
            <c:v>V5228_compress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(Sheet1!$I$4,Sheet1!$I$6:$I$8)</c:f>
              <c:numCache>
                <c:formatCode>General</c:formatCode>
                <c:ptCount val="4"/>
                <c:pt idx="0">
                  <c:v>9437</c:v>
                </c:pt>
                <c:pt idx="1">
                  <c:v>37748</c:v>
                </c:pt>
                <c:pt idx="2">
                  <c:v>150992</c:v>
                </c:pt>
                <c:pt idx="3">
                  <c:v>603968</c:v>
                </c:pt>
              </c:numCache>
            </c:numRef>
          </c:xVal>
          <c:yVal>
            <c:numRef>
              <c:f>(Sheet1!$J$4,Sheet1!$J$6:$J$8)</c:f>
              <c:numCache>
                <c:formatCode>0.00E+00</c:formatCode>
                <c:ptCount val="4"/>
                <c:pt idx="0">
                  <c:v>4.4697252204332541E-6</c:v>
                </c:pt>
                <c:pt idx="1">
                  <c:v>4.2390591203062716E-6</c:v>
                </c:pt>
                <c:pt idx="2">
                  <c:v>4.0963135046210038E-6</c:v>
                </c:pt>
                <c:pt idx="3">
                  <c:v>3.9711169377949742E-6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89-49BF-91B6-D326DFAAC47C}"/>
            </c:ext>
          </c:extLst>
        </c:ser>
        <c:ser>
          <c:idx val="1"/>
          <c:order val="1"/>
          <c:tx>
            <c:v>V5228_shear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(Sheet1!$I$4,Sheet1!$I$6:$I$8)</c:f>
              <c:numCache>
                <c:formatCode>General</c:formatCode>
                <c:ptCount val="4"/>
                <c:pt idx="0">
                  <c:v>9437</c:v>
                </c:pt>
                <c:pt idx="1">
                  <c:v>37748</c:v>
                </c:pt>
                <c:pt idx="2">
                  <c:v>150992</c:v>
                </c:pt>
                <c:pt idx="3">
                  <c:v>603968</c:v>
                </c:pt>
              </c:numCache>
            </c:numRef>
          </c:xVal>
          <c:yVal>
            <c:numRef>
              <c:f>(Sheet1!$K$4,Sheet1!$K$6:$K$8)</c:f>
              <c:numCache>
                <c:formatCode>0.00E+00</c:formatCode>
                <c:ptCount val="4"/>
                <c:pt idx="0">
                  <c:v>6.8131240664975623E-6</c:v>
                </c:pt>
                <c:pt idx="1">
                  <c:v>6.1317778635340265E-6</c:v>
                </c:pt>
                <c:pt idx="2">
                  <c:v>5.637187587089622E-6</c:v>
                </c:pt>
                <c:pt idx="3">
                  <c:v>5.2322576793889552E-6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89-49BF-91B6-D326DFAAC47C}"/>
            </c:ext>
          </c:extLst>
        </c:ser>
        <c:ser>
          <c:idx val="2"/>
          <c:order val="2"/>
          <c:tx>
            <c:v>V5231_compress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(Sheet1!$I$5,Sheet1!$I$9:$I$11)</c:f>
              <c:numCache>
                <c:formatCode>General</c:formatCode>
                <c:ptCount val="4"/>
                <c:pt idx="0">
                  <c:v>9114</c:v>
                </c:pt>
                <c:pt idx="1">
                  <c:v>36456</c:v>
                </c:pt>
                <c:pt idx="2">
                  <c:v>146824</c:v>
                </c:pt>
                <c:pt idx="3">
                  <c:v>583296</c:v>
                </c:pt>
              </c:numCache>
            </c:numRef>
          </c:xVal>
          <c:yVal>
            <c:numRef>
              <c:f>(Sheet1!$J$5,Sheet1!$J$9:$J$11)</c:f>
              <c:numCache>
                <c:formatCode>0.00E+00</c:formatCode>
                <c:ptCount val="4"/>
                <c:pt idx="0">
                  <c:v>9.6621787942152577E-6</c:v>
                </c:pt>
                <c:pt idx="1">
                  <c:v>9.0614007434881781E-6</c:v>
                </c:pt>
                <c:pt idx="2">
                  <c:v>8.5369374818041759E-6</c:v>
                </c:pt>
                <c:pt idx="3">
                  <c:v>8.0912642571650725E-6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89-49BF-91B6-D326DFAAC47C}"/>
            </c:ext>
          </c:extLst>
        </c:ser>
        <c:ser>
          <c:idx val="3"/>
          <c:order val="3"/>
          <c:tx>
            <c:v>V5231_shear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(Sheet1!$I$5,Sheet1!$I$9:$I$11)</c:f>
              <c:numCache>
                <c:formatCode>General</c:formatCode>
                <c:ptCount val="4"/>
                <c:pt idx="0">
                  <c:v>9114</c:v>
                </c:pt>
                <c:pt idx="1">
                  <c:v>36456</c:v>
                </c:pt>
                <c:pt idx="2">
                  <c:v>146824</c:v>
                </c:pt>
                <c:pt idx="3">
                  <c:v>583296</c:v>
                </c:pt>
              </c:numCache>
            </c:numRef>
          </c:xVal>
          <c:yVal>
            <c:numRef>
              <c:f>(Sheet1!$K$5,Sheet1!$K$9:$K$11)</c:f>
              <c:numCache>
                <c:formatCode>0.00E+00</c:formatCode>
                <c:ptCount val="4"/>
                <c:pt idx="0">
                  <c:v>8.4837357228040532E-6</c:v>
                </c:pt>
                <c:pt idx="1">
                  <c:v>7.9205685832734342E-6</c:v>
                </c:pt>
                <c:pt idx="2">
                  <c:v>7.4918363417117114E-6</c:v>
                </c:pt>
                <c:pt idx="3">
                  <c:v>7.0795628920581831E-6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89-49BF-91B6-D326DFAA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541359"/>
        <c:axId val="266542799"/>
      </c:scatterChart>
      <c:valAx>
        <c:axId val="266541359"/>
        <c:scaling>
          <c:orientation val="minMax"/>
          <c:max val="650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tri3 element quantity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6542799"/>
        <c:crosses val="autoZero"/>
        <c:crossBetween val="midCat"/>
      </c:valAx>
      <c:valAx>
        <c:axId val="266542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 strain energy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65413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2576900778968889"/>
          <c:y val="0.3159711286089239"/>
          <c:w val="0.24651222668520933"/>
          <c:h val="0.312502187226596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12</xdr:row>
      <xdr:rowOff>66675</xdr:rowOff>
    </xdr:from>
    <xdr:to>
      <xdr:col>12</xdr:col>
      <xdr:colOff>95250</xdr:colOff>
      <xdr:row>26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C4F34E-43BF-98B9-800A-E04922CA1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D424-0761-4E46-9AFD-78025A9DD668}">
  <dimension ref="A1:N11"/>
  <sheetViews>
    <sheetView tabSelected="1" zoomScale="110" zoomScaleNormal="110" workbookViewId="0">
      <selection activeCell="M6" sqref="M6"/>
    </sheetView>
  </sheetViews>
  <sheetFormatPr defaultRowHeight="15" x14ac:dyDescent="0.25"/>
  <cols>
    <col min="1" max="1" width="20.28515625" customWidth="1"/>
    <col min="3" max="4" width="9.42578125" bestFit="1" customWidth="1"/>
    <col min="5" max="5" width="9.5703125" bestFit="1" customWidth="1"/>
    <col min="6" max="8" width="10" bestFit="1" customWidth="1"/>
    <col min="9" max="9" width="9.28515625" bestFit="1" customWidth="1"/>
    <col min="10" max="11" width="9.42578125" bestFit="1" customWidth="1"/>
    <col min="12" max="13" width="9.28515625" style="2" bestFit="1" customWidth="1"/>
    <col min="14" max="14" width="26.42578125" customWidth="1"/>
  </cols>
  <sheetData>
    <row r="1" spans="1:14" s="1" customFormat="1" x14ac:dyDescent="0.25">
      <c r="A1" s="9" t="s">
        <v>28</v>
      </c>
      <c r="B1" s="9" t="s">
        <v>0</v>
      </c>
      <c r="C1" s="9" t="s">
        <v>1</v>
      </c>
      <c r="D1" s="9" t="s">
        <v>2</v>
      </c>
      <c r="E1" s="10" t="s">
        <v>8</v>
      </c>
      <c r="F1" s="9" t="s">
        <v>5</v>
      </c>
      <c r="G1" s="9" t="s">
        <v>6</v>
      </c>
      <c r="H1" s="9" t="s">
        <v>7</v>
      </c>
      <c r="I1" s="9" t="s">
        <v>15</v>
      </c>
      <c r="J1" s="9" t="s">
        <v>9</v>
      </c>
      <c r="K1" s="9" t="s">
        <v>10</v>
      </c>
      <c r="L1" s="15" t="s">
        <v>13</v>
      </c>
      <c r="M1" s="15" t="s">
        <v>14</v>
      </c>
      <c r="N1" s="9" t="s">
        <v>27</v>
      </c>
    </row>
    <row r="2" spans="1:14" x14ac:dyDescent="0.25">
      <c r="A2" s="4" t="s">
        <v>16</v>
      </c>
      <c r="B2" s="4" t="s">
        <v>4</v>
      </c>
      <c r="C2" s="5">
        <v>7.6199999999999999E-6</v>
      </c>
      <c r="D2" s="5">
        <v>5.4199999999999998E-6</v>
      </c>
      <c r="E2" s="6">
        <v>219.863</v>
      </c>
      <c r="F2" s="5">
        <f t="shared" ref="F2:F5" si="0">E2*(E2/10)</f>
        <v>4833.9738768999996</v>
      </c>
      <c r="G2" s="5">
        <f t="shared" ref="G2:G3" si="1">E2</f>
        <v>219.863</v>
      </c>
      <c r="H2" s="5">
        <f t="shared" ref="H2:H3" si="2">E2*2</f>
        <v>439.726</v>
      </c>
      <c r="I2" s="4">
        <v>9999</v>
      </c>
      <c r="J2" s="5">
        <f t="shared" ref="J2:J3" si="3">C2*((F2/$F$2)^0.3)*(($G$2/G2)^2)</f>
        <v>7.6199999999999999E-6</v>
      </c>
      <c r="K2" s="5">
        <f t="shared" ref="K2:K3" si="4">D2*((F2/$F$2)^0.3)*(($G$2/G2)^2)</f>
        <v>5.4199999999999998E-6</v>
      </c>
      <c r="L2" s="7" t="s">
        <v>26</v>
      </c>
      <c r="M2" s="7" t="s">
        <v>26</v>
      </c>
      <c r="N2" s="8" t="s">
        <v>26</v>
      </c>
    </row>
    <row r="3" spans="1:14" s="12" customFormat="1" x14ac:dyDescent="0.25">
      <c r="A3" s="4" t="s">
        <v>16</v>
      </c>
      <c r="B3" s="4" t="s">
        <v>3</v>
      </c>
      <c r="C3" s="5">
        <v>3.72E-6</v>
      </c>
      <c r="D3" s="5">
        <v>2.26E-6</v>
      </c>
      <c r="E3" s="6">
        <v>100.178</v>
      </c>
      <c r="F3" s="5">
        <f t="shared" si="0"/>
        <v>1003.5631683999999</v>
      </c>
      <c r="G3" s="5">
        <f t="shared" si="1"/>
        <v>100.178</v>
      </c>
      <c r="H3" s="5">
        <f t="shared" si="2"/>
        <v>200.35599999999999</v>
      </c>
      <c r="I3" s="4">
        <v>9998</v>
      </c>
      <c r="J3" s="5">
        <f t="shared" si="3"/>
        <v>1.1180845581777859E-5</v>
      </c>
      <c r="K3" s="5">
        <f t="shared" si="4"/>
        <v>6.7926642512951505E-6</v>
      </c>
      <c r="L3" s="8" t="s">
        <v>26</v>
      </c>
      <c r="M3" s="8" t="s">
        <v>26</v>
      </c>
      <c r="N3" s="8" t="s">
        <v>26</v>
      </c>
    </row>
    <row r="4" spans="1:14" x14ac:dyDescent="0.25">
      <c r="A4" s="4" t="s">
        <v>20</v>
      </c>
      <c r="B4" s="4" t="s">
        <v>11</v>
      </c>
      <c r="C4" s="5">
        <v>3.5708799999999999E-6</v>
      </c>
      <c r="D4" s="5">
        <v>5.4430299999999998E-6</v>
      </c>
      <c r="E4" s="4">
        <v>187.286</v>
      </c>
      <c r="F4" s="5">
        <f t="shared" si="0"/>
        <v>3507.6045795999999</v>
      </c>
      <c r="G4" s="5">
        <f t="shared" ref="G4" si="5">E4</f>
        <v>187.286</v>
      </c>
      <c r="H4" s="5">
        <f t="shared" ref="H4" si="6">E4*2</f>
        <v>374.572</v>
      </c>
      <c r="I4" s="4">
        <v>9437</v>
      </c>
      <c r="J4" s="5">
        <f t="shared" ref="J4" si="7">C4*((F4/$F$2)^0.3)*(($G$2/G4)^2)</f>
        <v>4.4697252204332541E-6</v>
      </c>
      <c r="K4" s="5">
        <f t="shared" ref="K4" si="8">D4*((F4/$F$2)^0.3)*(($G$2/G4)^2)</f>
        <v>6.8131240664975623E-6</v>
      </c>
      <c r="L4" s="3">
        <f>1-J4/J2</f>
        <v>0.41342188708225014</v>
      </c>
      <c r="M4" s="3">
        <f>1-K2/K4</f>
        <v>0.20447654451913255</v>
      </c>
      <c r="N4" s="4" t="s">
        <v>24</v>
      </c>
    </row>
    <row r="5" spans="1:14" x14ac:dyDescent="0.25">
      <c r="A5" s="4" t="s">
        <v>20</v>
      </c>
      <c r="B5" s="4" t="s">
        <v>12</v>
      </c>
      <c r="C5" s="5">
        <v>3.0057100000000001E-6</v>
      </c>
      <c r="D5" s="5">
        <v>2.63912E-6</v>
      </c>
      <c r="E5" s="4">
        <v>95.481200000000001</v>
      </c>
      <c r="F5" s="5">
        <f t="shared" si="0"/>
        <v>911.66595534400005</v>
      </c>
      <c r="G5" s="5">
        <f t="shared" ref="G5" si="9">E5</f>
        <v>95.481200000000001</v>
      </c>
      <c r="H5" s="5">
        <f t="shared" ref="H5" si="10">E5*2</f>
        <v>190.9624</v>
      </c>
      <c r="I5" s="4">
        <v>9114</v>
      </c>
      <c r="J5" s="5">
        <f t="shared" ref="J5" si="11">C5*((F5/$F$2)^0.3)*(($G$2/G5)^2)</f>
        <v>9.6621787942152577E-6</v>
      </c>
      <c r="K5" s="5">
        <f t="shared" ref="K5" si="12">D5*((F5/$F$2)^0.3)*(($G$2/G5)^2)</f>
        <v>8.4837357228040532E-6</v>
      </c>
      <c r="L5" s="3">
        <f>1-J5/J3</f>
        <v>0.13582754331547786</v>
      </c>
      <c r="M5" s="3">
        <f>1-K3/K5</f>
        <v>0.19933099365216533</v>
      </c>
      <c r="N5" s="4" t="s">
        <v>24</v>
      </c>
    </row>
    <row r="6" spans="1:14" x14ac:dyDescent="0.25">
      <c r="A6" s="4" t="s">
        <v>17</v>
      </c>
      <c r="B6" s="4" t="s">
        <v>11</v>
      </c>
      <c r="C6" s="5">
        <v>3.3865999999999999E-6</v>
      </c>
      <c r="D6" s="5">
        <v>4.8987000000000002E-6</v>
      </c>
      <c r="E6" s="4">
        <v>187.286</v>
      </c>
      <c r="F6" s="5">
        <f t="shared" ref="F6:F7" si="13">E6*(E6/10)</f>
        <v>3507.6045795999999</v>
      </c>
      <c r="G6" s="5">
        <f t="shared" ref="G6:G7" si="14">E6</f>
        <v>187.286</v>
      </c>
      <c r="H6" s="5">
        <f t="shared" ref="H6:H7" si="15">E6*2</f>
        <v>374.572</v>
      </c>
      <c r="I6" s="4">
        <v>37748</v>
      </c>
      <c r="J6" s="5">
        <f t="shared" ref="J6:J7" si="16">C6*((F6/$F$2)^0.3)*(($G$2/G6)^2)</f>
        <v>4.2390591203062716E-6</v>
      </c>
      <c r="K6" s="5">
        <f t="shared" ref="K6:K7" si="17">D6*((F6/$F$2)^0.3)*(($G$2/G6)^2)</f>
        <v>6.1317778635340265E-6</v>
      </c>
      <c r="L6" s="3">
        <f>1-J6/J4</f>
        <v>5.1606326731786001E-2</v>
      </c>
      <c r="M6" s="3">
        <f>1-K6/K4</f>
        <v>0.10000496047238383</v>
      </c>
      <c r="N6" s="4" t="s">
        <v>25</v>
      </c>
    </row>
    <row r="7" spans="1:14" x14ac:dyDescent="0.25">
      <c r="A7" s="4" t="s">
        <v>18</v>
      </c>
      <c r="B7" s="4" t="s">
        <v>11</v>
      </c>
      <c r="C7" s="5">
        <v>3.27256E-6</v>
      </c>
      <c r="D7" s="5">
        <v>4.50357E-6</v>
      </c>
      <c r="E7" s="4">
        <v>187.286</v>
      </c>
      <c r="F7" s="5">
        <f t="shared" si="13"/>
        <v>3507.6045795999999</v>
      </c>
      <c r="G7" s="5">
        <f t="shared" si="14"/>
        <v>187.286</v>
      </c>
      <c r="H7" s="5">
        <f t="shared" si="15"/>
        <v>374.572</v>
      </c>
      <c r="I7" s="4">
        <v>150992</v>
      </c>
      <c r="J7" s="5">
        <f t="shared" si="16"/>
        <v>4.0963135046210038E-6</v>
      </c>
      <c r="K7" s="5">
        <f t="shared" si="17"/>
        <v>5.637187587089622E-6</v>
      </c>
      <c r="L7" s="3">
        <f>1-J7/J6</f>
        <v>3.3673891218331087E-2</v>
      </c>
      <c r="M7" s="3">
        <f>1-K7/K6</f>
        <v>8.0660175148508984E-2</v>
      </c>
      <c r="N7" s="4" t="s">
        <v>25</v>
      </c>
    </row>
    <row r="8" spans="1:14" x14ac:dyDescent="0.25">
      <c r="A8" s="4" t="s">
        <v>19</v>
      </c>
      <c r="B8" s="4" t="s">
        <v>11</v>
      </c>
      <c r="C8" s="5">
        <v>3.17254E-6</v>
      </c>
      <c r="D8" s="5">
        <v>4.1800699999999996E-6</v>
      </c>
      <c r="E8" s="4">
        <v>187.286</v>
      </c>
      <c r="F8" s="5">
        <f t="shared" ref="F8" si="18">E8*(E8/10)</f>
        <v>3507.6045795999999</v>
      </c>
      <c r="G8" s="5">
        <f t="shared" ref="G8" si="19">E8</f>
        <v>187.286</v>
      </c>
      <c r="H8" s="5">
        <f t="shared" ref="H8" si="20">E8*2</f>
        <v>374.572</v>
      </c>
      <c r="I8" s="4">
        <v>603968</v>
      </c>
      <c r="J8" s="5">
        <f t="shared" ref="J8" si="21">C8*((F8/$F$2)^0.3)*(($G$2/G8)^2)</f>
        <v>3.9711169377949742E-6</v>
      </c>
      <c r="K8" s="5">
        <f t="shared" ref="K8" si="22">D8*((F8/$F$2)^0.3)*(($G$2/G8)^2)</f>
        <v>5.2322576793889552E-6</v>
      </c>
      <c r="L8" s="3">
        <f>1-J8/J7</f>
        <v>3.0563228787249042E-2</v>
      </c>
      <c r="M8" s="3">
        <f>1-K8/K7</f>
        <v>7.1831902246439983E-2</v>
      </c>
      <c r="N8" s="4" t="s">
        <v>25</v>
      </c>
    </row>
    <row r="9" spans="1:14" x14ac:dyDescent="0.25">
      <c r="A9" s="4" t="s">
        <v>21</v>
      </c>
      <c r="B9" s="4" t="s">
        <v>12</v>
      </c>
      <c r="C9" s="5">
        <v>2.8188200000000001E-6</v>
      </c>
      <c r="D9" s="5">
        <v>2.4639299999999998E-6</v>
      </c>
      <c r="E9" s="4">
        <v>95.481200000000001</v>
      </c>
      <c r="F9" s="5">
        <f t="shared" ref="F9:F11" si="23">E9*(E9/10)</f>
        <v>911.66595534400005</v>
      </c>
      <c r="G9" s="5">
        <f t="shared" ref="G9:G11" si="24">E9</f>
        <v>95.481200000000001</v>
      </c>
      <c r="H9" s="5">
        <f t="shared" ref="H9:H11" si="25">E9*2</f>
        <v>190.9624</v>
      </c>
      <c r="I9" s="4">
        <v>36456</v>
      </c>
      <c r="J9" s="5">
        <f t="shared" ref="J9:J11" si="26">C9*((F9/$F$2)^0.3)*(($G$2/G9)^2)</f>
        <v>9.0614007434881781E-6</v>
      </c>
      <c r="K9" s="5">
        <f t="shared" ref="K9:K11" si="27">D9*((F9/$F$2)^0.3)*(($G$2/G9)^2)</f>
        <v>7.9205685832734342E-6</v>
      </c>
      <c r="L9" s="3">
        <f>1-J9/J5</f>
        <v>6.2178320596464776E-2</v>
      </c>
      <c r="M9" s="3">
        <f>1-K9/K5</f>
        <v>6.6381975810118732E-2</v>
      </c>
      <c r="N9" s="4" t="s">
        <v>25</v>
      </c>
    </row>
    <row r="10" spans="1:14" x14ac:dyDescent="0.25">
      <c r="A10" s="4" t="s">
        <v>22</v>
      </c>
      <c r="B10" s="4" t="s">
        <v>12</v>
      </c>
      <c r="C10" s="5">
        <v>2.6556699999999999E-6</v>
      </c>
      <c r="D10" s="5">
        <v>2.3305599999999999E-6</v>
      </c>
      <c r="E10" s="4">
        <v>95.481200000000001</v>
      </c>
      <c r="F10" s="5">
        <f t="shared" si="23"/>
        <v>911.66595534400005</v>
      </c>
      <c r="G10" s="5">
        <f t="shared" si="24"/>
        <v>95.481200000000001</v>
      </c>
      <c r="H10" s="5">
        <f t="shared" si="25"/>
        <v>190.9624</v>
      </c>
      <c r="I10" s="4">
        <v>146824</v>
      </c>
      <c r="J10" s="5">
        <f t="shared" si="26"/>
        <v>8.5369374818041759E-6</v>
      </c>
      <c r="K10" s="5">
        <f t="shared" si="27"/>
        <v>7.4918363417117114E-6</v>
      </c>
      <c r="L10" s="3">
        <f>1-J10/J9</f>
        <v>5.7878828729752252E-2</v>
      </c>
      <c r="M10" s="3">
        <f>1-K10/K9</f>
        <v>5.4128972819844634E-2</v>
      </c>
      <c r="N10" s="4" t="s">
        <v>25</v>
      </c>
    </row>
    <row r="11" spans="1:14" x14ac:dyDescent="0.25">
      <c r="A11" s="13" t="s">
        <v>23</v>
      </c>
      <c r="B11" s="13" t="s">
        <v>12</v>
      </c>
      <c r="C11" s="14">
        <v>2.5170300000000002E-6</v>
      </c>
      <c r="D11" s="14">
        <v>2.2023099999999999E-6</v>
      </c>
      <c r="E11" s="13">
        <v>95.481200000000001</v>
      </c>
      <c r="F11" s="14">
        <f t="shared" si="23"/>
        <v>911.66595534400005</v>
      </c>
      <c r="G11" s="14">
        <f t="shared" si="24"/>
        <v>95.481200000000001</v>
      </c>
      <c r="H11" s="14">
        <f t="shared" si="25"/>
        <v>190.9624</v>
      </c>
      <c r="I11" s="13">
        <v>583296</v>
      </c>
      <c r="J11" s="14">
        <f t="shared" si="26"/>
        <v>8.0912642571650725E-6</v>
      </c>
      <c r="K11" s="14">
        <f t="shared" si="27"/>
        <v>7.0795628920581831E-6</v>
      </c>
      <c r="L11" s="11">
        <f>1-J11/J10</f>
        <v>5.2205281529707936E-2</v>
      </c>
      <c r="M11" s="11">
        <f>1-K11/K10</f>
        <v>5.5029692434436339E-2</v>
      </c>
      <c r="N11" s="13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ZJT</dc:creator>
  <cp:lastModifiedBy>ZJT</cp:lastModifiedBy>
  <dcterms:created xsi:type="dcterms:W3CDTF">2025-03-14T23:08:51Z</dcterms:created>
  <dcterms:modified xsi:type="dcterms:W3CDTF">2025-06-28T13:50:01Z</dcterms:modified>
</cp:coreProperties>
</file>