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7A6951E6-E59F-B144-9C98-6AA7CEE15502}" xr6:coauthVersionLast="47" xr6:coauthVersionMax="47" xr10:uidLastSave="{00000000-0000-0000-0000-000000000000}"/>
  <bookViews>
    <workbookView xWindow="19640" yWindow="2000" windowWidth="24860" windowHeight="22680" xr2:uid="{CC99A6FC-25AA-4442-B13E-DF5B4C7DA6F9}"/>
  </bookViews>
  <sheets>
    <sheet name="Real-time PCR analysis CTD1 X&gt;W" sheetId="2" r:id="rId1"/>
    <sheet name="Real-time PCR analysis CTD1" sheetId="3" r:id="rId2"/>
    <sheet name="Real-time PCR summary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H19" i="2"/>
  <c r="G19" i="2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D43" i="2"/>
  <c r="AJ35" i="2"/>
  <c r="AJ34" i="2"/>
  <c r="AJ33" i="2"/>
  <c r="AJ32" i="2"/>
  <c r="AJ31" i="2"/>
  <c r="AF46" i="2"/>
  <c r="AF45" i="2"/>
  <c r="AF44" i="2"/>
  <c r="AF43" i="2"/>
  <c r="AE46" i="2"/>
  <c r="AE45" i="2"/>
  <c r="AE44" i="2"/>
  <c r="AE43" i="2"/>
  <c r="AK13" i="2"/>
  <c r="AI35" i="2"/>
  <c r="AI34" i="2"/>
  <c r="AI33" i="2"/>
  <c r="AI32" i="2"/>
  <c r="AI31" i="2"/>
  <c r="AJ30" i="2"/>
  <c r="AI30" i="2"/>
  <c r="AI29" i="2"/>
  <c r="AJ29" i="2" s="1"/>
  <c r="AI28" i="2"/>
  <c r="AJ28" i="2" s="1"/>
  <c r="AI27" i="2"/>
  <c r="AJ27" i="2" s="1"/>
  <c r="AI26" i="2"/>
  <c r="AJ26" i="2" s="1"/>
  <c r="AI25" i="2"/>
  <c r="AJ25" i="2" s="1"/>
  <c r="AI24" i="2"/>
  <c r="AJ24" i="2" s="1"/>
  <c r="AI23" i="2"/>
  <c r="AJ23" i="2" s="1"/>
  <c r="AI22" i="2"/>
  <c r="AJ22" i="2" s="1"/>
  <c r="AI21" i="2"/>
  <c r="AJ21" i="2" s="1"/>
  <c r="AI20" i="2"/>
  <c r="AJ20" i="2" s="1"/>
  <c r="AI19" i="2"/>
  <c r="AJ19" i="2" s="1"/>
  <c r="AJ18" i="2"/>
  <c r="AI18" i="2"/>
  <c r="AI17" i="2"/>
  <c r="AJ17" i="2" s="1"/>
  <c r="AI16" i="2"/>
  <c r="AJ16" i="2" s="1"/>
  <c r="AI15" i="2"/>
  <c r="AJ15" i="2" s="1"/>
  <c r="AI14" i="2"/>
  <c r="AJ14" i="2" s="1"/>
  <c r="AI13" i="2"/>
  <c r="AJ13" i="2" s="1"/>
  <c r="AI12" i="2"/>
  <c r="AJ12" i="2" s="1"/>
  <c r="AI11" i="2"/>
  <c r="AJ11" i="2" s="1"/>
  <c r="AI10" i="2"/>
  <c r="AJ10" i="2" s="1"/>
  <c r="AI9" i="2"/>
  <c r="AJ9" i="2" s="1"/>
  <c r="AI8" i="2"/>
  <c r="AJ8" i="2" s="1"/>
  <c r="AJ7" i="2"/>
  <c r="AI7" i="2"/>
  <c r="AI6" i="2"/>
  <c r="AJ6" i="2" s="1"/>
  <c r="AI5" i="2"/>
  <c r="AJ5" i="2" s="1"/>
  <c r="AI4" i="2"/>
  <c r="AJ4" i="2" s="1"/>
  <c r="P46" i="2"/>
  <c r="P45" i="2"/>
  <c r="P44" i="2"/>
  <c r="P43" i="2"/>
  <c r="O46" i="2"/>
  <c r="O45" i="2"/>
  <c r="O44" i="2"/>
  <c r="O43" i="2"/>
  <c r="S30" i="2"/>
  <c r="T30" i="2" s="1"/>
  <c r="S29" i="2"/>
  <c r="T29" i="2" s="1"/>
  <c r="S28" i="2"/>
  <c r="T28" i="2" s="1"/>
  <c r="S27" i="2"/>
  <c r="T27" i="2" s="1"/>
  <c r="S26" i="2"/>
  <c r="T26" i="2" s="1"/>
  <c r="S25" i="2"/>
  <c r="T25" i="2" s="1"/>
  <c r="S24" i="2"/>
  <c r="T24" i="2" s="1"/>
  <c r="S23" i="2"/>
  <c r="T23" i="2" s="1"/>
  <c r="S22" i="2"/>
  <c r="T22" i="2" s="1"/>
  <c r="S21" i="2"/>
  <c r="T21" i="2" s="1"/>
  <c r="S20" i="2"/>
  <c r="T20" i="2" s="1"/>
  <c r="S19" i="2"/>
  <c r="T19" i="2" s="1"/>
  <c r="S18" i="2"/>
  <c r="T18" i="2" s="1"/>
  <c r="S17" i="2"/>
  <c r="T17" i="2" s="1"/>
  <c r="S16" i="2"/>
  <c r="T16" i="2" s="1"/>
  <c r="S15" i="2"/>
  <c r="T15" i="2" s="1"/>
  <c r="S14" i="2"/>
  <c r="T14" i="2" s="1"/>
  <c r="S13" i="2"/>
  <c r="T13" i="2" s="1"/>
  <c r="S12" i="2"/>
  <c r="T12" i="2" s="1"/>
  <c r="S11" i="2"/>
  <c r="T11" i="2" s="1"/>
  <c r="S10" i="2"/>
  <c r="T10" i="2" s="1"/>
  <c r="S9" i="2"/>
  <c r="T9" i="2" s="1"/>
  <c r="S8" i="2"/>
  <c r="T8" i="2" s="1"/>
  <c r="S7" i="2"/>
  <c r="T7" i="2" s="1"/>
  <c r="S6" i="2"/>
  <c r="T6" i="2" s="1"/>
  <c r="S5" i="2"/>
  <c r="T5" i="2" s="1"/>
  <c r="S4" i="2"/>
  <c r="T4" i="2" s="1"/>
  <c r="D46" i="2"/>
  <c r="D45" i="2"/>
  <c r="D44" i="2"/>
  <c r="C46" i="2"/>
  <c r="C45" i="2"/>
  <c r="C44" i="2"/>
  <c r="C43" i="2"/>
  <c r="AF43" i="3"/>
  <c r="AE43" i="3"/>
  <c r="AF42" i="3"/>
  <c r="AE42" i="3"/>
  <c r="AF41" i="3"/>
  <c r="AE41" i="3"/>
  <c r="AF40" i="3"/>
  <c r="AE40" i="3"/>
  <c r="AI30" i="3"/>
  <c r="AJ30" i="3" s="1"/>
  <c r="AI29" i="3"/>
  <c r="AJ29" i="3" s="1"/>
  <c r="AI28" i="3"/>
  <c r="AJ28" i="3" s="1"/>
  <c r="AI27" i="3"/>
  <c r="AJ27" i="3" s="1"/>
  <c r="AI26" i="3"/>
  <c r="AJ26" i="3" s="1"/>
  <c r="AJ25" i="3"/>
  <c r="AI25" i="3"/>
  <c r="AI24" i="3"/>
  <c r="AJ24" i="3" s="1"/>
  <c r="AI23" i="3"/>
  <c r="AJ23" i="3" s="1"/>
  <c r="AI22" i="3"/>
  <c r="AJ22" i="3" s="1"/>
  <c r="AI21" i="3"/>
  <c r="AJ21" i="3" s="1"/>
  <c r="AI20" i="3"/>
  <c r="AJ20" i="3" s="1"/>
  <c r="AI19" i="3"/>
  <c r="AJ19" i="3" s="1"/>
  <c r="AI18" i="3"/>
  <c r="AJ18" i="3" s="1"/>
  <c r="AI17" i="3"/>
  <c r="AJ17" i="3" s="1"/>
  <c r="AI16" i="3"/>
  <c r="AJ16" i="3" s="1"/>
  <c r="AI15" i="3"/>
  <c r="AJ15" i="3" s="1"/>
  <c r="AI14" i="3"/>
  <c r="AJ14" i="3" s="1"/>
  <c r="AI13" i="3"/>
  <c r="AJ13" i="3" s="1"/>
  <c r="AI12" i="3"/>
  <c r="AJ12" i="3" s="1"/>
  <c r="AI11" i="3"/>
  <c r="AJ11" i="3" s="1"/>
  <c r="AI10" i="3"/>
  <c r="AJ10" i="3" s="1"/>
  <c r="AI9" i="3"/>
  <c r="AJ9" i="3" s="1"/>
  <c r="AI8" i="3"/>
  <c r="AJ8" i="3" s="1"/>
  <c r="AI7" i="3"/>
  <c r="AJ7" i="3" s="1"/>
  <c r="AI6" i="3"/>
  <c r="AJ6" i="3" s="1"/>
  <c r="AI5" i="3"/>
  <c r="AJ5" i="3" s="1"/>
  <c r="AI4" i="3"/>
  <c r="AJ4" i="3" s="1"/>
  <c r="P43" i="3"/>
  <c r="O43" i="3"/>
  <c r="P42" i="3"/>
  <c r="O42" i="3"/>
  <c r="P41" i="3"/>
  <c r="O41" i="3"/>
  <c r="P40" i="3"/>
  <c r="O40" i="3"/>
  <c r="S30" i="3"/>
  <c r="T30" i="3" s="1"/>
  <c r="S29" i="3"/>
  <c r="T29" i="3" s="1"/>
  <c r="S28" i="3"/>
  <c r="T28" i="3" s="1"/>
  <c r="S27" i="3"/>
  <c r="T27" i="3" s="1"/>
  <c r="S26" i="3"/>
  <c r="T26" i="3" s="1"/>
  <c r="S25" i="3"/>
  <c r="T25" i="3" s="1"/>
  <c r="S24" i="3"/>
  <c r="T24" i="3" s="1"/>
  <c r="S23" i="3"/>
  <c r="T23" i="3" s="1"/>
  <c r="S22" i="3"/>
  <c r="T22" i="3" s="1"/>
  <c r="S21" i="3"/>
  <c r="T21" i="3" s="1"/>
  <c r="S20" i="3"/>
  <c r="T20" i="3" s="1"/>
  <c r="S19" i="3"/>
  <c r="T19" i="3" s="1"/>
  <c r="S18" i="3"/>
  <c r="T18" i="3" s="1"/>
  <c r="S17" i="3"/>
  <c r="T17" i="3" s="1"/>
  <c r="S16" i="3"/>
  <c r="T16" i="3" s="1"/>
  <c r="S15" i="3"/>
  <c r="T15" i="3" s="1"/>
  <c r="S14" i="3"/>
  <c r="T14" i="3" s="1"/>
  <c r="S13" i="3"/>
  <c r="T13" i="3" s="1"/>
  <c r="S12" i="3"/>
  <c r="T12" i="3" s="1"/>
  <c r="S11" i="3"/>
  <c r="T11" i="3" s="1"/>
  <c r="S10" i="3"/>
  <c r="T10" i="3" s="1"/>
  <c r="S9" i="3"/>
  <c r="T9" i="3" s="1"/>
  <c r="S8" i="3"/>
  <c r="T8" i="3" s="1"/>
  <c r="S7" i="3"/>
  <c r="T7" i="3" s="1"/>
  <c r="S6" i="3"/>
  <c r="T6" i="3" s="1"/>
  <c r="S5" i="3"/>
  <c r="T5" i="3" s="1"/>
  <c r="S4" i="3"/>
  <c r="T4" i="3" s="1"/>
  <c r="D43" i="3"/>
  <c r="C43" i="3"/>
  <c r="D42" i="3"/>
  <c r="C42" i="3"/>
  <c r="D41" i="3"/>
  <c r="C41" i="3"/>
  <c r="D40" i="3"/>
  <c r="C40" i="3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J28" i="2" l="1"/>
  <c r="K28" i="2" s="1"/>
  <c r="I28" i="2"/>
  <c r="J25" i="2"/>
  <c r="K25" i="2" s="1"/>
  <c r="I25" i="2"/>
  <c r="J22" i="2"/>
  <c r="K22" i="2" s="1"/>
  <c r="I22" i="2"/>
  <c r="J19" i="2"/>
  <c r="K19" i="2" s="1"/>
  <c r="I19" i="2"/>
  <c r="J16" i="2"/>
  <c r="K16" i="2" s="1"/>
  <c r="I16" i="2"/>
  <c r="J13" i="2"/>
  <c r="I13" i="2"/>
  <c r="J10" i="2"/>
  <c r="I10" i="2"/>
  <c r="J7" i="2"/>
  <c r="K7" i="2" s="1"/>
  <c r="I7" i="2"/>
  <c r="I4" i="2"/>
  <c r="J4" i="2"/>
  <c r="K4" i="2" s="1"/>
  <c r="X4" i="2"/>
  <c r="AK28" i="2"/>
  <c r="AL28" i="2"/>
  <c r="AM28" i="2" s="1"/>
  <c r="AL25" i="2"/>
  <c r="AM25" i="2" s="1"/>
  <c r="AK25" i="2"/>
  <c r="AL22" i="2"/>
  <c r="AK22" i="2"/>
  <c r="AL19" i="2"/>
  <c r="AM19" i="2" s="1"/>
  <c r="AK19" i="2"/>
  <c r="AK16" i="2"/>
  <c r="AL16" i="2"/>
  <c r="AM16" i="2" s="1"/>
  <c r="AL13" i="2"/>
  <c r="AK10" i="2"/>
  <c r="AL10" i="2"/>
  <c r="AM10" i="2" s="1"/>
  <c r="AL7" i="2"/>
  <c r="AM7" i="2" s="1"/>
  <c r="AK7" i="2"/>
  <c r="AK4" i="2"/>
  <c r="AN4" i="2" s="1"/>
  <c r="AL4" i="2"/>
  <c r="AM4" i="2" s="1"/>
  <c r="U28" i="2"/>
  <c r="V28" i="2"/>
  <c r="W28" i="2" s="1"/>
  <c r="U25" i="2"/>
  <c r="V25" i="2"/>
  <c r="W25" i="2" s="1"/>
  <c r="U22" i="2"/>
  <c r="V22" i="2"/>
  <c r="W22" i="2" s="1"/>
  <c r="U19" i="2"/>
  <c r="V19" i="2"/>
  <c r="W19" i="2" s="1"/>
  <c r="U16" i="2"/>
  <c r="V16" i="2"/>
  <c r="W16" i="2" s="1"/>
  <c r="U13" i="2"/>
  <c r="V13" i="2"/>
  <c r="W13" i="2" s="1"/>
  <c r="V10" i="2"/>
  <c r="U10" i="2"/>
  <c r="U7" i="2"/>
  <c r="V7" i="2"/>
  <c r="W7" i="2" s="1"/>
  <c r="U4" i="2"/>
  <c r="V4" i="2"/>
  <c r="W4" i="2" s="1"/>
  <c r="X28" i="2"/>
  <c r="Y28" i="2" s="1"/>
  <c r="Z28" i="2"/>
  <c r="Z25" i="2"/>
  <c r="X25" i="2"/>
  <c r="Y25" i="2" s="1"/>
  <c r="X22" i="2"/>
  <c r="Y22" i="2" s="1"/>
  <c r="X19" i="2"/>
  <c r="Y19" i="2" s="1"/>
  <c r="X16" i="2"/>
  <c r="Y16" i="2" s="1"/>
  <c r="X10" i="2"/>
  <c r="Y10" i="2" s="1"/>
  <c r="X7" i="2"/>
  <c r="Y7" i="2" s="1"/>
  <c r="Z7" i="2"/>
  <c r="Z4" i="2"/>
  <c r="AL28" i="3"/>
  <c r="AM28" i="3" s="1"/>
  <c r="AK28" i="3"/>
  <c r="AL25" i="3"/>
  <c r="AK25" i="3"/>
  <c r="AL22" i="3"/>
  <c r="AK22" i="3"/>
  <c r="AK19" i="3"/>
  <c r="AN19" i="3" s="1"/>
  <c r="AO19" i="3" s="1"/>
  <c r="AL19" i="3"/>
  <c r="AL16" i="3"/>
  <c r="AM16" i="3" s="1"/>
  <c r="AP16" i="3" s="1"/>
  <c r="AK16" i="3"/>
  <c r="AN16" i="3" s="1"/>
  <c r="AO16" i="3" s="1"/>
  <c r="AL13" i="3"/>
  <c r="AK13" i="3"/>
  <c r="AN13" i="3" s="1"/>
  <c r="AO13" i="3" s="1"/>
  <c r="AK10" i="3"/>
  <c r="AN10" i="3" s="1"/>
  <c r="AO10" i="3" s="1"/>
  <c r="AL10" i="3"/>
  <c r="AM10" i="3" s="1"/>
  <c r="AP10" i="3" s="1"/>
  <c r="AL7" i="3"/>
  <c r="AM7" i="3" s="1"/>
  <c r="AP7" i="3" s="1"/>
  <c r="AK7" i="3"/>
  <c r="AN7" i="3" s="1"/>
  <c r="AO7" i="3" s="1"/>
  <c r="AL4" i="3"/>
  <c r="AM4" i="3" s="1"/>
  <c r="AP4" i="3" s="1"/>
  <c r="AK4" i="3"/>
  <c r="AN4" i="3" s="1"/>
  <c r="U28" i="3"/>
  <c r="V28" i="3"/>
  <c r="W28" i="3" s="1"/>
  <c r="U25" i="3"/>
  <c r="V25" i="3"/>
  <c r="W25" i="3" s="1"/>
  <c r="V22" i="3"/>
  <c r="U22" i="3"/>
  <c r="V19" i="3"/>
  <c r="U19" i="3"/>
  <c r="X19" i="3" s="1"/>
  <c r="Y19" i="3" s="1"/>
  <c r="V16" i="3"/>
  <c r="U16" i="3"/>
  <c r="X16" i="3" s="1"/>
  <c r="Y16" i="3" s="1"/>
  <c r="V13" i="3"/>
  <c r="W13" i="3" s="1"/>
  <c r="Z13" i="3" s="1"/>
  <c r="U13" i="3"/>
  <c r="X13" i="3" s="1"/>
  <c r="Y13" i="3" s="1"/>
  <c r="V10" i="3"/>
  <c r="W10" i="3" s="1"/>
  <c r="Z10" i="3" s="1"/>
  <c r="U10" i="3"/>
  <c r="X10" i="3" s="1"/>
  <c r="Y10" i="3" s="1"/>
  <c r="AA10" i="3" s="1"/>
  <c r="U7" i="3"/>
  <c r="X7" i="3" s="1"/>
  <c r="Y7" i="3" s="1"/>
  <c r="V7" i="3"/>
  <c r="W7" i="3" s="1"/>
  <c r="Z7" i="3" s="1"/>
  <c r="V4" i="3"/>
  <c r="W4" i="3" s="1"/>
  <c r="Z4" i="3" s="1"/>
  <c r="U4" i="3"/>
  <c r="X4" i="3" s="1"/>
  <c r="J28" i="3"/>
  <c r="K28" i="3" s="1"/>
  <c r="I28" i="3"/>
  <c r="I25" i="3"/>
  <c r="J25" i="3"/>
  <c r="K25" i="3" s="1"/>
  <c r="J22" i="3"/>
  <c r="I22" i="3"/>
  <c r="I19" i="3"/>
  <c r="J19" i="3"/>
  <c r="K19" i="3" s="1"/>
  <c r="I16" i="3"/>
  <c r="J16" i="3"/>
  <c r="K16" i="3" s="1"/>
  <c r="J13" i="3"/>
  <c r="I13" i="3"/>
  <c r="J10" i="3"/>
  <c r="I10" i="3"/>
  <c r="J7" i="3"/>
  <c r="K7" i="3" s="1"/>
  <c r="I7" i="3"/>
  <c r="J4" i="3"/>
  <c r="K4" i="3" s="1"/>
  <c r="I4" i="3"/>
  <c r="K13" i="2" l="1"/>
  <c r="K10" i="2"/>
  <c r="Z10" i="2" s="1"/>
  <c r="Z13" i="2"/>
  <c r="AN28" i="2"/>
  <c r="AO28" i="2" s="1"/>
  <c r="AP28" i="2"/>
  <c r="AP25" i="2"/>
  <c r="AN25" i="2"/>
  <c r="AO25" i="2" s="1"/>
  <c r="AN22" i="2"/>
  <c r="AO22" i="2" s="1"/>
  <c r="AN19" i="2"/>
  <c r="AO19" i="2" s="1"/>
  <c r="AN16" i="2"/>
  <c r="AO16" i="2" s="1"/>
  <c r="AN10" i="2"/>
  <c r="AO10" i="2" s="1"/>
  <c r="AP10" i="2"/>
  <c r="AP7" i="2"/>
  <c r="AN7" i="2"/>
  <c r="AO7" i="2" s="1"/>
  <c r="AP4" i="2"/>
  <c r="AN13" i="2"/>
  <c r="AO13" i="2" s="1"/>
  <c r="X13" i="2"/>
  <c r="Y13" i="2" s="1"/>
  <c r="AO4" i="2"/>
  <c r="AN32" i="2"/>
  <c r="AQ25" i="2"/>
  <c r="AQ10" i="2"/>
  <c r="AQ28" i="2"/>
  <c r="AM22" i="2"/>
  <c r="AQ7" i="2"/>
  <c r="AM13" i="2"/>
  <c r="AP13" i="2" s="1"/>
  <c r="AQ13" i="2" s="1"/>
  <c r="X32" i="2"/>
  <c r="Y4" i="2"/>
  <c r="AA4" i="2" s="1"/>
  <c r="AA28" i="2"/>
  <c r="AA25" i="2"/>
  <c r="AA13" i="2"/>
  <c r="W10" i="2"/>
  <c r="AA10" i="2" s="1"/>
  <c r="AA7" i="2"/>
  <c r="Z22" i="2"/>
  <c r="AA22" i="2" s="1"/>
  <c r="AN31" i="3"/>
  <c r="AO4" i="3"/>
  <c r="AQ4" i="3" s="1"/>
  <c r="AM25" i="3"/>
  <c r="AM22" i="3"/>
  <c r="AQ16" i="3"/>
  <c r="AM13" i="3"/>
  <c r="AP13" i="3" s="1"/>
  <c r="AQ13" i="3" s="1"/>
  <c r="AQ10" i="3"/>
  <c r="AQ7" i="3"/>
  <c r="AM19" i="3"/>
  <c r="AP19" i="3" s="1"/>
  <c r="AQ19" i="3" s="1"/>
  <c r="X31" i="3"/>
  <c r="Y4" i="3"/>
  <c r="AA4" i="3" s="1"/>
  <c r="W22" i="3"/>
  <c r="W19" i="3"/>
  <c r="Z19" i="3" s="1"/>
  <c r="AA19" i="3" s="1"/>
  <c r="W16" i="3"/>
  <c r="Z16" i="3" s="1"/>
  <c r="AA16" i="3" s="1"/>
  <c r="AA7" i="3"/>
  <c r="AA13" i="3"/>
  <c r="K22" i="3"/>
  <c r="K10" i="3"/>
  <c r="K13" i="3"/>
  <c r="AP16" i="2" l="1"/>
  <c r="AQ16" i="2" s="1"/>
  <c r="Z16" i="2"/>
  <c r="AA16" i="2" s="1"/>
  <c r="AQ4" i="2"/>
  <c r="AP22" i="2"/>
  <c r="AQ22" i="2" s="1"/>
  <c r="Z19" i="2"/>
  <c r="AA19" i="2" s="1"/>
  <c r="AP19" i="2"/>
  <c r="AQ19" i="2" s="1"/>
</calcChain>
</file>

<file path=xl/sharedStrings.xml><?xml version="1.0" encoding="utf-8"?>
<sst xmlns="http://schemas.openxmlformats.org/spreadsheetml/2006/main" count="894" uniqueCount="163">
  <si>
    <t>Pos</t>
  </si>
  <si>
    <t>Name</t>
  </si>
  <si>
    <t>Cp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</si>
  <si>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</si>
  <si>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</si>
  <si>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</si>
  <si>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</si>
  <si>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</si>
  <si>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</si>
  <si>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</si>
  <si>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</si>
  <si>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</si>
  <si>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</si>
  <si>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</si>
  <si>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</si>
  <si>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</si>
  <si>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</si>
  <si>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</si>
  <si>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</si>
  <si>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</si>
  <si>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</si>
  <si>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</si>
  <si>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</si>
  <si>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</si>
  <si>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</si>
  <si>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</si>
  <si>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</si>
  <si>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</si>
  <si>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</si>
  <si>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</si>
  <si>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</si>
  <si>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</si>
  <si>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</si>
  <si>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</si>
  <si>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</si>
  <si>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</si>
  <si>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</si>
  <si>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</si>
  <si>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</si>
  <si>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</si>
  <si>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</si>
  <si>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</si>
  <si>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</si>
  <si>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</si>
  <si>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</si>
  <si>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</si>
  <si>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</si>
  <si>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</si>
  <si>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</si>
  <si>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</si>
  <si>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</si>
  <si>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</si>
  <si>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</si>
  <si>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</si>
  <si>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</si>
  <si>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</si>
  <si>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</si>
  <si>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</si>
  <si>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</si>
  <si>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</si>
  <si>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</si>
  <si>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</si>
  <si>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</si>
  <si>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</si>
  <si>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</si>
  <si>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</si>
  <si>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</si>
  <si>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</si>
  <si>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</si>
  <si>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</si>
  <si>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</si>
  <si>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</si>
  <si>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</si>
  <si>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</si>
  <si>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</si>
  <si>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</si>
  <si>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</si>
  <si>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</si>
  <si>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</si>
  <si>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</si>
  <si>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</si>
  <si>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</si>
  <si>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</si>
  <si>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</si>
  <si>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</si>
  <si>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</si>
  <si>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</si>
  <si>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</si>
  <si>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</si>
  <si>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</si>
  <si>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</si>
  <si>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</si>
  <si>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</si>
  <si>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</si>
  <si>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</si>
  <si>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</si>
  <si>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</si>
  <si>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</si>
  <si>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</si>
  <si>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Assay</t>
  </si>
  <si>
    <t>Me2 mRNA</t>
  </si>
  <si>
    <t>Me2 1ry</t>
  </si>
  <si>
    <t>CypA</t>
  </si>
  <si>
    <t>Genotype</t>
  </si>
  <si>
    <t>water</t>
  </si>
  <si>
    <t>WT</t>
  </si>
  <si>
    <t>log10</t>
  </si>
  <si>
    <t>mean Cp</t>
  </si>
  <si>
    <t>st dev</t>
  </si>
  <si>
    <t>mean</t>
  </si>
  <si>
    <t>cv unnorm</t>
  </si>
  <si>
    <t>1ry/CypA</t>
  </si>
  <si>
    <t>mean WT</t>
  </si>
  <si>
    <t>%mean WT</t>
  </si>
  <si>
    <t>cv norm</t>
  </si>
  <si>
    <t>st dev %</t>
  </si>
  <si>
    <t>mRNA/CypA</t>
  </si>
  <si>
    <t>Cyclophilin A</t>
  </si>
  <si>
    <t>Control assay</t>
  </si>
  <si>
    <t>Experimental Samples</t>
  </si>
  <si>
    <t>Dilution Series</t>
  </si>
  <si>
    <t>Negative Controls</t>
  </si>
  <si>
    <t>Correction for PCR efficiency</t>
  </si>
  <si>
    <t>MECP2</t>
  </si>
  <si>
    <t>Primary</t>
  </si>
  <si>
    <t>transcript</t>
  </si>
  <si>
    <t>mRNA</t>
  </si>
  <si>
    <t>Corr. amt</t>
  </si>
  <si>
    <t>log corr. amt</t>
  </si>
  <si>
    <t>2+</t>
  </si>
  <si>
    <t>3+</t>
  </si>
  <si>
    <t>6+</t>
  </si>
  <si>
    <t>1+</t>
  </si>
  <si>
    <t xml:space="preserve">CTD1 </t>
  </si>
  <si>
    <t>4+</t>
  </si>
  <si>
    <t>CTD1</t>
  </si>
  <si>
    <t>5+</t>
  </si>
  <si>
    <t>2+ 2x</t>
  </si>
  <si>
    <t>2+ 4x</t>
  </si>
  <si>
    <t>2+ 8x</t>
  </si>
  <si>
    <t>WT mean</t>
  </si>
  <si>
    <t>no RT</t>
  </si>
  <si>
    <t>Animal</t>
  </si>
  <si>
    <t>MECP2 1ry</t>
  </si>
  <si>
    <t>MeCP2 mRNA</t>
  </si>
  <si>
    <t>% mean WT</t>
  </si>
  <si>
    <t>CTD3/y</t>
  </si>
  <si>
    <t>WT (CTD1)</t>
  </si>
  <si>
    <t>CTD1/y</t>
  </si>
  <si>
    <t>Outlier value omitted from calculation</t>
  </si>
  <si>
    <t>9+</t>
  </si>
  <si>
    <t>11+</t>
  </si>
  <si>
    <t>9a+</t>
  </si>
  <si>
    <t>7+</t>
  </si>
  <si>
    <t>8+</t>
  </si>
  <si>
    <t>10+</t>
  </si>
  <si>
    <t>9+ 2x</t>
  </si>
  <si>
    <t>9+ 4x</t>
  </si>
  <si>
    <t>9+ 8x</t>
  </si>
  <si>
    <t>Rel. amount</t>
  </si>
  <si>
    <t>CTD1 X&gt;W</t>
  </si>
  <si>
    <t>9a</t>
  </si>
  <si>
    <t>WT (CTD1 X&gt;W)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</si>
</sst>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4" fontId="20" fillId="0" borderId="13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164" fontId="20" fillId="0" borderId="15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/>
    <xf numFmtId="164" fontId="20" fillId="0" borderId="1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0" fillId="0" borderId="15" xfId="0" applyBorder="1"/>
    <xf numFmtId="0" fontId="0" fillId="0" borderId="14" xfId="0" applyBorder="1"/>
    <xf numFmtId="0" fontId="19" fillId="3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6" fillId="35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6" fillId="33" borderId="0" xfId="0" applyFont="1" applyFill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4.3603906777074257E-2"/>
                  <c:y val="-0.698974571985841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CTD1 X&gt;W'!$C$43:$C$46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CTD1 X&gt;W'!$D$43:$D$46</c:f>
              <c:numCache>
                <c:formatCode>General</c:formatCode>
                <c:ptCount val="4"/>
                <c:pt idx="0">
                  <c:v>18.47</c:v>
                </c:pt>
                <c:pt idx="1">
                  <c:v>19.506666666666668</c:v>
                </c:pt>
                <c:pt idx="2">
                  <c:v>20.546666666666667</c:v>
                </c:pt>
                <c:pt idx="3">
                  <c:v>21.466666666666669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0D-0041-BA5D-CF8D0680B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8896095"/>
        <c:axId val="537152736"/>
      </c:scatterChart>
      <c:valAx>
        <c:axId val="36889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152736"/>
        <c:crosses val="autoZero"/>
        <c:crossBetween val="midCat"/>
      </c:valAx>
      <c:valAx>
        <c:axId val="53715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88960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156386701662293"/>
                  <c:y val="-0.7200098425196850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CTD1 X&gt;W'!$O$43:$O$46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CTD1 X&gt;W'!$P$43:$P$46</c:f>
              <c:numCache>
                <c:formatCode>General</c:formatCode>
                <c:ptCount val="4"/>
                <c:pt idx="0">
                  <c:v>25.856666666666666</c:v>
                </c:pt>
                <c:pt idx="1">
                  <c:v>26.976666666666663</c:v>
                </c:pt>
                <c:pt idx="2">
                  <c:v>27.840000000000003</c:v>
                </c:pt>
                <c:pt idx="3">
                  <c:v>29.123333333333335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0F-274A-B7EC-31E433F46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956160"/>
        <c:axId val="384957872"/>
      </c:scatterChart>
      <c:valAx>
        <c:axId val="38495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957872"/>
        <c:crosses val="autoZero"/>
        <c:crossBetween val="midCat"/>
      </c:valAx>
      <c:valAx>
        <c:axId val="38495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4956160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741097987751531E-2"/>
                  <c:y val="-0.7145209973753280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'Real-time PCR analysis CTD1 X&gt;W'!$AE$43:$AE$46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'Real-time PCR analysis CTD1 X&gt;W'!$AF$43:$AF$46</c:f>
              <c:numCache>
                <c:formatCode>General</c:formatCode>
                <c:ptCount val="4"/>
                <c:pt idx="0">
                  <c:v>24.636666666666667</c:v>
                </c:pt>
                <c:pt idx="1">
                  <c:v>25.596666666666664</c:v>
                </c:pt>
                <c:pt idx="2">
                  <c:v>26.743333333333336</c:v>
                </c:pt>
                <c:pt idx="3">
                  <c:v>27.73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D-9246-969E-C2B3E69A2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572016"/>
        <c:axId val="246573728"/>
      </c:scatterChart>
      <c:valAx>
        <c:axId val="246572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73728"/>
        <c:crosses val="autoZero"/>
        <c:crossBetween val="midCat"/>
      </c:valAx>
      <c:valAx>
        <c:axId val="24657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572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75916447944007E-2"/>
                  <c:y val="-0.7408413531641877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[1]Analysis!$B$38:$B$41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[1]Analysis!$C$38:$C$41</c:f>
              <c:numCache>
                <c:formatCode>General</c:formatCode>
                <c:ptCount val="4"/>
                <c:pt idx="0">
                  <c:v>18.713333333333335</c:v>
                </c:pt>
                <c:pt idx="1">
                  <c:v>19.790000000000003</c:v>
                </c:pt>
                <c:pt idx="2">
                  <c:v>20.786666666666665</c:v>
                </c:pt>
                <c:pt idx="3">
                  <c:v>21.903333333333336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FD-DA48-8E9C-00B81A92F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448896"/>
        <c:axId val="1437450608"/>
      </c:scatterChart>
      <c:valAx>
        <c:axId val="143744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50608"/>
        <c:crosses val="autoZero"/>
        <c:crossBetween val="midCat"/>
      </c:valAx>
      <c:valAx>
        <c:axId val="143745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7448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3.4883420822397197E-2"/>
                  <c:y val="-0.696237241178186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[1]Analysis!$O$38:$O$41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[1]Analysis!$P$38:$P$41</c:f>
              <c:numCache>
                <c:formatCode>General</c:formatCode>
                <c:ptCount val="4"/>
                <c:pt idx="0">
                  <c:v>26.016666666666666</c:v>
                </c:pt>
                <c:pt idx="1">
                  <c:v>27.046666666666667</c:v>
                </c:pt>
                <c:pt idx="2">
                  <c:v>28.150000000000002</c:v>
                </c:pt>
                <c:pt idx="3">
                  <c:v>29.08666666666667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35-9345-AB1F-A08B2CAD1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5444128"/>
        <c:axId val="595463856"/>
      </c:scatterChart>
      <c:valAx>
        <c:axId val="595444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463856"/>
        <c:crosses val="autoZero"/>
        <c:crossBetween val="midCat"/>
      </c:valAx>
      <c:valAx>
        <c:axId val="59546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5444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7.6661198600174979E-2"/>
                  <c:y val="-0.6977482502187226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[1]Analysis!$AD$38:$AD$41</c:f>
              <c:numCache>
                <c:formatCode>General</c:formatCode>
                <c:ptCount val="4"/>
                <c:pt idx="0">
                  <c:v>0.90308998699194354</c:v>
                </c:pt>
                <c:pt idx="1">
                  <c:v>0.6020599913279624</c:v>
                </c:pt>
                <c:pt idx="2">
                  <c:v>0.3010299956639812</c:v>
                </c:pt>
                <c:pt idx="3">
                  <c:v>0</c:v>
                </c:pt>
              </c:numCache>
            </c:numRef>
          </c:xVal>
          <c:yVal>
            <c:numRef>
              <c:f>[1]Analysis!$AE$38:$AE$41</c:f>
              <c:numCache>
                <c:formatCode>General</c:formatCode>
                <c:ptCount val="4"/>
                <c:pt idx="0">
                  <c:v>25.12</c:v>
                </c:pt>
                <c:pt idx="1">
                  <c:v>26.07</c:v>
                </c:pt>
                <c:pt idx="2">
                  <c:v>27.386666666666667</c:v>
                </c:pt>
                <c:pt idx="3">
                  <c:v>28.506666666666664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EF-6A49-B7F1-D64523007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445360"/>
        <c:axId val="863447072"/>
      </c:scatterChart>
      <c:valAx>
        <c:axId val="863445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447072"/>
        <c:crosses val="autoZero"/>
        <c:crossBetween val="midCat"/>
      </c:valAx>
      <c:valAx>
        <c:axId val="863447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445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47</xdr:row>
      <xdr:rowOff>0</xdr:rowOff>
    </xdr:from>
    <xdr:to>
      <xdr:col>7</xdr:col>
      <xdr:colOff>444500</xdr:colOff>
      <xdr:row>60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C78226-DC5A-7619-C553-4D43E283A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47</xdr:row>
      <xdr:rowOff>25400</xdr:rowOff>
    </xdr:from>
    <xdr:to>
      <xdr:col>19</xdr:col>
      <xdr:colOff>444500</xdr:colOff>
      <xdr:row>60</xdr:row>
      <xdr:rowOff>127000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7FE612-D3BA-890E-4FB8-2AF87D91A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47</xdr:row>
      <xdr:rowOff>0</xdr:rowOff>
    </xdr:from>
    <xdr:to>
      <xdr:col>34</xdr:col>
      <xdr:colOff>0</xdr:colOff>
      <xdr:row>60</xdr:row>
      <xdr:rowOff>101600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CD376F8-271E-7678-4398-894E993B8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429845</xdr:colOff>
      <xdr:row>44</xdr:row>
      <xdr:rowOff>69363</xdr:rowOff>
    </xdr:from>
    <xdr:to>
      <xdr:col>7</xdr:col>
      <xdr:colOff>322383</xdr:colOff>
      <xdr:row>57</xdr:row>
      <xdr:rowOff>145563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4F2ECE-9A3E-F048-AC72-2B00ECF82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244231</xdr:colOff>
      <xdr:row>44</xdr:row>
      <xdr:rowOff>167054</xdr:rowOff>
    </xdr:from>
    <xdr:to>
      <xdr:col>19</xdr:col>
      <xdr:colOff>849923</xdr:colOff>
      <xdr:row>58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3F2F8B4-B44E-E74F-91E1-CC20FC1BF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664308</xdr:colOff>
      <xdr:row>45</xdr:row>
      <xdr:rowOff>49823</xdr:rowOff>
    </xdr:from>
    <xdr:to>
      <xdr:col>35</xdr:col>
      <xdr:colOff>508000</xdr:colOff>
      <xdr:row>58</xdr:row>
      <xdr:rowOff>126023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3103B13-6E4B-C242-A3EC-5BC7558F9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Current%20Experiments/CTD1%20NS%20CTD3%20mice/Expression%20analysis/CTD1%20brain%20240625/240625CTD1Expression.xlsx" TargetMode="External"/><Relationship Id="rId2" Type="http://schemas.openxmlformats.org/officeDocument/2006/relationships/externalLinkPath" Target="/Users/jaguy/Documents/Current%20Experiments/CTD1%20NS%20CTD3%20mice/Expression%20analysis/CTD1%20brain%20240625/240625CTD1Expression.xlsx" TargetMode="External"/><Relationship Id="rId1" Type="http://schemas.openxmlformats.org/officeDocument/2006/relationships/externalLinkPath" Target="/Users/jaguy/Documents/Current%20Experiments/CTD1%20NS%20CTD3%20mice/Expression%20analysis/CTD1%20brain%20240625/240625CTD1Expre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40625CTD1Expression"/>
      <sheetName val="Analysis"/>
    </sheetNames>
    <sheetDataSet>
      <sheetData sheetId="0" refreshError="1"/>
      <sheetData sheetId="1">
        <row r="38">
          <cell r="B38">
            <v>0.90308998699194354</v>
          </cell>
          <cell r="C38">
            <v>18.713333333333335</v>
          </cell>
          <cell r="O38">
            <v>0.90308998699194354</v>
          </cell>
          <cell r="P38">
            <v>26.016666666666666</v>
          </cell>
          <cell r="AD38">
            <v>0.90308998699194354</v>
          </cell>
          <cell r="AE38">
            <v>25.12</v>
          </cell>
        </row>
        <row r="39">
          <cell r="B39">
            <v>0.6020599913279624</v>
          </cell>
          <cell r="C39">
            <v>19.790000000000003</v>
          </cell>
          <cell r="O39">
            <v>0.6020599913279624</v>
          </cell>
          <cell r="P39">
            <v>27.046666666666667</v>
          </cell>
          <cell r="AD39">
            <v>0.6020599913279624</v>
          </cell>
          <cell r="AE39">
            <v>26.07</v>
          </cell>
        </row>
        <row r="40">
          <cell r="B40">
            <v>0.3010299956639812</v>
          </cell>
          <cell r="C40">
            <v>20.786666666666665</v>
          </cell>
          <cell r="O40">
            <v>0.3010299956639812</v>
          </cell>
          <cell r="P40">
            <v>28.150000000000002</v>
          </cell>
          <cell r="AD40">
            <v>0.3010299956639812</v>
          </cell>
          <cell r="AE40">
            <v>27.386666666666667</v>
          </cell>
        </row>
        <row r="41">
          <cell r="B41">
            <v>0</v>
          </cell>
          <cell r="C41">
            <v>21.903333333333336</v>
          </cell>
          <cell r="O41">
            <v>0</v>
          </cell>
          <cell r="P41">
            <v>29.08666666666667</v>
          </cell>
          <cell r="AD41">
            <v>0</v>
          </cell>
          <cell r="AE41">
            <v>28.506666666666664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EFBAA-4BBD-434E-A815-E7B07E8A251C}">
  <dimension ref="A1:AQ64"/>
  <sheetViews>
    <sheetView tabSelected="1" topLeftCell="B1" zoomScale="130" zoomScaleNormal="130" workbookViewId="0">
      <selection activeCell="AN1" sqref="AN1:AN1048576"/>
    </sheetView>
  </sheetViews>
  <sheetFormatPr baseColWidth="10" defaultRowHeight="16" x14ac:dyDescent="0.2"/>
  <cols>
    <col min="1" max="1" width="16.83203125" style="4" customWidth="1"/>
    <col min="2" max="2" width="12.33203125" style="4" customWidth="1"/>
    <col min="3" max="3" width="10.83203125" style="4"/>
    <col min="4" max="4" width="13.5" style="4" customWidth="1"/>
    <col min="5" max="7" width="10.83203125" style="4"/>
    <col min="8" max="8" width="14.83203125" style="5" customWidth="1"/>
    <col min="9" max="12" width="10.83203125" style="4"/>
    <col min="13" max="13" width="16.83203125" style="4" customWidth="1"/>
    <col min="14" max="15" width="10.83203125" style="4"/>
    <col min="16" max="16" width="13.6640625" style="4" customWidth="1"/>
    <col min="17" max="19" width="10.83203125" style="4"/>
    <col min="20" max="20" width="13.33203125" style="4" customWidth="1"/>
    <col min="21" max="28" width="10.83203125" style="4"/>
    <col min="29" max="29" width="16.83203125" style="4" customWidth="1"/>
    <col min="30" max="30" width="13" style="4" customWidth="1"/>
    <col min="31" max="31" width="10.83203125" style="4"/>
    <col min="32" max="32" width="13.1640625" style="4" customWidth="1"/>
    <col min="33" max="33" width="14.83203125" style="4" customWidth="1"/>
    <col min="34" max="35" width="10.83203125" style="4"/>
    <col min="36" max="36" width="14.1640625" style="4" customWidth="1"/>
    <col min="37" max="39" width="10.83203125" style="4"/>
    <col min="40" max="40" width="13.83203125" style="4" customWidth="1"/>
    <col min="41" max="16384" width="10.83203125" style="4"/>
  </cols>
  <sheetData>
    <row r="1" spans="1:43" x14ac:dyDescent="0.2">
      <c r="A1" s="2" t="s">
        <v>117</v>
      </c>
      <c r="M1" s="2" t="s">
        <v>123</v>
      </c>
      <c r="AC1" s="2" t="s">
        <v>123</v>
      </c>
    </row>
    <row r="2" spans="1:43" x14ac:dyDescent="0.2">
      <c r="A2" s="2" t="s">
        <v>118</v>
      </c>
      <c r="M2" s="2" t="s">
        <v>124</v>
      </c>
      <c r="AC2" s="2" t="s">
        <v>126</v>
      </c>
    </row>
    <row r="3" spans="1:43" s="2" customFormat="1" x14ac:dyDescent="0.2">
      <c r="B3" s="2" t="s">
        <v>0</v>
      </c>
      <c r="C3" s="2" t="s">
        <v>1</v>
      </c>
      <c r="D3" s="2" t="s">
        <v>103</v>
      </c>
      <c r="E3" s="2" t="s">
        <v>99</v>
      </c>
      <c r="F3" s="2" t="s">
        <v>2</v>
      </c>
      <c r="G3" s="2" t="s">
        <v>127</v>
      </c>
      <c r="H3" s="3" t="s">
        <v>128</v>
      </c>
      <c r="I3" s="2" t="s">
        <v>109</v>
      </c>
      <c r="J3" s="2" t="s">
        <v>108</v>
      </c>
      <c r="K3" s="2" t="s">
        <v>110</v>
      </c>
      <c r="M3" s="2" t="s">
        <v>125</v>
      </c>
      <c r="N3" s="2" t="s">
        <v>0</v>
      </c>
      <c r="O3" s="2" t="s">
        <v>1</v>
      </c>
      <c r="P3" s="2" t="s">
        <v>103</v>
      </c>
      <c r="Q3" s="2" t="s">
        <v>99</v>
      </c>
      <c r="R3" s="2" t="s">
        <v>2</v>
      </c>
      <c r="S3" s="2" t="s">
        <v>127</v>
      </c>
      <c r="T3" s="3" t="s">
        <v>128</v>
      </c>
      <c r="U3" s="2" t="s">
        <v>109</v>
      </c>
      <c r="V3" s="2" t="s">
        <v>108</v>
      </c>
      <c r="W3" s="2" t="s">
        <v>110</v>
      </c>
      <c r="X3" s="2" t="s">
        <v>111</v>
      </c>
      <c r="Y3" s="2" t="s">
        <v>113</v>
      </c>
      <c r="Z3" s="2" t="s">
        <v>114</v>
      </c>
      <c r="AA3" s="2" t="s">
        <v>115</v>
      </c>
      <c r="AD3" s="2" t="s">
        <v>0</v>
      </c>
      <c r="AE3" s="2" t="s">
        <v>1</v>
      </c>
      <c r="AF3" s="2" t="s">
        <v>103</v>
      </c>
      <c r="AG3" s="2" t="s">
        <v>99</v>
      </c>
      <c r="AH3" s="2" t="s">
        <v>2</v>
      </c>
      <c r="AI3" s="2" t="s">
        <v>127</v>
      </c>
      <c r="AJ3" s="3" t="s">
        <v>128</v>
      </c>
      <c r="AK3" s="2" t="s">
        <v>109</v>
      </c>
      <c r="AL3" s="2" t="s">
        <v>108</v>
      </c>
      <c r="AM3" s="2" t="s">
        <v>110</v>
      </c>
      <c r="AN3" s="2" t="s">
        <v>116</v>
      </c>
      <c r="AO3" s="2" t="s">
        <v>113</v>
      </c>
      <c r="AP3" s="2" t="s">
        <v>114</v>
      </c>
      <c r="AQ3" s="2" t="s">
        <v>115</v>
      </c>
    </row>
    <row r="4" spans="1:43" ht="16" customHeight="1" x14ac:dyDescent="0.2">
      <c r="A4" s="33" t="s">
        <v>119</v>
      </c>
      <c r="B4" s="4" t="s">
        <v>33</v>
      </c>
      <c r="C4" s="4" t="s">
        <v>150</v>
      </c>
      <c r="D4" s="4" t="s">
        <v>105</v>
      </c>
      <c r="E4" s="4" t="s">
        <v>102</v>
      </c>
      <c r="F4" s="6">
        <v>18.3</v>
      </c>
      <c r="G4" s="6">
        <f>(F4-21.486)/-3.2522</f>
        <v>0.9796445483057622</v>
      </c>
      <c r="H4" s="7">
        <f t="shared" ref="H4:H30" si="0">10^G4</f>
        <v>9.5421128469147991</v>
      </c>
      <c r="I4" s="5">
        <f>AVERAGE(H5:H6)</f>
        <v>7.9719630394886014</v>
      </c>
      <c r="J4" s="4">
        <f>STDEV(H5:H6)</f>
        <v>0.43879530200872791</v>
      </c>
      <c r="K4" s="4">
        <f>J4/I4</f>
        <v>5.5042315153141563E-2</v>
      </c>
      <c r="M4" s="33" t="s">
        <v>119</v>
      </c>
      <c r="N4" s="4" t="s">
        <v>30</v>
      </c>
      <c r="O4" s="4" t="s">
        <v>150</v>
      </c>
      <c r="P4" s="4" t="s">
        <v>105</v>
      </c>
      <c r="Q4" s="4" t="s">
        <v>101</v>
      </c>
      <c r="R4" s="4">
        <v>26.15</v>
      </c>
      <c r="S4" s="4">
        <f>(R4-29.049)/-3.5423</f>
        <v>0.81839482821895404</v>
      </c>
      <c r="T4" s="22">
        <f>10^S4</f>
        <v>6.5825600277503824</v>
      </c>
      <c r="U4" s="22">
        <f>AVERAGE(T4:T6)</f>
        <v>6.1236450038242323</v>
      </c>
      <c r="V4" s="22">
        <f>STDEV(T4:T6)</f>
        <v>0.62154023415211024</v>
      </c>
      <c r="W4" s="22">
        <f>V4/U4</f>
        <v>0.10149841046696155</v>
      </c>
      <c r="X4" s="4">
        <f>U4/I4</f>
        <v>0.76814769128897786</v>
      </c>
      <c r="Y4" s="4">
        <f>100*(X4/0.914494913)</f>
        <v>83.996934304322139</v>
      </c>
      <c r="Z4" s="4">
        <f>SQRT(K4^2+W4^2)</f>
        <v>0.11546247782174765</v>
      </c>
      <c r="AA4" s="4">
        <f>Y4*Z4</f>
        <v>9.6984941642075899</v>
      </c>
      <c r="AC4" s="33" t="s">
        <v>119</v>
      </c>
      <c r="AD4" s="4" t="s">
        <v>27</v>
      </c>
      <c r="AE4" s="4" t="s">
        <v>150</v>
      </c>
      <c r="AF4" s="4" t="s">
        <v>105</v>
      </c>
      <c r="AG4" s="4" t="s">
        <v>100</v>
      </c>
      <c r="AH4" s="4">
        <v>24.66</v>
      </c>
      <c r="AI4" s="4">
        <f>(AH4-27.741)/-3.4637</f>
        <v>0.8895112163293587</v>
      </c>
      <c r="AJ4" s="4">
        <f>10^AI4</f>
        <v>7.7537396833772556</v>
      </c>
      <c r="AK4" s="4">
        <f>AVERAGE(AJ4:AJ6)</f>
        <v>7.1561863718869887</v>
      </c>
      <c r="AL4" s="4">
        <f>STDEV(AJ4:AJ6)</f>
        <v>0.52989465101004929</v>
      </c>
      <c r="AM4" s="4">
        <f>AL4/AK4</f>
        <v>7.4047072487063145E-2</v>
      </c>
      <c r="AN4" s="4">
        <f>AK4/I4</f>
        <v>0.89766928627733023</v>
      </c>
      <c r="AO4" s="4">
        <f>100*(AN4/0.957230946)</f>
        <v>93.777712685579047</v>
      </c>
      <c r="AP4" s="4">
        <f>SQRT(K4^2+AM4^2)</f>
        <v>9.2263890018371444E-2</v>
      </c>
      <c r="AQ4" s="4">
        <f>AO4*AP4</f>
        <v>8.652296569396702</v>
      </c>
    </row>
    <row r="5" spans="1:43" x14ac:dyDescent="0.2">
      <c r="A5" s="34"/>
      <c r="B5" s="4" t="s">
        <v>34</v>
      </c>
      <c r="C5" s="4" t="s">
        <v>150</v>
      </c>
      <c r="D5" s="4" t="s">
        <v>105</v>
      </c>
      <c r="E5" s="4" t="s">
        <v>102</v>
      </c>
      <c r="F5" s="4">
        <v>18.5</v>
      </c>
      <c r="G5" s="4">
        <f t="shared" ref="G5:G30" si="1">(F5-21.486)/-3.2522</f>
        <v>0.91814771539265738</v>
      </c>
      <c r="H5" s="5">
        <f t="shared" si="0"/>
        <v>8.2822381730917716</v>
      </c>
      <c r="M5" s="34"/>
      <c r="N5" s="4" t="s">
        <v>31</v>
      </c>
      <c r="O5" s="4" t="s">
        <v>150</v>
      </c>
      <c r="P5" s="4" t="s">
        <v>105</v>
      </c>
      <c r="Q5" s="4" t="s">
        <v>101</v>
      </c>
      <c r="R5" s="4">
        <v>26.2</v>
      </c>
      <c r="S5" s="4">
        <f t="shared" ref="S5:S30" si="2">(R5-29.049)/-3.5423</f>
        <v>0.80427970527623305</v>
      </c>
      <c r="T5" s="22">
        <f t="shared" ref="T5:T30" si="3">10^S5</f>
        <v>6.3720577810411863</v>
      </c>
      <c r="U5" s="22"/>
      <c r="V5" s="22"/>
      <c r="W5" s="22"/>
      <c r="X5" s="22"/>
      <c r="Y5" s="22"/>
      <c r="Z5" s="22"/>
      <c r="AA5" s="22"/>
      <c r="AC5" s="34"/>
      <c r="AD5" s="4" t="s">
        <v>28</v>
      </c>
      <c r="AE5" s="4" t="s">
        <v>150</v>
      </c>
      <c r="AF5" s="4" t="s">
        <v>105</v>
      </c>
      <c r="AG5" s="4" t="s">
        <v>100</v>
      </c>
      <c r="AH5" s="4">
        <v>24.82</v>
      </c>
      <c r="AI5" s="4">
        <f t="shared" ref="AI5:AI35" si="4">(AH5-27.741)/-3.4637</f>
        <v>0.84331783930478954</v>
      </c>
      <c r="AJ5" s="4">
        <f t="shared" ref="AJ5:AJ35" si="5">10^AI5</f>
        <v>6.9713652825452774</v>
      </c>
    </row>
    <row r="6" spans="1:43" x14ac:dyDescent="0.2">
      <c r="A6" s="34"/>
      <c r="B6" s="4" t="s">
        <v>35</v>
      </c>
      <c r="C6" s="4" t="s">
        <v>150</v>
      </c>
      <c r="D6" s="4" t="s">
        <v>105</v>
      </c>
      <c r="E6" s="4" t="s">
        <v>102</v>
      </c>
      <c r="F6" s="4">
        <v>18.61</v>
      </c>
      <c r="G6" s="4">
        <f t="shared" si="1"/>
        <v>0.88432445729044984</v>
      </c>
      <c r="H6" s="5">
        <f t="shared" si="0"/>
        <v>7.6616879058854304</v>
      </c>
      <c r="M6" s="34"/>
      <c r="N6" s="4" t="s">
        <v>32</v>
      </c>
      <c r="O6" s="4" t="s">
        <v>150</v>
      </c>
      <c r="P6" s="4" t="s">
        <v>105</v>
      </c>
      <c r="Q6" s="4" t="s">
        <v>101</v>
      </c>
      <c r="R6" s="4">
        <v>26.45</v>
      </c>
      <c r="S6" s="4">
        <f t="shared" si="2"/>
        <v>0.73370409056262886</v>
      </c>
      <c r="T6" s="22">
        <f t="shared" si="3"/>
        <v>5.4163172026811264</v>
      </c>
      <c r="U6" s="22"/>
      <c r="V6" s="22"/>
      <c r="W6" s="22"/>
      <c r="X6" s="22"/>
      <c r="Y6" s="22"/>
      <c r="Z6" s="22"/>
      <c r="AA6" s="22"/>
      <c r="AC6" s="34"/>
      <c r="AD6" s="4" t="s">
        <v>29</v>
      </c>
      <c r="AE6" s="4" t="s">
        <v>150</v>
      </c>
      <c r="AF6" s="4" t="s">
        <v>105</v>
      </c>
      <c r="AG6" s="4" t="s">
        <v>100</v>
      </c>
      <c r="AH6" s="4">
        <v>24.87</v>
      </c>
      <c r="AI6" s="4">
        <f t="shared" si="4"/>
        <v>0.82888240898461152</v>
      </c>
      <c r="AJ6" s="4">
        <f t="shared" si="5"/>
        <v>6.7434541497384348</v>
      </c>
    </row>
    <row r="7" spans="1:43" x14ac:dyDescent="0.2">
      <c r="A7" s="34"/>
      <c r="B7" s="4" t="s">
        <v>57</v>
      </c>
      <c r="C7" s="4" t="s">
        <v>151</v>
      </c>
      <c r="D7" s="4" t="s">
        <v>105</v>
      </c>
      <c r="E7" s="4" t="s">
        <v>102</v>
      </c>
      <c r="F7" s="4">
        <v>18.739999999999998</v>
      </c>
      <c r="G7" s="4">
        <f t="shared" si="1"/>
        <v>0.84435151589693191</v>
      </c>
      <c r="H7" s="5">
        <f t="shared" si="0"/>
        <v>6.9879777885332794</v>
      </c>
      <c r="I7" s="5">
        <f>AVERAGE(H7:H9)</f>
        <v>7.4766333824778117</v>
      </c>
      <c r="J7" s="4">
        <f>STDEV(H7:H9)</f>
        <v>0.50371873173643555</v>
      </c>
      <c r="K7" s="4">
        <f>J7/I7</f>
        <v>6.73723995771877E-2</v>
      </c>
      <c r="M7" s="34"/>
      <c r="N7" s="4" t="s">
        <v>54</v>
      </c>
      <c r="O7" s="4" t="s">
        <v>151</v>
      </c>
      <c r="P7" s="4" t="s">
        <v>105</v>
      </c>
      <c r="Q7" s="4" t="s">
        <v>101</v>
      </c>
      <c r="R7" s="4">
        <v>25.97</v>
      </c>
      <c r="S7" s="4">
        <f t="shared" si="2"/>
        <v>0.8692092708127489</v>
      </c>
      <c r="T7" s="22">
        <f t="shared" si="3"/>
        <v>7.3996174998568742</v>
      </c>
      <c r="U7" s="22">
        <f t="shared" ref="U7" si="6">AVERAGE(T7:T9)</f>
        <v>7.3677587745657158</v>
      </c>
      <c r="V7" s="22">
        <f t="shared" ref="V7" si="7">STDEV(T7:T9)</f>
        <v>5.518093086866542E-2</v>
      </c>
      <c r="W7" s="22">
        <f t="shared" ref="W7" si="8">V7/U7</f>
        <v>7.4895137798425002E-3</v>
      </c>
      <c r="X7" s="4">
        <f t="shared" ref="X7" si="9">U7/I7</f>
        <v>0.98543801704022915</v>
      </c>
      <c r="Y7" s="4">
        <f t="shared" ref="Y7" si="10">100*(X7/0.914494913)</f>
        <v>107.75762697328742</v>
      </c>
      <c r="Z7" s="4">
        <f t="shared" ref="Z7" si="11">SQRT(K7^2+W7^2)</f>
        <v>6.7787410641259135E-2</v>
      </c>
      <c r="AA7" s="4">
        <f t="shared" ref="AA7" si="12">Y7*Z7</f>
        <v>7.3046105093658555</v>
      </c>
      <c r="AC7" s="34"/>
      <c r="AD7" s="4" t="s">
        <v>51</v>
      </c>
      <c r="AE7" s="4" t="s">
        <v>151</v>
      </c>
      <c r="AF7" s="4" t="s">
        <v>105</v>
      </c>
      <c r="AG7" s="4" t="s">
        <v>100</v>
      </c>
      <c r="AH7" s="4">
        <v>24.7</v>
      </c>
      <c r="AI7" s="4">
        <f t="shared" si="4"/>
        <v>0.87796287207321666</v>
      </c>
      <c r="AJ7" s="4">
        <f>10^AI7</f>
        <v>7.5502767743100492</v>
      </c>
      <c r="AK7" s="4">
        <f>AVERAGE(AJ7:AJ9)</f>
        <v>7.451322390535279</v>
      </c>
      <c r="AL7" s="4">
        <f>STDEV(AJ7:AJ9)</f>
        <v>0.13049000003138231</v>
      </c>
      <c r="AM7" s="4">
        <f>AL7/AK7</f>
        <v>1.7512327771125782E-2</v>
      </c>
      <c r="AN7" s="4">
        <f t="shared" ref="AN7" si="13">AK7/I7</f>
        <v>0.99661465386254577</v>
      </c>
      <c r="AO7" s="4">
        <f t="shared" ref="AO7" si="14">100*(AN7/0.957230946)</f>
        <v>104.11433709149492</v>
      </c>
      <c r="AP7" s="4">
        <f t="shared" ref="AP7" si="15">SQRT(K7^2+AM7^2)</f>
        <v>6.9611219273559524E-2</v>
      </c>
      <c r="AQ7" s="4">
        <f t="shared" ref="AQ7" si="16">AO7*AP7</f>
        <v>7.2475259487973442</v>
      </c>
    </row>
    <row r="8" spans="1:43" x14ac:dyDescent="0.2">
      <c r="A8" s="34"/>
      <c r="B8" s="4" t="s">
        <v>58</v>
      </c>
      <c r="C8" s="4" t="s">
        <v>151</v>
      </c>
      <c r="D8" s="4" t="s">
        <v>105</v>
      </c>
      <c r="E8" s="4" t="s">
        <v>102</v>
      </c>
      <c r="F8" s="4">
        <v>18.649999999999999</v>
      </c>
      <c r="G8" s="4">
        <f t="shared" si="1"/>
        <v>0.87202509070782908</v>
      </c>
      <c r="H8" s="5">
        <f t="shared" si="0"/>
        <v>7.4477500091400035</v>
      </c>
      <c r="M8" s="34"/>
      <c r="N8" s="4" t="s">
        <v>55</v>
      </c>
      <c r="O8" s="4" t="s">
        <v>151</v>
      </c>
      <c r="P8" s="4" t="s">
        <v>105</v>
      </c>
      <c r="Q8" s="4" t="s">
        <v>101</v>
      </c>
      <c r="R8" s="4">
        <v>25.97</v>
      </c>
      <c r="S8" s="4">
        <f t="shared" si="2"/>
        <v>0.8692092708127489</v>
      </c>
      <c r="T8" s="22">
        <f t="shared" si="3"/>
        <v>7.3996174998568742</v>
      </c>
      <c r="U8" s="22"/>
      <c r="V8" s="22"/>
      <c r="W8" s="22"/>
      <c r="X8" s="22"/>
      <c r="Y8" s="22"/>
      <c r="Z8" s="22"/>
      <c r="AA8" s="22"/>
      <c r="AC8" s="34"/>
      <c r="AD8" s="4" t="s">
        <v>52</v>
      </c>
      <c r="AE8" s="4" t="s">
        <v>151</v>
      </c>
      <c r="AF8" s="4" t="s">
        <v>105</v>
      </c>
      <c r="AG8" s="4" t="s">
        <v>100</v>
      </c>
      <c r="AH8" s="4">
        <v>24.75</v>
      </c>
      <c r="AI8" s="4">
        <f t="shared" si="4"/>
        <v>0.86352744175303864</v>
      </c>
      <c r="AJ8" s="4">
        <f t="shared" si="5"/>
        <v>7.3034395963835577</v>
      </c>
    </row>
    <row r="9" spans="1:43" x14ac:dyDescent="0.2">
      <c r="A9" s="34"/>
      <c r="B9" s="4" t="s">
        <v>59</v>
      </c>
      <c r="C9" s="4" t="s">
        <v>151</v>
      </c>
      <c r="D9" s="4" t="s">
        <v>105</v>
      </c>
      <c r="E9" s="4" t="s">
        <v>102</v>
      </c>
      <c r="F9" s="4">
        <v>18.55</v>
      </c>
      <c r="G9" s="4">
        <f t="shared" si="1"/>
        <v>0.90277350716438098</v>
      </c>
      <c r="H9" s="5">
        <f t="shared" si="0"/>
        <v>7.9941723497601522</v>
      </c>
      <c r="M9" s="34"/>
      <c r="N9" s="4" t="s">
        <v>56</v>
      </c>
      <c r="O9" s="4" t="s">
        <v>151</v>
      </c>
      <c r="P9" s="4" t="s">
        <v>105</v>
      </c>
      <c r="Q9" s="4" t="s">
        <v>101</v>
      </c>
      <c r="R9" s="4">
        <v>25.99</v>
      </c>
      <c r="S9" s="4">
        <f t="shared" si="2"/>
        <v>0.86356322163566079</v>
      </c>
      <c r="T9" s="22">
        <f t="shared" si="3"/>
        <v>7.3040413239833999</v>
      </c>
      <c r="U9" s="22"/>
      <c r="V9" s="22"/>
      <c r="W9" s="22"/>
      <c r="X9" s="22"/>
      <c r="Y9" s="22"/>
      <c r="Z9" s="22"/>
      <c r="AA9" s="22"/>
      <c r="AC9" s="34"/>
      <c r="AD9" s="4" t="s">
        <v>53</v>
      </c>
      <c r="AE9" s="4" t="s">
        <v>151</v>
      </c>
      <c r="AF9" s="4" t="s">
        <v>105</v>
      </c>
      <c r="AG9" s="4" t="s">
        <v>100</v>
      </c>
      <c r="AH9" s="4">
        <v>24.71</v>
      </c>
      <c r="AI9" s="4">
        <f t="shared" si="4"/>
        <v>0.87507578600918068</v>
      </c>
      <c r="AJ9" s="4">
        <f t="shared" si="5"/>
        <v>7.5002508009122311</v>
      </c>
    </row>
    <row r="10" spans="1:43" x14ac:dyDescent="0.2">
      <c r="A10" s="34"/>
      <c r="B10" s="4" t="s">
        <v>69</v>
      </c>
      <c r="C10" s="4" t="s">
        <v>152</v>
      </c>
      <c r="D10" s="4" t="s">
        <v>105</v>
      </c>
      <c r="E10" s="4" t="s">
        <v>102</v>
      </c>
      <c r="F10" s="4">
        <v>18.43</v>
      </c>
      <c r="G10" s="4">
        <f t="shared" si="1"/>
        <v>0.93967160691224427</v>
      </c>
      <c r="H10" s="5">
        <f t="shared" si="0"/>
        <v>8.70305257131362</v>
      </c>
      <c r="I10" s="5">
        <f>AVERAGE(H10:H12)</f>
        <v>8.0601033503548418</v>
      </c>
      <c r="J10" s="4">
        <f>STDEV(H10:H12)</f>
        <v>1.2226818809419981</v>
      </c>
      <c r="K10" s="4">
        <f>J10/I10</f>
        <v>0.15169555870374418</v>
      </c>
      <c r="M10" s="34"/>
      <c r="N10" s="4" t="s">
        <v>66</v>
      </c>
      <c r="O10" s="4" t="s">
        <v>152</v>
      </c>
      <c r="P10" s="4" t="s">
        <v>105</v>
      </c>
      <c r="Q10" s="4" t="s">
        <v>101</v>
      </c>
      <c r="R10" s="4">
        <v>25.98</v>
      </c>
      <c r="S10" s="4">
        <f t="shared" si="2"/>
        <v>0.86638624622420435</v>
      </c>
      <c r="T10" s="22">
        <f t="shared" si="3"/>
        <v>7.3516740951041344</v>
      </c>
      <c r="U10" s="22">
        <f t="shared" ref="U10" si="17">AVERAGE(T10:T12)</f>
        <v>7.978688503556576</v>
      </c>
      <c r="V10" s="22">
        <f t="shared" ref="V10" si="18">STDEV(T10:T12)</f>
        <v>0.55947796909800995</v>
      </c>
      <c r="W10" s="22">
        <f t="shared" ref="W10" si="19">V10/U10</f>
        <v>7.0121545520747841E-2</v>
      </c>
      <c r="X10" s="4">
        <f t="shared" ref="X10" si="20">U10/I10</f>
        <v>0.98989903190327189</v>
      </c>
      <c r="Y10" s="4">
        <f t="shared" ref="Y10" si="21">100*(X10/0.914494913)</f>
        <v>108.245438857162</v>
      </c>
      <c r="Z10" s="4">
        <f t="shared" ref="Z10" si="22">SQRT(K10^2+W10^2)</f>
        <v>0.16711844206029269</v>
      </c>
      <c r="AA10" s="4">
        <f t="shared" ref="AA10" si="23">Y10*Z10</f>
        <v>18.089809101941583</v>
      </c>
      <c r="AC10" s="34"/>
      <c r="AD10" s="4" t="s">
        <v>63</v>
      </c>
      <c r="AE10" s="4" t="s">
        <v>152</v>
      </c>
      <c r="AF10" s="4" t="s">
        <v>105</v>
      </c>
      <c r="AG10" s="4" t="s">
        <v>100</v>
      </c>
      <c r="AH10" s="4">
        <v>24.58</v>
      </c>
      <c r="AI10" s="4">
        <f t="shared" si="4"/>
        <v>0.91260790484164378</v>
      </c>
      <c r="AJ10" s="4">
        <f t="shared" si="5"/>
        <v>8.1772618501884526</v>
      </c>
      <c r="AK10" s="4">
        <f t="shared" ref="AK10" si="24">AVERAGE(AJ10:AJ12)</f>
        <v>7.8780167355153816</v>
      </c>
      <c r="AL10" s="4">
        <f t="shared" ref="AL10" si="25">STDEV(AJ10:AJ12)</f>
        <v>0.27036885108582343</v>
      </c>
      <c r="AM10" s="4">
        <f t="shared" ref="AM10" si="26">AL10/AK10</f>
        <v>3.4319405525880219E-2</v>
      </c>
      <c r="AN10" s="4">
        <f t="shared" ref="AN10" si="27">AK10/I10</f>
        <v>0.97740889825793065</v>
      </c>
      <c r="AO10" s="4">
        <f t="shared" ref="AO10" si="28">100*(AN10/0.957230946)</f>
        <v>102.10795026448409</v>
      </c>
      <c r="AP10" s="4">
        <f t="shared" ref="AP10" si="29">SQRT(K10^2+AM10^2)</f>
        <v>0.15552930311067079</v>
      </c>
      <c r="AQ10" s="4">
        <f t="shared" ref="AQ10" si="30">AO10*AP10</f>
        <v>15.880778346694242</v>
      </c>
    </row>
    <row r="11" spans="1:43" x14ac:dyDescent="0.2">
      <c r="A11" s="34"/>
      <c r="B11" s="4" t="s">
        <v>70</v>
      </c>
      <c r="C11" s="4" t="s">
        <v>152</v>
      </c>
      <c r="D11" s="4" t="s">
        <v>105</v>
      </c>
      <c r="E11" s="4" t="s">
        <v>102</v>
      </c>
      <c r="F11" s="4">
        <v>18.41</v>
      </c>
      <c r="G11" s="4">
        <f t="shared" si="1"/>
        <v>0.94582129020355465</v>
      </c>
      <c r="H11" s="5">
        <f t="shared" si="0"/>
        <v>8.8271659263946969</v>
      </c>
      <c r="M11" s="34"/>
      <c r="N11" s="4" t="s">
        <v>67</v>
      </c>
      <c r="O11" s="4" t="s">
        <v>152</v>
      </c>
      <c r="P11" s="4" t="s">
        <v>105</v>
      </c>
      <c r="Q11" s="4" t="s">
        <v>101</v>
      </c>
      <c r="R11" s="4">
        <v>25.77</v>
      </c>
      <c r="S11" s="4">
        <f t="shared" si="2"/>
        <v>0.92566976258363209</v>
      </c>
      <c r="T11" s="22">
        <f t="shared" si="3"/>
        <v>8.4269372997312715</v>
      </c>
      <c r="U11" s="22"/>
      <c r="V11" s="22"/>
      <c r="W11" s="22"/>
      <c r="X11" s="22"/>
      <c r="Y11" s="22"/>
      <c r="Z11" s="22"/>
      <c r="AA11" s="22"/>
      <c r="AC11" s="34"/>
      <c r="AD11" s="4" t="s">
        <v>64</v>
      </c>
      <c r="AE11" s="4" t="s">
        <v>152</v>
      </c>
      <c r="AF11" s="4" t="s">
        <v>105</v>
      </c>
      <c r="AG11" s="4" t="s">
        <v>100</v>
      </c>
      <c r="AH11" s="4">
        <v>24.68</v>
      </c>
      <c r="AI11" s="4">
        <f t="shared" si="4"/>
        <v>0.88373704420128774</v>
      </c>
      <c r="AJ11" s="4">
        <f t="shared" si="5"/>
        <v>7.6513319523759682</v>
      </c>
    </row>
    <row r="12" spans="1:43" x14ac:dyDescent="0.2">
      <c r="A12" s="34"/>
      <c r="B12" s="4" t="s">
        <v>71</v>
      </c>
      <c r="C12" s="4" t="s">
        <v>152</v>
      </c>
      <c r="D12" s="4" t="s">
        <v>105</v>
      </c>
      <c r="E12" s="4" t="s">
        <v>102</v>
      </c>
      <c r="F12" s="4">
        <v>18.809999999999999</v>
      </c>
      <c r="G12" s="4">
        <f t="shared" si="1"/>
        <v>0.82282762437734513</v>
      </c>
      <c r="H12" s="5">
        <f t="shared" si="0"/>
        <v>6.6500915533562095</v>
      </c>
      <c r="M12" s="34"/>
      <c r="N12" s="4" t="s">
        <v>68</v>
      </c>
      <c r="O12" s="4" t="s">
        <v>152</v>
      </c>
      <c r="P12" s="4" t="s">
        <v>105</v>
      </c>
      <c r="Q12" s="4" t="s">
        <v>101</v>
      </c>
      <c r="R12" s="4">
        <v>25.82</v>
      </c>
      <c r="S12" s="4">
        <f t="shared" si="2"/>
        <v>0.9115546396409111</v>
      </c>
      <c r="T12" s="22">
        <f t="shared" si="3"/>
        <v>8.1574541158343248</v>
      </c>
      <c r="U12" s="22"/>
      <c r="V12" s="22"/>
      <c r="W12" s="22"/>
      <c r="X12" s="22"/>
      <c r="Y12" s="22"/>
      <c r="Z12" s="22"/>
      <c r="AA12" s="22"/>
      <c r="AC12" s="34"/>
      <c r="AD12" s="4" t="s">
        <v>65</v>
      </c>
      <c r="AE12" s="4" t="s">
        <v>152</v>
      </c>
      <c r="AF12" s="4" t="s">
        <v>105</v>
      </c>
      <c r="AG12" s="4" t="s">
        <v>100</v>
      </c>
      <c r="AH12" s="4">
        <v>24.65</v>
      </c>
      <c r="AI12" s="4">
        <f t="shared" si="4"/>
        <v>0.89239830239339468</v>
      </c>
      <c r="AJ12" s="4">
        <f t="shared" si="5"/>
        <v>7.8054564039817258</v>
      </c>
    </row>
    <row r="13" spans="1:43" x14ac:dyDescent="0.2">
      <c r="A13" s="34"/>
      <c r="B13" s="4" t="s">
        <v>9</v>
      </c>
      <c r="C13" s="4" t="s">
        <v>153</v>
      </c>
      <c r="D13" s="4" t="s">
        <v>160</v>
      </c>
      <c r="E13" s="4" t="s">
        <v>102</v>
      </c>
      <c r="F13" s="4">
        <v>18.84</v>
      </c>
      <c r="G13" s="4">
        <f t="shared" si="1"/>
        <v>0.81360309944037901</v>
      </c>
      <c r="H13" s="5">
        <f t="shared" si="0"/>
        <v>6.5103314466294009</v>
      </c>
      <c r="I13" s="5">
        <f>AVERAGE(H13:H15)</f>
        <v>6.4677379632828993</v>
      </c>
      <c r="J13" s="4">
        <f>STDEV(H13:H15)</f>
        <v>0.25359765591967082</v>
      </c>
      <c r="K13" s="4">
        <f>J13/I13</f>
        <v>3.9209636716783361E-2</v>
      </c>
      <c r="M13" s="34"/>
      <c r="N13" s="4" t="s">
        <v>6</v>
      </c>
      <c r="O13" s="4" t="s">
        <v>153</v>
      </c>
      <c r="P13" s="4" t="s">
        <v>160</v>
      </c>
      <c r="Q13" s="4" t="s">
        <v>101</v>
      </c>
      <c r="R13" s="4">
        <v>26.16</v>
      </c>
      <c r="S13" s="4">
        <f t="shared" si="2"/>
        <v>0.81557180363040949</v>
      </c>
      <c r="T13" s="22">
        <f t="shared" si="3"/>
        <v>6.5399104800236598</v>
      </c>
      <c r="U13" s="22">
        <f t="shared" ref="U13" si="31">AVERAGE(T13:T15)</f>
        <v>6.6049948796505227</v>
      </c>
      <c r="V13" s="22">
        <f t="shared" ref="V13" si="32">STDEV(T13:T15)</f>
        <v>0.66888331737944284</v>
      </c>
      <c r="W13" s="22">
        <f t="shared" ref="W13" si="33">V13/U13</f>
        <v>0.10126931656528917</v>
      </c>
      <c r="X13" s="4">
        <f t="shared" ref="X13" si="34">U13/I13</f>
        <v>1.0212217806514157</v>
      </c>
      <c r="Y13" s="4">
        <f t="shared" ref="Y13" si="35">100*(X13/0.914494913)</f>
        <v>111.6705807910181</v>
      </c>
      <c r="Z13" s="4">
        <f t="shared" ref="Z13" si="36">SQRT(K13^2+W13^2)</f>
        <v>0.10859498187790667</v>
      </c>
      <c r="AA13" s="4">
        <f t="shared" ref="AA13" si="37">Y13*Z13</f>
        <v>12.126864697295924</v>
      </c>
      <c r="AC13" s="34"/>
      <c r="AD13" s="4" t="s">
        <v>3</v>
      </c>
      <c r="AE13" s="4" t="s">
        <v>153</v>
      </c>
      <c r="AF13" s="4" t="s">
        <v>160</v>
      </c>
      <c r="AG13" s="4" t="s">
        <v>100</v>
      </c>
      <c r="AH13" s="6">
        <v>24.13</v>
      </c>
      <c r="AI13" s="6">
        <f t="shared" si="4"/>
        <v>1.0425267777232441</v>
      </c>
      <c r="AJ13" s="6">
        <f t="shared" si="5"/>
        <v>11.028762328809192</v>
      </c>
      <c r="AK13" s="4">
        <f>AVERAGE(AJ14:AJ15)</f>
        <v>8.8858479944503355</v>
      </c>
      <c r="AL13" s="4">
        <f>STDEV(AJ14:AJ15)</f>
        <v>4.1769348520464447E-2</v>
      </c>
      <c r="AM13" s="4">
        <f t="shared" ref="AM13" si="38">AL13/AK13</f>
        <v>4.7006598072070931E-3</v>
      </c>
      <c r="AN13" s="4">
        <f t="shared" ref="AN13" si="39">AK13/I13</f>
        <v>1.3738726035122255</v>
      </c>
      <c r="AO13" s="4">
        <f t="shared" ref="AO13" si="40">100*(AN13/0.957230946)</f>
        <v>143.52571960332605</v>
      </c>
      <c r="AP13" s="4">
        <f t="shared" ref="AP13" si="41">SQRT(K13^2+AM13^2)</f>
        <v>3.9490401543732345E-2</v>
      </c>
      <c r="AQ13" s="4">
        <f t="shared" ref="AQ13" si="42">AO13*AP13</f>
        <v>5.6678882989884825</v>
      </c>
    </row>
    <row r="14" spans="1:43" x14ac:dyDescent="0.2">
      <c r="A14" s="34"/>
      <c r="B14" s="4" t="s">
        <v>10</v>
      </c>
      <c r="C14" s="4" t="s">
        <v>153</v>
      </c>
      <c r="D14" s="4" t="s">
        <v>160</v>
      </c>
      <c r="E14" s="4" t="s">
        <v>102</v>
      </c>
      <c r="F14" s="4">
        <v>18.8</v>
      </c>
      <c r="G14" s="4">
        <f t="shared" si="1"/>
        <v>0.82590246602299977</v>
      </c>
      <c r="H14" s="5">
        <f t="shared" si="0"/>
        <v>6.6973418343435744</v>
      </c>
      <c r="M14" s="34"/>
      <c r="N14" s="4" t="s">
        <v>7</v>
      </c>
      <c r="O14" s="4" t="s">
        <v>153</v>
      </c>
      <c r="P14" s="4" t="s">
        <v>160</v>
      </c>
      <c r="Q14" s="4" t="s">
        <v>101</v>
      </c>
      <c r="R14" s="4">
        <v>25.99</v>
      </c>
      <c r="S14" s="4">
        <f t="shared" si="2"/>
        <v>0.86356322163566079</v>
      </c>
      <c r="T14" s="22">
        <f t="shared" si="3"/>
        <v>7.3040413239833999</v>
      </c>
      <c r="U14" s="22"/>
      <c r="V14" s="22"/>
      <c r="W14" s="22"/>
      <c r="X14" s="22"/>
      <c r="Y14" s="22"/>
      <c r="Z14" s="22"/>
      <c r="AA14" s="22"/>
      <c r="AC14" s="34"/>
      <c r="AD14" s="4" t="s">
        <v>4</v>
      </c>
      <c r="AE14" s="4" t="s">
        <v>153</v>
      </c>
      <c r="AF14" s="4" t="s">
        <v>160</v>
      </c>
      <c r="AG14" s="4" t="s">
        <v>100</v>
      </c>
      <c r="AH14" s="4">
        <v>24.45</v>
      </c>
      <c r="AI14" s="4">
        <f t="shared" si="4"/>
        <v>0.95014002367410588</v>
      </c>
      <c r="AJ14" s="4">
        <f t="shared" si="5"/>
        <v>8.9153833840349002</v>
      </c>
    </row>
    <row r="15" spans="1:43" x14ac:dyDescent="0.2">
      <c r="A15" s="34"/>
      <c r="B15" s="4" t="s">
        <v>11</v>
      </c>
      <c r="C15" s="4" t="s">
        <v>153</v>
      </c>
      <c r="D15" s="4" t="s">
        <v>160</v>
      </c>
      <c r="E15" s="4" t="s">
        <v>102</v>
      </c>
      <c r="F15" s="4">
        <v>18.91</v>
      </c>
      <c r="G15" s="4">
        <f t="shared" si="1"/>
        <v>0.79207920792079223</v>
      </c>
      <c r="H15" s="5">
        <f t="shared" si="0"/>
        <v>6.1955406088757199</v>
      </c>
      <c r="M15" s="34"/>
      <c r="N15" s="4" t="s">
        <v>8</v>
      </c>
      <c r="O15" s="4" t="s">
        <v>153</v>
      </c>
      <c r="P15" s="4" t="s">
        <v>160</v>
      </c>
      <c r="Q15" s="4" t="s">
        <v>101</v>
      </c>
      <c r="R15" s="4">
        <v>26.3</v>
      </c>
      <c r="S15" s="4">
        <f t="shared" si="2"/>
        <v>0.77604945939079095</v>
      </c>
      <c r="T15" s="22">
        <f t="shared" si="3"/>
        <v>5.9710328349445092</v>
      </c>
      <c r="U15" s="22"/>
      <c r="V15" s="22"/>
      <c r="W15" s="22"/>
      <c r="X15" s="22"/>
      <c r="Y15" s="22"/>
      <c r="Z15" s="22"/>
      <c r="AA15" s="22"/>
      <c r="AC15" s="34"/>
      <c r="AD15" s="4" t="s">
        <v>5</v>
      </c>
      <c r="AE15" s="4" t="s">
        <v>153</v>
      </c>
      <c r="AF15" s="4" t="s">
        <v>160</v>
      </c>
      <c r="AG15" s="4" t="s">
        <v>100</v>
      </c>
      <c r="AH15" s="4">
        <v>24.46</v>
      </c>
      <c r="AI15" s="4">
        <f t="shared" si="4"/>
        <v>0.9472529376100699</v>
      </c>
      <c r="AJ15" s="4">
        <f t="shared" si="5"/>
        <v>8.8563126048657708</v>
      </c>
    </row>
    <row r="16" spans="1:43" x14ac:dyDescent="0.2">
      <c r="A16" s="34"/>
      <c r="B16" s="4" t="s">
        <v>21</v>
      </c>
      <c r="C16" s="4" t="s">
        <v>154</v>
      </c>
      <c r="D16" s="4" t="s">
        <v>160</v>
      </c>
      <c r="E16" s="4" t="s">
        <v>102</v>
      </c>
      <c r="F16" s="4">
        <v>18.93</v>
      </c>
      <c r="G16" s="4">
        <f t="shared" si="1"/>
        <v>0.78592952462948185</v>
      </c>
      <c r="H16" s="5">
        <f t="shared" si="0"/>
        <v>6.1084289200369133</v>
      </c>
      <c r="I16" s="5">
        <f>AVERAGE(H16:H18)</f>
        <v>6.2221426116251264</v>
      </c>
      <c r="J16" s="4">
        <f>STDEV(H16:H18)</f>
        <v>0.47622196393214072</v>
      </c>
      <c r="K16" s="4">
        <f>J16/I16</f>
        <v>7.6536652027613838E-2</v>
      </c>
      <c r="M16" s="34"/>
      <c r="N16" s="4" t="s">
        <v>18</v>
      </c>
      <c r="O16" s="4" t="s">
        <v>154</v>
      </c>
      <c r="P16" s="4" t="s">
        <v>160</v>
      </c>
      <c r="Q16" s="4" t="s">
        <v>101</v>
      </c>
      <c r="R16" s="4">
        <v>26.31</v>
      </c>
      <c r="S16" s="4">
        <f t="shared" si="2"/>
        <v>0.7732264348022474</v>
      </c>
      <c r="T16" s="22">
        <f t="shared" si="3"/>
        <v>5.9323454779286804</v>
      </c>
      <c r="U16" s="22">
        <f t="shared" ref="U16" si="43">AVERAGE(T16:T18)</f>
        <v>5.1505397525163401</v>
      </c>
      <c r="V16" s="22">
        <f t="shared" ref="V16" si="44">STDEV(T16:T18)</f>
        <v>0.7020255536901755</v>
      </c>
      <c r="W16" s="22">
        <f t="shared" ref="W16" si="45">V16/U16</f>
        <v>0.13630135625051626</v>
      </c>
      <c r="X16" s="4">
        <f t="shared" ref="X16" si="46">U16/I16</f>
        <v>0.82777590839742898</v>
      </c>
      <c r="Y16" s="4">
        <f t="shared" ref="Y16" si="47">100*(X16/0.914494913)</f>
        <v>90.517278623443701</v>
      </c>
      <c r="Z16" s="4">
        <f t="shared" ref="Z16" si="48">SQRT(K16^2+W16^2)</f>
        <v>0.15631992457561572</v>
      </c>
      <c r="AA16" s="4">
        <f t="shared" ref="AA16" si="49">Y16*Z16</f>
        <v>14.149654167206712</v>
      </c>
      <c r="AC16" s="34"/>
      <c r="AD16" s="4" t="s">
        <v>15</v>
      </c>
      <c r="AE16" s="4" t="s">
        <v>154</v>
      </c>
      <c r="AF16" s="4" t="s">
        <v>160</v>
      </c>
      <c r="AG16" s="4" t="s">
        <v>100</v>
      </c>
      <c r="AH16" s="4">
        <v>24.7</v>
      </c>
      <c r="AI16" s="4">
        <f t="shared" si="4"/>
        <v>0.87796287207321666</v>
      </c>
      <c r="AJ16" s="4">
        <f t="shared" si="5"/>
        <v>7.5502767743100492</v>
      </c>
      <c r="AK16" s="4">
        <f t="shared" ref="AK16" si="50">AVERAGE(AJ16:AJ18)</f>
        <v>7.0424804982919973</v>
      </c>
      <c r="AL16" s="4">
        <f t="shared" ref="AL16" si="51">STDEV(AJ16:AJ18)</f>
        <v>0.44207391784666872</v>
      </c>
      <c r="AM16" s="4">
        <f t="shared" ref="AM16" si="52">AL16/AK16</f>
        <v>6.2772473129870124E-2</v>
      </c>
      <c r="AN16" s="4">
        <f t="shared" ref="AN16" si="53">AK16/I16</f>
        <v>1.1318417043566624</v>
      </c>
      <c r="AO16" s="4">
        <f t="shared" ref="AO16" si="54">100*(AN16/0.957230946)</f>
        <v>118.24123625404212</v>
      </c>
      <c r="AP16" s="4">
        <f t="shared" ref="AP16" si="55">SQRT(K16^2+AM16^2)</f>
        <v>9.8986072184102311E-2</v>
      </c>
      <c r="AQ16" s="4">
        <f t="shared" ref="AQ16" si="56">AO16*AP16</f>
        <v>11.704235546980108</v>
      </c>
    </row>
    <row r="17" spans="1:43" x14ac:dyDescent="0.2">
      <c r="A17" s="34"/>
      <c r="B17" s="4" t="s">
        <v>22</v>
      </c>
      <c r="C17" s="4" t="s">
        <v>154</v>
      </c>
      <c r="D17" s="4" t="s">
        <v>160</v>
      </c>
      <c r="E17" s="4" t="s">
        <v>102</v>
      </c>
      <c r="F17" s="4">
        <v>19</v>
      </c>
      <c r="G17" s="4">
        <f t="shared" si="1"/>
        <v>0.76440563310989496</v>
      </c>
      <c r="H17" s="5">
        <f t="shared" si="0"/>
        <v>5.8130710764523501</v>
      </c>
      <c r="M17" s="34"/>
      <c r="N17" s="4" t="s">
        <v>19</v>
      </c>
      <c r="O17" s="4" t="s">
        <v>154</v>
      </c>
      <c r="P17" s="4" t="s">
        <v>160</v>
      </c>
      <c r="Q17" s="4" t="s">
        <v>101</v>
      </c>
      <c r="R17" s="4">
        <v>26.59</v>
      </c>
      <c r="S17" s="4">
        <f t="shared" si="2"/>
        <v>0.69418174632301033</v>
      </c>
      <c r="T17" s="22">
        <f t="shared" si="3"/>
        <v>4.9451759256445955</v>
      </c>
      <c r="U17" s="22"/>
      <c r="V17" s="22"/>
      <c r="W17" s="22"/>
      <c r="X17" s="22"/>
      <c r="Y17" s="22"/>
      <c r="Z17" s="22"/>
      <c r="AA17" s="22"/>
      <c r="AC17" s="34"/>
      <c r="AD17" s="4" t="s">
        <v>16</v>
      </c>
      <c r="AE17" s="4" t="s">
        <v>154</v>
      </c>
      <c r="AF17" s="4" t="s">
        <v>160</v>
      </c>
      <c r="AG17" s="4" t="s">
        <v>100</v>
      </c>
      <c r="AH17" s="4">
        <v>24.87</v>
      </c>
      <c r="AI17" s="4">
        <f t="shared" si="4"/>
        <v>0.82888240898461152</v>
      </c>
      <c r="AJ17" s="4">
        <f t="shared" si="5"/>
        <v>6.7434541497384348</v>
      </c>
    </row>
    <row r="18" spans="1:43" x14ac:dyDescent="0.2">
      <c r="A18" s="34"/>
      <c r="B18" s="4" t="s">
        <v>23</v>
      </c>
      <c r="C18" s="4" t="s">
        <v>154</v>
      </c>
      <c r="D18" s="4" t="s">
        <v>160</v>
      </c>
      <c r="E18" s="4" t="s">
        <v>102</v>
      </c>
      <c r="F18" s="4">
        <v>18.79</v>
      </c>
      <c r="G18" s="4">
        <f t="shared" si="1"/>
        <v>0.82897730766865552</v>
      </c>
      <c r="H18" s="5">
        <f t="shared" si="0"/>
        <v>6.7449278383861158</v>
      </c>
      <c r="M18" s="34"/>
      <c r="N18" s="4" t="s">
        <v>20</v>
      </c>
      <c r="O18" s="4" t="s">
        <v>154</v>
      </c>
      <c r="P18" s="4" t="s">
        <v>160</v>
      </c>
      <c r="Q18" s="4" t="s">
        <v>101</v>
      </c>
      <c r="R18" s="4">
        <v>26.71</v>
      </c>
      <c r="S18" s="4">
        <f t="shared" si="2"/>
        <v>0.66030545126048013</v>
      </c>
      <c r="T18" s="22">
        <f t="shared" si="3"/>
        <v>4.5740978539757426</v>
      </c>
      <c r="U18" s="22"/>
      <c r="V18" s="22"/>
      <c r="W18" s="22"/>
      <c r="X18" s="22"/>
      <c r="Y18" s="22"/>
      <c r="Z18" s="22"/>
      <c r="AA18" s="22"/>
      <c r="AC18" s="34"/>
      <c r="AD18" s="4" t="s">
        <v>17</v>
      </c>
      <c r="AE18" s="4" t="s">
        <v>154</v>
      </c>
      <c r="AF18" s="4" t="s">
        <v>160</v>
      </c>
      <c r="AG18" s="4" t="s">
        <v>100</v>
      </c>
      <c r="AH18" s="4">
        <v>24.85</v>
      </c>
      <c r="AI18" s="4">
        <f t="shared" si="4"/>
        <v>0.83465658111268248</v>
      </c>
      <c r="AJ18" s="4">
        <f t="shared" si="5"/>
        <v>6.8337105708275079</v>
      </c>
    </row>
    <row r="19" spans="1:43" x14ac:dyDescent="0.2">
      <c r="A19" s="34"/>
      <c r="B19" s="4" t="s">
        <v>45</v>
      </c>
      <c r="C19" s="4" t="s">
        <v>155</v>
      </c>
      <c r="D19" s="4" t="s">
        <v>160</v>
      </c>
      <c r="E19" s="4" t="s">
        <v>102</v>
      </c>
      <c r="F19" s="4">
        <v>18.63</v>
      </c>
      <c r="G19" s="4">
        <f t="shared" si="1"/>
        <v>0.87817477399913946</v>
      </c>
      <c r="H19" s="5">
        <f t="shared" si="0"/>
        <v>7.5539616209698925</v>
      </c>
      <c r="I19" s="5">
        <f>AVERAGE(H19:H21)</f>
        <v>7.5369516884878642</v>
      </c>
      <c r="J19" s="4">
        <f>STDEV(H19:H21)</f>
        <v>0.13405303566011614</v>
      </c>
      <c r="K19" s="4">
        <f>J19/I19</f>
        <v>1.7786107859079452E-2</v>
      </c>
      <c r="M19" s="34"/>
      <c r="N19" s="4" t="s">
        <v>42</v>
      </c>
      <c r="O19" s="4" t="s">
        <v>155</v>
      </c>
      <c r="P19" s="4" t="s">
        <v>160</v>
      </c>
      <c r="Q19" s="4" t="s">
        <v>101</v>
      </c>
      <c r="R19" s="4">
        <v>26.22</v>
      </c>
      <c r="S19" s="4">
        <f t="shared" si="2"/>
        <v>0.79863365609914483</v>
      </c>
      <c r="T19" s="22">
        <f t="shared" si="3"/>
        <v>6.2897539436916858</v>
      </c>
      <c r="U19" s="22">
        <f t="shared" ref="U19" si="57">AVERAGE(T19:T21)</f>
        <v>6.7955546199621288</v>
      </c>
      <c r="V19" s="22">
        <f t="shared" ref="V19" si="58">STDEV(T19:T21)</f>
        <v>0.45276182997359588</v>
      </c>
      <c r="W19" s="22">
        <f t="shared" ref="W19" si="59">V19/U19</f>
        <v>6.6626177743255202E-2</v>
      </c>
      <c r="X19" s="4">
        <f t="shared" ref="X19" si="60">U19/I19</f>
        <v>0.90163170746362031</v>
      </c>
      <c r="Y19" s="4">
        <f t="shared" ref="Y19" si="61">100*(X19/0.914494913)</f>
        <v>98.593408738143566</v>
      </c>
      <c r="Z19" s="4">
        <f t="shared" ref="Z19" si="62">SQRT(K19^2+W19^2)</f>
        <v>6.8959358998258113E-2</v>
      </c>
      <c r="AA19" s="4">
        <f t="shared" ref="AA19" si="63">Y19*Z19</f>
        <v>6.7989382680356405</v>
      </c>
      <c r="AC19" s="34"/>
      <c r="AD19" s="4" t="s">
        <v>39</v>
      </c>
      <c r="AE19" s="4" t="s">
        <v>155</v>
      </c>
      <c r="AF19" s="4" t="s">
        <v>160</v>
      </c>
      <c r="AG19" s="4" t="s">
        <v>100</v>
      </c>
      <c r="AH19" s="4">
        <v>24.6</v>
      </c>
      <c r="AI19" s="4">
        <f t="shared" si="4"/>
        <v>0.90683373271357171</v>
      </c>
      <c r="AJ19" s="4">
        <f t="shared" si="5"/>
        <v>8.0692604384726838</v>
      </c>
      <c r="AK19" s="4">
        <f t="shared" ref="AK19" si="64">AVERAGE(AJ19:AJ21)</f>
        <v>7.7237162253826348</v>
      </c>
      <c r="AL19" s="4">
        <f t="shared" ref="AL19" si="65">STDEV(AJ19:AJ21)</f>
        <v>0.31563954049285586</v>
      </c>
      <c r="AM19" s="4">
        <f t="shared" ref="AM19" si="66">AL19/AK19</f>
        <v>4.0866278781134142E-2</v>
      </c>
      <c r="AN19" s="4">
        <f t="shared" ref="AN19" si="67">AK19/I19</f>
        <v>1.0247798506099011</v>
      </c>
      <c r="AO19" s="4">
        <f t="shared" ref="AO19" si="68">100*(AN19/0.957230946)</f>
        <v>107.05669879271757</v>
      </c>
      <c r="AP19" s="4">
        <f t="shared" ref="AP19" si="69">SQRT(K19^2+AM19^2)</f>
        <v>4.4569029316243618E-2</v>
      </c>
      <c r="AQ19" s="4">
        <f t="shared" ref="AQ19" si="70">AO19*AP19</f>
        <v>4.7714131469928924</v>
      </c>
    </row>
    <row r="20" spans="1:43" x14ac:dyDescent="0.2">
      <c r="A20" s="34"/>
      <c r="B20" s="4" t="s">
        <v>46</v>
      </c>
      <c r="C20" s="4" t="s">
        <v>155</v>
      </c>
      <c r="D20" s="4" t="s">
        <v>160</v>
      </c>
      <c r="E20" s="4" t="s">
        <v>102</v>
      </c>
      <c r="F20" s="4">
        <v>18.61</v>
      </c>
      <c r="G20" s="4">
        <f t="shared" si="1"/>
        <v>0.88432445729044984</v>
      </c>
      <c r="H20" s="5">
        <f t="shared" si="0"/>
        <v>7.6616879058854304</v>
      </c>
      <c r="M20" s="34"/>
      <c r="N20" s="4" t="s">
        <v>43</v>
      </c>
      <c r="O20" s="4" t="s">
        <v>155</v>
      </c>
      <c r="P20" s="4" t="s">
        <v>160</v>
      </c>
      <c r="Q20" s="4" t="s">
        <v>101</v>
      </c>
      <c r="R20" s="4">
        <v>26.07</v>
      </c>
      <c r="S20" s="4">
        <f t="shared" si="2"/>
        <v>0.84097902492730692</v>
      </c>
      <c r="T20" s="22">
        <f t="shared" si="3"/>
        <v>6.9339231651562159</v>
      </c>
      <c r="U20" s="22"/>
      <c r="V20" s="22"/>
      <c r="W20" s="22"/>
      <c r="X20" s="22"/>
      <c r="Y20" s="22"/>
      <c r="Z20" s="22"/>
      <c r="AA20" s="22"/>
      <c r="AC20" s="34"/>
      <c r="AD20" s="4" t="s">
        <v>40</v>
      </c>
      <c r="AE20" s="4" t="s">
        <v>155</v>
      </c>
      <c r="AF20" s="4" t="s">
        <v>160</v>
      </c>
      <c r="AG20" s="4" t="s">
        <v>100</v>
      </c>
      <c r="AH20" s="4">
        <v>24.72</v>
      </c>
      <c r="AI20" s="4">
        <f t="shared" si="4"/>
        <v>0.8721886999451457</v>
      </c>
      <c r="AJ20" s="4">
        <f t="shared" si="5"/>
        <v>7.4505562852992515</v>
      </c>
    </row>
    <row r="21" spans="1:43" x14ac:dyDescent="0.2">
      <c r="A21" s="34"/>
      <c r="B21" s="4" t="s">
        <v>47</v>
      </c>
      <c r="C21" s="4" t="s">
        <v>155</v>
      </c>
      <c r="D21" s="4" t="s">
        <v>160</v>
      </c>
      <c r="E21" s="4" t="s">
        <v>102</v>
      </c>
      <c r="F21" s="4">
        <v>18.66</v>
      </c>
      <c r="G21" s="4">
        <f t="shared" si="1"/>
        <v>0.86895024906217344</v>
      </c>
      <c r="H21" s="5">
        <f t="shared" si="0"/>
        <v>7.3952055386082689</v>
      </c>
      <c r="M21" s="34"/>
      <c r="N21" s="4" t="s">
        <v>44</v>
      </c>
      <c r="O21" s="4" t="s">
        <v>155</v>
      </c>
      <c r="P21" s="4" t="s">
        <v>160</v>
      </c>
      <c r="Q21" s="4" t="s">
        <v>101</v>
      </c>
      <c r="R21" s="4">
        <v>26.02</v>
      </c>
      <c r="S21" s="4">
        <f t="shared" si="2"/>
        <v>0.85509414787002791</v>
      </c>
      <c r="T21" s="22">
        <f t="shared" si="3"/>
        <v>7.1629867510384857</v>
      </c>
      <c r="U21" s="22"/>
      <c r="V21" s="22"/>
      <c r="W21" s="22"/>
      <c r="X21" s="22"/>
      <c r="Y21" s="22"/>
      <c r="Z21" s="22"/>
      <c r="AA21" s="22"/>
      <c r="AC21" s="34"/>
      <c r="AD21" s="4" t="s">
        <v>41</v>
      </c>
      <c r="AE21" s="4" t="s">
        <v>155</v>
      </c>
      <c r="AF21" s="4" t="s">
        <v>160</v>
      </c>
      <c r="AG21" s="4" t="s">
        <v>100</v>
      </c>
      <c r="AH21" s="4">
        <v>24.68</v>
      </c>
      <c r="AI21" s="4">
        <f t="shared" si="4"/>
        <v>0.88373704420128774</v>
      </c>
      <c r="AJ21" s="4">
        <f t="shared" si="5"/>
        <v>7.6513319523759682</v>
      </c>
    </row>
    <row r="22" spans="1:43" ht="16" customHeight="1" x14ac:dyDescent="0.2">
      <c r="A22" s="29" t="s">
        <v>120</v>
      </c>
      <c r="B22" s="4" t="s">
        <v>48</v>
      </c>
      <c r="C22" s="4" t="s">
        <v>156</v>
      </c>
      <c r="D22" s="4" t="s">
        <v>105</v>
      </c>
      <c r="E22" s="4" t="s">
        <v>102</v>
      </c>
      <c r="F22" s="4">
        <v>19.52</v>
      </c>
      <c r="G22" s="4">
        <f t="shared" si="1"/>
        <v>0.60451386753582215</v>
      </c>
      <c r="H22" s="5">
        <f t="shared" si="0"/>
        <v>4.0226650063815637</v>
      </c>
      <c r="I22" s="5">
        <f>AVERAGE(H22:H24)</f>
        <v>4.0620004109751706</v>
      </c>
      <c r="J22" s="4">
        <f>STDEV(H22:H24)</f>
        <v>0.12047961717845973</v>
      </c>
      <c r="K22" s="4">
        <f>J22/I22</f>
        <v>2.9660168633399032E-2</v>
      </c>
      <c r="M22" s="29" t="s">
        <v>120</v>
      </c>
      <c r="N22" s="4" t="s">
        <v>12</v>
      </c>
      <c r="O22" s="4" t="s">
        <v>156</v>
      </c>
      <c r="P22" s="4" t="s">
        <v>105</v>
      </c>
      <c r="Q22" s="4" t="s">
        <v>101</v>
      </c>
      <c r="R22" s="4">
        <v>26.99</v>
      </c>
      <c r="S22" s="4">
        <f t="shared" si="2"/>
        <v>0.58126076278124417</v>
      </c>
      <c r="T22" s="22">
        <f t="shared" si="3"/>
        <v>3.8129469487541279</v>
      </c>
      <c r="U22" s="22">
        <f t="shared" ref="U22" si="71">AVERAGE(T22:T24)</f>
        <v>3.8462095287428917</v>
      </c>
      <c r="V22" s="22">
        <f t="shared" ref="V22" si="72">STDEV(T22:T24)</f>
        <v>2.8806239265681492E-2</v>
      </c>
      <c r="W22" s="22">
        <f t="shared" ref="W22" si="73">V22/U22</f>
        <v>7.4895137798425201E-3</v>
      </c>
      <c r="X22" s="4">
        <f t="shared" ref="X22" si="74">U22/I22</f>
        <v>0.94687571137382687</v>
      </c>
      <c r="Y22" s="4">
        <f t="shared" ref="Y22" si="75">100*(X22/0.914494913)</f>
        <v>103.54083963874679</v>
      </c>
      <c r="Z22" s="4">
        <f t="shared" ref="Z22" si="76">SQRT(K22^2+W22^2)</f>
        <v>3.0591149373963032E-2</v>
      </c>
      <c r="AA22" s="4">
        <f t="shared" ref="AA22" si="77">Y22*Z22</f>
        <v>3.1674332916944556</v>
      </c>
      <c r="AC22" s="29" t="s">
        <v>120</v>
      </c>
      <c r="AD22" s="4" t="s">
        <v>87</v>
      </c>
      <c r="AE22" s="4" t="s">
        <v>156</v>
      </c>
      <c r="AF22" s="4" t="s">
        <v>105</v>
      </c>
      <c r="AG22" s="4" t="s">
        <v>100</v>
      </c>
      <c r="AH22" s="4">
        <v>25.61</v>
      </c>
      <c r="AI22" s="4">
        <f t="shared" si="4"/>
        <v>0.61523804024597983</v>
      </c>
      <c r="AJ22" s="4">
        <f t="shared" si="5"/>
        <v>4.1232345492510563</v>
      </c>
      <c r="AK22" s="4">
        <f t="shared" ref="AK22" si="78">AVERAGE(AJ22:AJ24)</f>
        <v>4.1600871766871412</v>
      </c>
      <c r="AL22" s="4">
        <f t="shared" ref="AL22" si="79">STDEV(AJ22:AJ24)</f>
        <v>4.2310381148386277E-2</v>
      </c>
      <c r="AM22" s="4">
        <f t="shared" ref="AM22" si="80">AL22/AK22</f>
        <v>1.0170551565719802E-2</v>
      </c>
      <c r="AN22" s="4">
        <f t="shared" ref="AN22" si="81">AK22/I22</f>
        <v>1.024147404182173</v>
      </c>
      <c r="AO22" s="4">
        <f t="shared" ref="AO22" si="82">100*(AN22/0.957230946)</f>
        <v>106.99062838093545</v>
      </c>
      <c r="AP22" s="4">
        <f t="shared" ref="AP22" si="83">SQRT(K22^2+AM22^2)</f>
        <v>3.1355473565434049E-2</v>
      </c>
      <c r="AQ22" s="4">
        <f t="shared" ref="AQ22" si="84">AO22*AP22</f>
        <v>3.3547418199475993</v>
      </c>
    </row>
    <row r="23" spans="1:43" x14ac:dyDescent="0.2">
      <c r="A23" s="30"/>
      <c r="B23" s="4" t="s">
        <v>49</v>
      </c>
      <c r="C23" s="4" t="s">
        <v>156</v>
      </c>
      <c r="D23" s="4" t="s">
        <v>105</v>
      </c>
      <c r="E23" s="4" t="s">
        <v>102</v>
      </c>
      <c r="F23" s="4">
        <v>19.46</v>
      </c>
      <c r="G23" s="4">
        <f t="shared" si="1"/>
        <v>0.62296291740975329</v>
      </c>
      <c r="H23" s="5">
        <f t="shared" si="0"/>
        <v>4.1972314405629501</v>
      </c>
      <c r="M23" s="30"/>
      <c r="N23" s="4" t="s">
        <v>13</v>
      </c>
      <c r="O23" s="4" t="s">
        <v>156</v>
      </c>
      <c r="P23" s="4" t="s">
        <v>105</v>
      </c>
      <c r="Q23" s="4" t="s">
        <v>101</v>
      </c>
      <c r="R23" s="4">
        <v>26.97</v>
      </c>
      <c r="S23" s="4">
        <f t="shared" si="2"/>
        <v>0.58690681195833239</v>
      </c>
      <c r="T23" s="22">
        <f t="shared" si="3"/>
        <v>3.8628408187372738</v>
      </c>
      <c r="U23" s="22"/>
      <c r="V23" s="22"/>
      <c r="W23" s="22"/>
      <c r="X23" s="22"/>
      <c r="Y23" s="22"/>
      <c r="Z23" s="22"/>
      <c r="AA23" s="22"/>
      <c r="AC23" s="30"/>
      <c r="AD23" s="4" t="s">
        <v>88</v>
      </c>
      <c r="AE23" s="4" t="s">
        <v>156</v>
      </c>
      <c r="AF23" s="4" t="s">
        <v>105</v>
      </c>
      <c r="AG23" s="4" t="s">
        <v>100</v>
      </c>
      <c r="AH23" s="4">
        <v>25.6</v>
      </c>
      <c r="AI23" s="4">
        <f t="shared" si="4"/>
        <v>0.61812512631001482</v>
      </c>
      <c r="AJ23" s="4">
        <f t="shared" si="5"/>
        <v>4.1507361391777078</v>
      </c>
    </row>
    <row r="24" spans="1:43" x14ac:dyDescent="0.2">
      <c r="A24" s="30"/>
      <c r="B24" s="4" t="s">
        <v>50</v>
      </c>
      <c r="C24" s="4" t="s">
        <v>156</v>
      </c>
      <c r="D24" s="4" t="s">
        <v>105</v>
      </c>
      <c r="E24" s="4" t="s">
        <v>102</v>
      </c>
      <c r="F24" s="4">
        <v>19.54</v>
      </c>
      <c r="G24" s="4">
        <f t="shared" si="1"/>
        <v>0.59836418424451188</v>
      </c>
      <c r="H24" s="5">
        <f t="shared" si="0"/>
        <v>3.966104785980999</v>
      </c>
      <c r="M24" s="30"/>
      <c r="N24" s="4" t="s">
        <v>14</v>
      </c>
      <c r="O24" s="4" t="s">
        <v>156</v>
      </c>
      <c r="P24" s="4" t="s">
        <v>105</v>
      </c>
      <c r="Q24" s="4" t="s">
        <v>101</v>
      </c>
      <c r="R24" s="4">
        <v>26.97</v>
      </c>
      <c r="S24" s="4">
        <f t="shared" si="2"/>
        <v>0.58690681195833239</v>
      </c>
      <c r="T24" s="22">
        <f t="shared" si="3"/>
        <v>3.8628408187372738</v>
      </c>
      <c r="U24" s="22"/>
      <c r="V24" s="22"/>
      <c r="W24" s="22"/>
      <c r="X24" s="22"/>
      <c r="Y24" s="22"/>
      <c r="Z24" s="22"/>
      <c r="AA24" s="22"/>
      <c r="AC24" s="30"/>
      <c r="AD24" s="4" t="s">
        <v>89</v>
      </c>
      <c r="AE24" s="4" t="s">
        <v>156</v>
      </c>
      <c r="AF24" s="4" t="s">
        <v>105</v>
      </c>
      <c r="AG24" s="4" t="s">
        <v>100</v>
      </c>
      <c r="AH24" s="4">
        <v>25.58</v>
      </c>
      <c r="AI24" s="4">
        <f t="shared" si="4"/>
        <v>0.62389929843808689</v>
      </c>
      <c r="AJ24" s="4">
        <f t="shared" si="5"/>
        <v>4.2062908416326596</v>
      </c>
    </row>
    <row r="25" spans="1:43" x14ac:dyDescent="0.2">
      <c r="A25" s="30"/>
      <c r="B25" s="4" t="s">
        <v>60</v>
      </c>
      <c r="C25" s="4" t="s">
        <v>157</v>
      </c>
      <c r="D25" s="4" t="s">
        <v>105</v>
      </c>
      <c r="E25" s="4" t="s">
        <v>102</v>
      </c>
      <c r="F25" s="4">
        <v>20.54</v>
      </c>
      <c r="G25" s="4">
        <f t="shared" si="1"/>
        <v>0.29088001967898697</v>
      </c>
      <c r="H25" s="5">
        <f t="shared" si="0"/>
        <v>1.9537996149567494</v>
      </c>
      <c r="I25" s="5">
        <f>AVERAGE(H25:H27)</f>
        <v>1.9447398067591604</v>
      </c>
      <c r="J25" s="4">
        <f>STDEV(H25:H27)</f>
        <v>2.8570323999519174E-2</v>
      </c>
      <c r="K25" s="4">
        <f>J25/I25</f>
        <v>1.4691077901640015E-2</v>
      </c>
      <c r="M25" s="30"/>
      <c r="N25" s="4" t="s">
        <v>24</v>
      </c>
      <c r="O25" s="4" t="s">
        <v>157</v>
      </c>
      <c r="P25" s="4" t="s">
        <v>105</v>
      </c>
      <c r="Q25" s="4" t="s">
        <v>101</v>
      </c>
      <c r="R25" s="4">
        <v>27.67</v>
      </c>
      <c r="S25" s="4">
        <f t="shared" si="2"/>
        <v>0.38929509076023988</v>
      </c>
      <c r="T25" s="22">
        <f t="shared" si="3"/>
        <v>2.4507278762007658</v>
      </c>
      <c r="U25" s="22">
        <f t="shared" ref="U25" si="85">AVERAGE(T25:T27)</f>
        <v>2.2011735278354876</v>
      </c>
      <c r="V25" s="22">
        <f t="shared" ref="V25" si="86">STDEV(T25:T27)</f>
        <v>0.21622574367331526</v>
      </c>
      <c r="W25" s="22">
        <f t="shared" ref="W25" si="87">V25/U25</f>
        <v>9.8232029841799753E-2</v>
      </c>
      <c r="X25" s="4">
        <f t="shared" ref="X25" si="88">U25/I25</f>
        <v>1.1318601697692736</v>
      </c>
      <c r="Y25" s="4">
        <f t="shared" ref="Y25" si="89">100*(X25/0.914494913)</f>
        <v>123.76888637425078</v>
      </c>
      <c r="Z25" s="4">
        <f t="shared" ref="Z25" si="90">SQRT(K25^2+W25^2)</f>
        <v>9.9324515889846116E-2</v>
      </c>
      <c r="AA25" s="4">
        <f t="shared" ref="AA25" si="91">Y25*Z25</f>
        <v>12.293284721347831</v>
      </c>
      <c r="AC25" s="30"/>
      <c r="AD25" s="4" t="s">
        <v>90</v>
      </c>
      <c r="AE25" s="4" t="s">
        <v>157</v>
      </c>
      <c r="AF25" s="4" t="s">
        <v>105</v>
      </c>
      <c r="AG25" s="4" t="s">
        <v>100</v>
      </c>
      <c r="AH25" s="4">
        <v>26.82</v>
      </c>
      <c r="AI25" s="4">
        <f t="shared" si="4"/>
        <v>0.26590062649767571</v>
      </c>
      <c r="AJ25" s="4">
        <f t="shared" si="5"/>
        <v>1.8445932985284372</v>
      </c>
      <c r="AK25" s="4">
        <f t="shared" ref="AK25" si="92">AVERAGE(AJ25:AJ27)</f>
        <v>1.9424754002957421</v>
      </c>
      <c r="AL25" s="4">
        <f t="shared" ref="AL25" si="93">STDEV(AJ25:AJ27)</f>
        <v>9.0999082845051107E-2</v>
      </c>
      <c r="AM25" s="4">
        <f t="shared" ref="AM25" si="94">AL25/AK25</f>
        <v>4.6846967962217947E-2</v>
      </c>
      <c r="AN25" s="4">
        <f t="shared" ref="AN25" si="95">AK25/I25</f>
        <v>0.99883562497381495</v>
      </c>
      <c r="AO25" s="4">
        <f t="shared" ref="AO25" si="96">100*(AN25/0.957230946)</f>
        <v>104.34635749582368</v>
      </c>
      <c r="AP25" s="4">
        <f t="shared" ref="AP25" si="97">SQRT(K25^2+AM25^2)</f>
        <v>4.9096498624292245E-2</v>
      </c>
      <c r="AQ25" s="4">
        <f t="shared" ref="AQ25" si="98">AO25*AP25</f>
        <v>5.1230407972436138</v>
      </c>
    </row>
    <row r="26" spans="1:43" x14ac:dyDescent="0.2">
      <c r="A26" s="30"/>
      <c r="B26" s="4" t="s">
        <v>61</v>
      </c>
      <c r="C26" s="4" t="s">
        <v>157</v>
      </c>
      <c r="D26" s="4" t="s">
        <v>105</v>
      </c>
      <c r="E26" s="4" t="s">
        <v>102</v>
      </c>
      <c r="F26" s="4">
        <v>20.53</v>
      </c>
      <c r="G26" s="4">
        <f t="shared" si="1"/>
        <v>0.2939548613246416</v>
      </c>
      <c r="H26" s="5">
        <f t="shared" si="0"/>
        <v>1.9676817668127067</v>
      </c>
      <c r="M26" s="30"/>
      <c r="N26" s="4" t="s">
        <v>25</v>
      </c>
      <c r="O26" s="4" t="s">
        <v>157</v>
      </c>
      <c r="P26" s="4" t="s">
        <v>105</v>
      </c>
      <c r="Q26" s="4" t="s">
        <v>101</v>
      </c>
      <c r="R26" s="4">
        <v>27.93</v>
      </c>
      <c r="S26" s="4">
        <f t="shared" si="2"/>
        <v>0.31589645145809214</v>
      </c>
      <c r="T26" s="22">
        <f t="shared" si="3"/>
        <v>2.0696478252159038</v>
      </c>
      <c r="U26" s="22"/>
      <c r="V26" s="22"/>
      <c r="W26" s="22"/>
      <c r="X26" s="22"/>
      <c r="Y26" s="22"/>
      <c r="Z26" s="22"/>
      <c r="AA26" s="22"/>
      <c r="AC26" s="30"/>
      <c r="AD26" s="4" t="s">
        <v>91</v>
      </c>
      <c r="AE26" s="4" t="s">
        <v>157</v>
      </c>
      <c r="AF26" s="4" t="s">
        <v>105</v>
      </c>
      <c r="AG26" s="4" t="s">
        <v>100</v>
      </c>
      <c r="AH26" s="4">
        <v>26.68</v>
      </c>
      <c r="AI26" s="4">
        <f t="shared" si="4"/>
        <v>0.30631983139417385</v>
      </c>
      <c r="AJ26" s="4">
        <f t="shared" si="5"/>
        <v>2.024509557619433</v>
      </c>
    </row>
    <row r="27" spans="1:43" x14ac:dyDescent="0.2">
      <c r="A27" s="30"/>
      <c r="B27" s="4" t="s">
        <v>62</v>
      </c>
      <c r="C27" s="4" t="s">
        <v>157</v>
      </c>
      <c r="D27" s="4" t="s">
        <v>105</v>
      </c>
      <c r="E27" s="4" t="s">
        <v>102</v>
      </c>
      <c r="F27" s="4">
        <v>20.57</v>
      </c>
      <c r="G27" s="4">
        <f t="shared" si="1"/>
        <v>0.2816554947420209</v>
      </c>
      <c r="H27" s="5">
        <f t="shared" si="0"/>
        <v>1.9127380385080248</v>
      </c>
      <c r="M27" s="30"/>
      <c r="N27" s="4" t="s">
        <v>26</v>
      </c>
      <c r="O27" s="4" t="s">
        <v>157</v>
      </c>
      <c r="P27" s="4" t="s">
        <v>105</v>
      </c>
      <c r="Q27" s="4" t="s">
        <v>101</v>
      </c>
      <c r="R27" s="4">
        <v>27.92</v>
      </c>
      <c r="S27" s="4">
        <f t="shared" si="2"/>
        <v>0.31871947604663575</v>
      </c>
      <c r="T27" s="22">
        <f t="shared" si="3"/>
        <v>2.0831448820897931</v>
      </c>
      <c r="U27" s="22"/>
      <c r="V27" s="22"/>
      <c r="W27" s="22"/>
      <c r="X27" s="22"/>
      <c r="Y27" s="22"/>
      <c r="Z27" s="22"/>
      <c r="AA27" s="22"/>
      <c r="AC27" s="30"/>
      <c r="AD27" s="4" t="s">
        <v>92</v>
      </c>
      <c r="AE27" s="4" t="s">
        <v>157</v>
      </c>
      <c r="AF27" s="4" t="s">
        <v>105</v>
      </c>
      <c r="AG27" s="4" t="s">
        <v>100</v>
      </c>
      <c r="AH27" s="4">
        <v>26.73</v>
      </c>
      <c r="AI27" s="4">
        <f t="shared" si="4"/>
        <v>0.29188440107399583</v>
      </c>
      <c r="AJ27" s="4">
        <f t="shared" si="5"/>
        <v>1.9583233447393555</v>
      </c>
    </row>
    <row r="28" spans="1:43" x14ac:dyDescent="0.2">
      <c r="A28" s="30"/>
      <c r="B28" s="4" t="s">
        <v>72</v>
      </c>
      <c r="C28" s="4" t="s">
        <v>158</v>
      </c>
      <c r="D28" s="4" t="s">
        <v>105</v>
      </c>
      <c r="E28" s="4" t="s">
        <v>102</v>
      </c>
      <c r="F28" s="4">
        <v>21.64</v>
      </c>
      <c r="G28" s="4">
        <f t="shared" si="1"/>
        <v>-4.73525613430908E-2</v>
      </c>
      <c r="H28" s="5">
        <f t="shared" si="0"/>
        <v>0.89670055520134573</v>
      </c>
      <c r="I28" s="5">
        <f>AVERAGE(H28:H30)</f>
        <v>1.020119967048805</v>
      </c>
      <c r="J28" s="4">
        <f>STDEV(H28:H30)</f>
        <v>0.14082555931633031</v>
      </c>
      <c r="K28" s="4">
        <f>J28/I28</f>
        <v>0.1380480373536232</v>
      </c>
      <c r="M28" s="30"/>
      <c r="N28" s="4" t="s">
        <v>36</v>
      </c>
      <c r="O28" s="4" t="s">
        <v>158</v>
      </c>
      <c r="P28" s="4" t="s">
        <v>105</v>
      </c>
      <c r="Q28" s="4" t="s">
        <v>101</v>
      </c>
      <c r="R28" s="4">
        <v>29.09</v>
      </c>
      <c r="S28" s="4">
        <f t="shared" si="2"/>
        <v>-1.1574400813031186E-2</v>
      </c>
      <c r="T28" s="22">
        <f t="shared" si="3"/>
        <v>0.97370096223516067</v>
      </c>
      <c r="U28" s="22">
        <f t="shared" ref="U28" si="99">AVERAGE(T28:T30)</f>
        <v>0.95774098860794232</v>
      </c>
      <c r="V28" s="22">
        <f t="shared" ref="V28" si="100">STDEV(T28:T30)</f>
        <v>0.11752289030934726</v>
      </c>
      <c r="W28" s="22">
        <f t="shared" ref="W28" si="101">V28/U28</f>
        <v>0.12270842712930609</v>
      </c>
      <c r="X28" s="4">
        <f t="shared" ref="X28" si="102">U28/I28</f>
        <v>0.93885133076914051</v>
      </c>
      <c r="Y28" s="4">
        <f t="shared" ref="Y28" si="103">100*(X28/0.914494913)</f>
        <v>102.66337378403117</v>
      </c>
      <c r="Z28" s="4">
        <f t="shared" ref="Z28" si="104">SQRT(K28^2+W28^2)</f>
        <v>0.18470143124982971</v>
      </c>
      <c r="AA28" s="4">
        <f t="shared" ref="AA28" si="105">Y28*Z28</f>
        <v>18.962072074846802</v>
      </c>
      <c r="AC28" s="30"/>
      <c r="AD28" s="4" t="s">
        <v>93</v>
      </c>
      <c r="AE28" s="4" t="s">
        <v>158</v>
      </c>
      <c r="AF28" s="4" t="s">
        <v>105</v>
      </c>
      <c r="AG28" s="4" t="s">
        <v>100</v>
      </c>
      <c r="AH28" s="4">
        <v>27.79</v>
      </c>
      <c r="AI28" s="4">
        <f t="shared" si="4"/>
        <v>-1.4146721713774141E-2</v>
      </c>
      <c r="AJ28" s="4">
        <f t="shared" si="5"/>
        <v>0.96795078926608102</v>
      </c>
      <c r="AK28" s="4">
        <f t="shared" ref="AK28" si="106">AVERAGE(AJ28:AJ30)</f>
        <v>1.0077373691699723</v>
      </c>
      <c r="AL28" s="4">
        <f t="shared" ref="AL28" si="107">STDEV(AJ28:AJ30)</f>
        <v>3.4456188926469296E-2</v>
      </c>
      <c r="AM28" s="4">
        <f t="shared" ref="AM28" si="108">AL28/AK28</f>
        <v>3.4191635619158695E-2</v>
      </c>
      <c r="AN28" s="4">
        <f t="shared" ref="AN28" si="109">AK28/I28</f>
        <v>0.98786162580989811</v>
      </c>
      <c r="AO28" s="4">
        <f t="shared" ref="AO28" si="110">100*(AN28/0.957230946)</f>
        <v>103.19992577944697</v>
      </c>
      <c r="AP28" s="4">
        <f t="shared" ref="AP28" si="111">SQRT(K28^2+AM28^2)</f>
        <v>0.14221929743709419</v>
      </c>
      <c r="AQ28" s="4">
        <f t="shared" ref="AQ28" si="112">AO28*AP28</f>
        <v>14.677020939913213</v>
      </c>
    </row>
    <row r="29" spans="1:43" x14ac:dyDescent="0.2">
      <c r="A29" s="30"/>
      <c r="B29" s="4" t="s">
        <v>73</v>
      </c>
      <c r="C29" s="4" t="s">
        <v>158</v>
      </c>
      <c r="D29" s="4" t="s">
        <v>105</v>
      </c>
      <c r="E29" s="4" t="s">
        <v>102</v>
      </c>
      <c r="F29" s="4">
        <v>21.26</v>
      </c>
      <c r="G29" s="4">
        <f t="shared" si="1"/>
        <v>6.9491421191808345E-2</v>
      </c>
      <c r="H29" s="5">
        <f t="shared" si="0"/>
        <v>1.1735225011608805</v>
      </c>
      <c r="M29" s="30"/>
      <c r="N29" s="4" t="s">
        <v>37</v>
      </c>
      <c r="O29" s="4" t="s">
        <v>158</v>
      </c>
      <c r="P29" s="4" t="s">
        <v>105</v>
      </c>
      <c r="Q29" s="4" t="s">
        <v>101</v>
      </c>
      <c r="R29" s="4">
        <v>28.95</v>
      </c>
      <c r="S29" s="4">
        <f t="shared" si="2"/>
        <v>2.7947943426587303E-2</v>
      </c>
      <c r="T29" s="22">
        <f t="shared" si="3"/>
        <v>1.0664682816787805</v>
      </c>
      <c r="U29" s="22"/>
      <c r="V29" s="22"/>
      <c r="W29" s="22"/>
      <c r="X29" s="22"/>
      <c r="Y29" s="22"/>
      <c r="Z29" s="22"/>
      <c r="AA29" s="22"/>
      <c r="AC29" s="30"/>
      <c r="AD29" s="4" t="s">
        <v>94</v>
      </c>
      <c r="AE29" s="4" t="s">
        <v>158</v>
      </c>
      <c r="AF29" s="4" t="s">
        <v>105</v>
      </c>
      <c r="AG29" s="4" t="s">
        <v>100</v>
      </c>
      <c r="AH29" s="4">
        <v>27.7</v>
      </c>
      <c r="AI29" s="4">
        <f t="shared" si="4"/>
        <v>1.183705286254594E-2</v>
      </c>
      <c r="AJ29" s="4">
        <f t="shared" si="5"/>
        <v>1.027630659121918</v>
      </c>
    </row>
    <row r="30" spans="1:43" x14ac:dyDescent="0.2">
      <c r="A30" s="30"/>
      <c r="B30" s="4" t="s">
        <v>74</v>
      </c>
      <c r="C30" s="4" t="s">
        <v>158</v>
      </c>
      <c r="D30" s="4" t="s">
        <v>105</v>
      </c>
      <c r="E30" s="4" t="s">
        <v>102</v>
      </c>
      <c r="F30" s="4">
        <v>21.5</v>
      </c>
      <c r="G30" s="4">
        <f t="shared" si="1"/>
        <v>-4.3047783039171471E-3</v>
      </c>
      <c r="H30" s="5">
        <f t="shared" si="0"/>
        <v>0.99013684478418917</v>
      </c>
      <c r="M30" s="30"/>
      <c r="N30" s="4" t="s">
        <v>38</v>
      </c>
      <c r="O30" s="4" t="s">
        <v>158</v>
      </c>
      <c r="P30" s="4" t="s">
        <v>105</v>
      </c>
      <c r="Q30" s="4" t="s">
        <v>101</v>
      </c>
      <c r="R30" s="4">
        <v>29.33</v>
      </c>
      <c r="S30" s="4">
        <f t="shared" si="2"/>
        <v>-7.932699093809073E-2</v>
      </c>
      <c r="T30" s="22">
        <f t="shared" si="3"/>
        <v>0.83305372190988569</v>
      </c>
      <c r="U30" s="22"/>
      <c r="V30" s="22"/>
      <c r="W30" s="22"/>
      <c r="X30" s="22"/>
      <c r="Y30" s="22"/>
      <c r="Z30" s="22"/>
      <c r="AA30" s="22"/>
      <c r="AC30" s="30"/>
      <c r="AD30" s="4" t="s">
        <v>95</v>
      </c>
      <c r="AE30" s="4" t="s">
        <v>158</v>
      </c>
      <c r="AF30" s="4" t="s">
        <v>105</v>
      </c>
      <c r="AG30" s="4" t="s">
        <v>100</v>
      </c>
      <c r="AH30" s="4">
        <v>27.7</v>
      </c>
      <c r="AI30" s="4">
        <f t="shared" si="4"/>
        <v>1.183705286254594E-2</v>
      </c>
      <c r="AJ30" s="4">
        <f t="shared" si="5"/>
        <v>1.027630659121918</v>
      </c>
    </row>
    <row r="31" spans="1:43" x14ac:dyDescent="0.2">
      <c r="A31" s="31" t="s">
        <v>121</v>
      </c>
      <c r="B31" s="4" t="s">
        <v>81</v>
      </c>
      <c r="C31" s="4" t="s">
        <v>141</v>
      </c>
      <c r="E31" s="4" t="s">
        <v>102</v>
      </c>
      <c r="F31" s="4">
        <v>39.020000000000003</v>
      </c>
      <c r="H31" s="4"/>
      <c r="M31" s="31" t="s">
        <v>121</v>
      </c>
      <c r="N31" s="4" t="s">
        <v>78</v>
      </c>
      <c r="O31" s="4" t="s">
        <v>141</v>
      </c>
      <c r="Q31" s="4" t="s">
        <v>101</v>
      </c>
      <c r="S31" s="22"/>
      <c r="T31" s="22"/>
      <c r="U31" s="22"/>
      <c r="V31" s="22"/>
      <c r="W31" s="22"/>
      <c r="X31" s="22" t="s">
        <v>112</v>
      </c>
      <c r="Y31" s="22"/>
      <c r="Z31" s="22"/>
      <c r="AA31" s="22"/>
      <c r="AC31" s="31" t="s">
        <v>121</v>
      </c>
      <c r="AD31" s="4" t="s">
        <v>75</v>
      </c>
      <c r="AE31" s="4" t="s">
        <v>141</v>
      </c>
      <c r="AG31" s="4" t="s">
        <v>100</v>
      </c>
      <c r="AH31" s="4">
        <v>36.6</v>
      </c>
      <c r="AI31" s="4">
        <f t="shared" si="4"/>
        <v>-2.5576695441291113</v>
      </c>
      <c r="AJ31" s="4">
        <f t="shared" si="5"/>
        <v>2.7690478201478201E-3</v>
      </c>
      <c r="AN31" s="4" t="s">
        <v>112</v>
      </c>
    </row>
    <row r="32" spans="1:43" x14ac:dyDescent="0.2">
      <c r="A32" s="32"/>
      <c r="B32" s="4" t="s">
        <v>82</v>
      </c>
      <c r="C32" s="4" t="s">
        <v>141</v>
      </c>
      <c r="E32" s="4" t="s">
        <v>102</v>
      </c>
      <c r="F32" s="4">
        <v>37.29</v>
      </c>
      <c r="H32" s="4"/>
      <c r="M32" s="32"/>
      <c r="N32" s="4" t="s">
        <v>79</v>
      </c>
      <c r="O32" s="4" t="s">
        <v>141</v>
      </c>
      <c r="Q32" s="4" t="s">
        <v>101</v>
      </c>
      <c r="S32" s="22"/>
      <c r="T32" s="22"/>
      <c r="U32" s="22"/>
      <c r="X32" s="4">
        <f>AVERAGE(X4,X7,X10)</f>
        <v>0.91449491341082634</v>
      </c>
      <c r="Y32" s="22"/>
      <c r="Z32" s="22"/>
      <c r="AA32" s="22"/>
      <c r="AC32" s="32"/>
      <c r="AD32" s="4" t="s">
        <v>76</v>
      </c>
      <c r="AE32" s="4" t="s">
        <v>141</v>
      </c>
      <c r="AG32" s="4" t="s">
        <v>100</v>
      </c>
      <c r="AH32" s="4">
        <v>34.79</v>
      </c>
      <c r="AI32" s="4">
        <f t="shared" si="4"/>
        <v>-2.0351069665386725</v>
      </c>
      <c r="AJ32" s="4">
        <f t="shared" si="5"/>
        <v>9.2234422620148405E-3</v>
      </c>
      <c r="AN32" s="4">
        <f>AVERAGE(AN4,AN7,AN10)</f>
        <v>0.95723094613260218</v>
      </c>
    </row>
    <row r="33" spans="1:36" x14ac:dyDescent="0.2">
      <c r="A33" s="32"/>
      <c r="B33" s="4" t="s">
        <v>83</v>
      </c>
      <c r="C33" s="4" t="s">
        <v>141</v>
      </c>
      <c r="E33" s="4" t="s">
        <v>102</v>
      </c>
      <c r="F33" s="4">
        <v>40</v>
      </c>
      <c r="H33" s="4"/>
      <c r="M33" s="32"/>
      <c r="N33" s="4" t="s">
        <v>80</v>
      </c>
      <c r="O33" s="4" t="s">
        <v>141</v>
      </c>
      <c r="Q33" s="4" t="s">
        <v>101</v>
      </c>
      <c r="S33" s="22"/>
      <c r="T33" s="22"/>
      <c r="U33" s="22"/>
      <c r="V33" s="22"/>
      <c r="W33" s="22"/>
      <c r="X33" s="22"/>
      <c r="Y33" s="22"/>
      <c r="Z33" s="22"/>
      <c r="AA33" s="22"/>
      <c r="AC33" s="32"/>
      <c r="AD33" s="4" t="s">
        <v>77</v>
      </c>
      <c r="AE33" s="4" t="s">
        <v>141</v>
      </c>
      <c r="AG33" s="4" t="s">
        <v>100</v>
      </c>
      <c r="AH33" s="4">
        <v>37.17</v>
      </c>
      <c r="AI33" s="4">
        <f t="shared" si="4"/>
        <v>-2.7222334497791385</v>
      </c>
      <c r="AJ33" s="4">
        <f t="shared" si="5"/>
        <v>1.8956866437136617E-3</v>
      </c>
    </row>
    <row r="34" spans="1:36" ht="16" customHeight="1" x14ac:dyDescent="0.2">
      <c r="A34" s="32"/>
      <c r="B34" s="4" t="s">
        <v>86</v>
      </c>
      <c r="C34" s="4" t="s">
        <v>104</v>
      </c>
      <c r="E34" s="4" t="s">
        <v>102</v>
      </c>
      <c r="H34" s="4"/>
      <c r="M34" s="32"/>
      <c r="N34" s="4" t="s">
        <v>85</v>
      </c>
      <c r="O34" s="4" t="s">
        <v>104</v>
      </c>
      <c r="Q34" s="4" t="s">
        <v>101</v>
      </c>
      <c r="S34" s="22"/>
      <c r="T34" s="22"/>
      <c r="U34" s="22"/>
      <c r="V34" s="22"/>
      <c r="W34" s="22"/>
      <c r="X34" s="22"/>
      <c r="Y34" s="22"/>
      <c r="Z34" s="22"/>
      <c r="AA34" s="22"/>
      <c r="AC34" s="32"/>
      <c r="AD34" s="4" t="s">
        <v>84</v>
      </c>
      <c r="AE34" s="4" t="s">
        <v>104</v>
      </c>
      <c r="AG34" s="4" t="s">
        <v>100</v>
      </c>
      <c r="AH34" s="4">
        <v>36.409999999999997</v>
      </c>
      <c r="AI34" s="4">
        <f t="shared" si="4"/>
        <v>-2.5028149089124341</v>
      </c>
      <c r="AJ34" s="4">
        <f t="shared" si="5"/>
        <v>3.1418474261852721E-3</v>
      </c>
    </row>
    <row r="35" spans="1:36" x14ac:dyDescent="0.2">
      <c r="A35" s="32"/>
      <c r="B35" s="4" t="s">
        <v>98</v>
      </c>
      <c r="C35" s="4" t="s">
        <v>104</v>
      </c>
      <c r="E35" s="4" t="s">
        <v>102</v>
      </c>
      <c r="H35" s="4"/>
      <c r="M35" s="32"/>
      <c r="N35" s="4" t="s">
        <v>97</v>
      </c>
      <c r="O35" s="4" t="s">
        <v>104</v>
      </c>
      <c r="Q35" s="4" t="s">
        <v>101</v>
      </c>
      <c r="S35" s="22"/>
      <c r="T35" s="22"/>
      <c r="U35" s="22"/>
      <c r="V35" s="22"/>
      <c r="W35" s="22"/>
      <c r="X35" s="22"/>
      <c r="Y35" s="22"/>
      <c r="Z35" s="22"/>
      <c r="AA35" s="22"/>
      <c r="AC35" s="32"/>
      <c r="AD35" s="4" t="s">
        <v>96</v>
      </c>
      <c r="AE35" s="4" t="s">
        <v>104</v>
      </c>
      <c r="AG35" s="4" t="s">
        <v>100</v>
      </c>
      <c r="AH35" s="4">
        <v>35.18</v>
      </c>
      <c r="AI35" s="4">
        <f t="shared" si="4"/>
        <v>-2.14770332303606</v>
      </c>
      <c r="AJ35" s="4">
        <f t="shared" si="5"/>
        <v>7.116995266259943E-3</v>
      </c>
    </row>
    <row r="36" spans="1:36" x14ac:dyDescent="0.2">
      <c r="T36" s="5"/>
    </row>
    <row r="37" spans="1:36" x14ac:dyDescent="0.2">
      <c r="T37" s="5"/>
    </row>
    <row r="38" spans="1:36" x14ac:dyDescent="0.2">
      <c r="T38" s="5"/>
    </row>
    <row r="39" spans="1:36" x14ac:dyDescent="0.2">
      <c r="H39" s="35" t="s">
        <v>149</v>
      </c>
      <c r="I39" s="36"/>
      <c r="J39" s="36"/>
      <c r="K39" s="36"/>
    </row>
    <row r="41" spans="1:36" x14ac:dyDescent="0.2">
      <c r="B41" s="8"/>
      <c r="C41" s="9"/>
      <c r="D41" s="9"/>
      <c r="E41" s="9"/>
      <c r="F41" s="9"/>
      <c r="G41" s="9"/>
      <c r="H41" s="10"/>
      <c r="N41" s="8"/>
      <c r="O41" s="9"/>
      <c r="P41" s="9"/>
      <c r="Q41" s="9"/>
      <c r="R41" s="9"/>
      <c r="S41" s="9"/>
      <c r="T41" s="17"/>
      <c r="AC41" s="8"/>
      <c r="AD41" s="9"/>
      <c r="AE41" s="9"/>
      <c r="AF41" s="9"/>
      <c r="AG41" s="9"/>
      <c r="AH41" s="9"/>
      <c r="AI41" s="17"/>
    </row>
    <row r="42" spans="1:36" x14ac:dyDescent="0.2">
      <c r="B42" s="11" t="s">
        <v>159</v>
      </c>
      <c r="C42" s="4" t="s">
        <v>106</v>
      </c>
      <c r="D42" s="4" t="s">
        <v>107</v>
      </c>
      <c r="H42" s="12"/>
      <c r="N42" s="20" t="s">
        <v>159</v>
      </c>
      <c r="O42" s="1" t="s">
        <v>106</v>
      </c>
      <c r="P42" s="1" t="s">
        <v>107</v>
      </c>
      <c r="Q42"/>
      <c r="R42"/>
      <c r="S42"/>
      <c r="T42" s="27"/>
      <c r="U42"/>
      <c r="V42"/>
      <c r="W42"/>
      <c r="AC42" s="11"/>
      <c r="AD42" s="4" t="s">
        <v>159</v>
      </c>
      <c r="AE42" s="4" t="s">
        <v>106</v>
      </c>
      <c r="AF42" s="4" t="s">
        <v>107</v>
      </c>
      <c r="AI42" s="18"/>
    </row>
    <row r="43" spans="1:36" x14ac:dyDescent="0.2">
      <c r="B43" s="11">
        <v>8</v>
      </c>
      <c r="C43" s="4">
        <f>LOG10(B43)</f>
        <v>0.90308998699194354</v>
      </c>
      <c r="D43" s="4">
        <f>AVERAGE(F4:F6)</f>
        <v>18.47</v>
      </c>
      <c r="H43" s="12"/>
      <c r="N43" s="20">
        <v>8</v>
      </c>
      <c r="O43" s="1">
        <f>LOG10(N43)</f>
        <v>0.90308998699194354</v>
      </c>
      <c r="P43" s="1">
        <f>AVERAGE(R10:R12)</f>
        <v>25.856666666666666</v>
      </c>
      <c r="Q43"/>
      <c r="R43"/>
      <c r="S43"/>
      <c r="T43" s="27"/>
      <c r="U43"/>
      <c r="V43"/>
      <c r="W43"/>
      <c r="AC43" s="11"/>
      <c r="AD43" s="4">
        <v>8</v>
      </c>
      <c r="AE43" s="1">
        <f>LOG10(AD43)</f>
        <v>0.90308998699194354</v>
      </c>
      <c r="AF43" s="1">
        <f>AVERAGE(AH10:AH12)</f>
        <v>24.636666666666667</v>
      </c>
      <c r="AI43" s="18"/>
    </row>
    <row r="44" spans="1:36" x14ac:dyDescent="0.2">
      <c r="B44" s="11">
        <v>4</v>
      </c>
      <c r="C44" s="4">
        <f t="shared" ref="C44:C46" si="113">LOG10(B44)</f>
        <v>0.6020599913279624</v>
      </c>
      <c r="D44" s="4">
        <f>AVERAGE(F22:F24)</f>
        <v>19.506666666666668</v>
      </c>
      <c r="H44" s="12"/>
      <c r="N44" s="20">
        <v>4</v>
      </c>
      <c r="O44" s="1">
        <f t="shared" ref="O44:O46" si="114">LOG10(N44)</f>
        <v>0.6020599913279624</v>
      </c>
      <c r="P44" s="1">
        <f>AVERAGE(R22:R24)</f>
        <v>26.976666666666663</v>
      </c>
      <c r="Q44"/>
      <c r="R44"/>
      <c r="S44"/>
      <c r="T44" s="27"/>
      <c r="U44"/>
      <c r="V44"/>
      <c r="W44"/>
      <c r="AC44" s="11"/>
      <c r="AD44" s="4">
        <v>4</v>
      </c>
      <c r="AE44" s="1">
        <f t="shared" ref="AE44:AE46" si="115">LOG10(AD44)</f>
        <v>0.6020599913279624</v>
      </c>
      <c r="AF44" s="1">
        <f>AVERAGE(AH22:AH24)</f>
        <v>25.596666666666664</v>
      </c>
      <c r="AI44" s="18"/>
    </row>
    <row r="45" spans="1:36" x14ac:dyDescent="0.2">
      <c r="B45" s="11">
        <v>2</v>
      </c>
      <c r="C45" s="4">
        <f t="shared" si="113"/>
        <v>0.3010299956639812</v>
      </c>
      <c r="D45" s="4">
        <f>AVERAGE(F25:F27)</f>
        <v>20.546666666666667</v>
      </c>
      <c r="H45" s="12"/>
      <c r="N45" s="20">
        <v>2</v>
      </c>
      <c r="O45" s="1">
        <f t="shared" si="114"/>
        <v>0.3010299956639812</v>
      </c>
      <c r="P45" s="1">
        <f>AVERAGE(R25:R27)</f>
        <v>27.840000000000003</v>
      </c>
      <c r="Q45"/>
      <c r="R45"/>
      <c r="S45"/>
      <c r="T45" s="27"/>
      <c r="U45"/>
      <c r="V45"/>
      <c r="W45"/>
      <c r="AC45" s="11"/>
      <c r="AD45" s="4">
        <v>2</v>
      </c>
      <c r="AE45" s="1">
        <f t="shared" si="115"/>
        <v>0.3010299956639812</v>
      </c>
      <c r="AF45" s="1">
        <f>AVERAGE(AH25:AH27)</f>
        <v>26.743333333333336</v>
      </c>
      <c r="AI45" s="18"/>
    </row>
    <row r="46" spans="1:36" x14ac:dyDescent="0.2">
      <c r="B46" s="11">
        <v>1</v>
      </c>
      <c r="C46" s="4">
        <f t="shared" si="113"/>
        <v>0</v>
      </c>
      <c r="D46" s="4">
        <f>AVERAGE(F28:F30)</f>
        <v>21.466666666666669</v>
      </c>
      <c r="H46" s="12"/>
      <c r="N46" s="20">
        <v>1</v>
      </c>
      <c r="O46" s="1">
        <f t="shared" si="114"/>
        <v>0</v>
      </c>
      <c r="P46" s="1">
        <f>AVERAGE(R28:R30)</f>
        <v>29.123333333333335</v>
      </c>
      <c r="Q46"/>
      <c r="R46"/>
      <c r="S46"/>
      <c r="T46" s="27"/>
      <c r="U46"/>
      <c r="V46"/>
      <c r="W46"/>
      <c r="AC46" s="11"/>
      <c r="AD46" s="4">
        <v>1</v>
      </c>
      <c r="AE46" s="1">
        <f t="shared" si="115"/>
        <v>0</v>
      </c>
      <c r="AF46" s="1">
        <f>AVERAGE(AH28:AH30)</f>
        <v>27.73</v>
      </c>
      <c r="AI46" s="18"/>
    </row>
    <row r="47" spans="1:36" x14ac:dyDescent="0.2">
      <c r="B47" s="11"/>
      <c r="H47" s="12"/>
      <c r="N47" s="28"/>
      <c r="O47"/>
      <c r="P47"/>
      <c r="Q47"/>
      <c r="R47"/>
      <c r="S47"/>
      <c r="T47" s="27"/>
      <c r="U47"/>
      <c r="V47"/>
      <c r="W47"/>
      <c r="AC47" s="11"/>
      <c r="AI47" s="18"/>
    </row>
    <row r="48" spans="1:36" x14ac:dyDescent="0.2">
      <c r="B48" s="11"/>
      <c r="H48" s="12"/>
      <c r="N48" s="28"/>
      <c r="O48"/>
      <c r="P48"/>
      <c r="Q48"/>
      <c r="R48"/>
      <c r="S48"/>
      <c r="T48" s="27"/>
      <c r="U48"/>
      <c r="V48"/>
      <c r="W48"/>
      <c r="AC48" s="11"/>
      <c r="AI48" s="18"/>
    </row>
    <row r="49" spans="2:35" x14ac:dyDescent="0.2">
      <c r="B49" s="11"/>
      <c r="H49" s="12"/>
      <c r="N49" s="28"/>
      <c r="O49"/>
      <c r="P49"/>
      <c r="Q49"/>
      <c r="R49"/>
      <c r="S49"/>
      <c r="T49" s="27"/>
      <c r="U49"/>
      <c r="V49"/>
      <c r="W49"/>
      <c r="AC49" s="11"/>
      <c r="AI49" s="18"/>
    </row>
    <row r="50" spans="2:35" x14ac:dyDescent="0.2">
      <c r="B50" s="11"/>
      <c r="H50" s="12"/>
      <c r="N50" s="28"/>
      <c r="O50"/>
      <c r="P50"/>
      <c r="Q50"/>
      <c r="R50"/>
      <c r="S50"/>
      <c r="T50" s="27"/>
      <c r="U50"/>
      <c r="V50"/>
      <c r="W50"/>
      <c r="AC50" s="11"/>
      <c r="AI50" s="18"/>
    </row>
    <row r="51" spans="2:35" x14ac:dyDescent="0.2">
      <c r="B51" s="11"/>
      <c r="H51" s="12"/>
      <c r="N51" s="28"/>
      <c r="O51"/>
      <c r="P51"/>
      <c r="Q51"/>
      <c r="R51"/>
      <c r="S51"/>
      <c r="T51" s="27"/>
      <c r="U51"/>
      <c r="V51"/>
      <c r="W51"/>
      <c r="AC51" s="11"/>
      <c r="AI51" s="18"/>
    </row>
    <row r="52" spans="2:35" x14ac:dyDescent="0.2">
      <c r="B52" s="11"/>
      <c r="H52" s="12"/>
      <c r="N52" s="28"/>
      <c r="O52"/>
      <c r="P52"/>
      <c r="Q52"/>
      <c r="R52"/>
      <c r="S52"/>
      <c r="T52" s="27"/>
      <c r="U52"/>
      <c r="V52"/>
      <c r="W52"/>
      <c r="AC52" s="11"/>
      <c r="AI52" s="18"/>
    </row>
    <row r="53" spans="2:35" x14ac:dyDescent="0.2">
      <c r="B53" s="11"/>
      <c r="H53" s="12"/>
      <c r="N53" s="28"/>
      <c r="O53"/>
      <c r="P53"/>
      <c r="Q53"/>
      <c r="R53"/>
      <c r="S53"/>
      <c r="T53" s="27"/>
      <c r="U53"/>
      <c r="V53"/>
      <c r="W53"/>
      <c r="AC53" s="11"/>
      <c r="AI53" s="18"/>
    </row>
    <row r="54" spans="2:35" x14ac:dyDescent="0.2">
      <c r="B54" s="11"/>
      <c r="H54" s="12"/>
      <c r="N54" s="28"/>
      <c r="O54"/>
      <c r="P54"/>
      <c r="Q54"/>
      <c r="R54"/>
      <c r="S54"/>
      <c r="T54" s="27"/>
      <c r="U54"/>
      <c r="V54"/>
      <c r="W54"/>
      <c r="AC54" s="11"/>
      <c r="AI54" s="18"/>
    </row>
    <row r="55" spans="2:35" x14ac:dyDescent="0.2">
      <c r="B55" s="11"/>
      <c r="H55" s="12"/>
      <c r="N55" s="28"/>
      <c r="O55"/>
      <c r="P55"/>
      <c r="Q55"/>
      <c r="R55"/>
      <c r="S55"/>
      <c r="T55" s="27"/>
      <c r="U55"/>
      <c r="V55"/>
      <c r="W55"/>
      <c r="AC55" s="11"/>
      <c r="AI55" s="18"/>
    </row>
    <row r="56" spans="2:35" x14ac:dyDescent="0.2">
      <c r="B56" s="11"/>
      <c r="H56" s="12"/>
      <c r="N56" s="28"/>
      <c r="O56"/>
      <c r="P56"/>
      <c r="Q56"/>
      <c r="R56"/>
      <c r="S56"/>
      <c r="T56" s="27"/>
      <c r="U56"/>
      <c r="V56"/>
      <c r="W56"/>
      <c r="AC56" s="11"/>
      <c r="AI56" s="18"/>
    </row>
    <row r="57" spans="2:35" x14ac:dyDescent="0.2">
      <c r="B57" s="11"/>
      <c r="H57" s="12"/>
      <c r="N57" s="28"/>
      <c r="O57"/>
      <c r="P57"/>
      <c r="Q57"/>
      <c r="R57"/>
      <c r="S57"/>
      <c r="T57" s="27"/>
      <c r="U57"/>
      <c r="V57"/>
      <c r="W57"/>
      <c r="AC57" s="11"/>
      <c r="AI57" s="18"/>
    </row>
    <row r="58" spans="2:35" x14ac:dyDescent="0.2">
      <c r="B58" s="11"/>
      <c r="H58" s="12"/>
      <c r="N58" s="28"/>
      <c r="O58"/>
      <c r="P58"/>
      <c r="Q58"/>
      <c r="R58"/>
      <c r="S58"/>
      <c r="T58" s="27"/>
      <c r="U58"/>
      <c r="V58"/>
      <c r="W58"/>
      <c r="AC58" s="11"/>
      <c r="AI58" s="18"/>
    </row>
    <row r="59" spans="2:35" x14ac:dyDescent="0.2">
      <c r="B59" s="11"/>
      <c r="H59" s="12"/>
      <c r="N59" s="11"/>
      <c r="T59" s="18"/>
      <c r="AC59" s="11"/>
      <c r="AI59" s="18"/>
    </row>
    <row r="60" spans="2:35" x14ac:dyDescent="0.2">
      <c r="B60" s="11"/>
      <c r="H60" s="12"/>
      <c r="N60" s="11"/>
      <c r="T60" s="18"/>
      <c r="AC60" s="11"/>
      <c r="AI60" s="18"/>
    </row>
    <row r="61" spans="2:35" x14ac:dyDescent="0.2">
      <c r="B61" s="11"/>
      <c r="H61" s="12"/>
      <c r="N61" s="11"/>
      <c r="T61" s="18"/>
      <c r="AC61" s="11"/>
      <c r="AI61" s="18"/>
    </row>
    <row r="62" spans="2:35" x14ac:dyDescent="0.2">
      <c r="B62" s="11"/>
      <c r="H62" s="12"/>
      <c r="N62" s="11"/>
      <c r="T62" s="18"/>
      <c r="AC62" s="11"/>
      <c r="AI62" s="18"/>
    </row>
    <row r="63" spans="2:35" x14ac:dyDescent="0.2">
      <c r="B63" s="13"/>
      <c r="C63" s="14"/>
      <c r="D63" s="14"/>
      <c r="E63" s="14"/>
      <c r="F63" s="14"/>
      <c r="G63" s="14"/>
      <c r="H63" s="15"/>
      <c r="N63" s="13"/>
      <c r="O63" s="14"/>
      <c r="P63" s="14"/>
      <c r="Q63" s="14"/>
      <c r="R63" s="14"/>
      <c r="S63" s="14"/>
      <c r="T63" s="19"/>
      <c r="AC63" s="13"/>
      <c r="AD63" s="14"/>
      <c r="AE63" s="14"/>
      <c r="AF63" s="14"/>
      <c r="AG63" s="14"/>
      <c r="AH63" s="14"/>
      <c r="AI63" s="19"/>
    </row>
    <row r="64" spans="2:35" ht="51" x14ac:dyDescent="0.2">
      <c r="B64" s="16" t="s">
        <v>122</v>
      </c>
      <c r="N64" s="16" t="s">
        <v>122</v>
      </c>
    </row>
  </sheetData>
  <sortState xmlns:xlrd2="http://schemas.microsoft.com/office/spreadsheetml/2017/richdata2" ref="AD4:AH35">
    <sortCondition descending="1" ref="AF4:AF35"/>
  </sortState>
  <mergeCells count="10">
    <mergeCell ref="AC4:AC21"/>
    <mergeCell ref="H39:K39"/>
    <mergeCell ref="A4:A21"/>
    <mergeCell ref="A31:A35"/>
    <mergeCell ref="M4:M21"/>
    <mergeCell ref="A22:A30"/>
    <mergeCell ref="M22:M30"/>
    <mergeCell ref="M31:M35"/>
    <mergeCell ref="AC22:AC30"/>
    <mergeCell ref="AC31:AC3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7C2D-3064-874C-88F0-6E3D92C11F67}">
  <dimension ref="A1:AQ61"/>
  <sheetViews>
    <sheetView topLeftCell="AC1" zoomScale="130" zoomScaleNormal="130" workbookViewId="0">
      <selection activeCell="AI3" sqref="AI3:AJ3"/>
    </sheetView>
  </sheetViews>
  <sheetFormatPr baseColWidth="10" defaultRowHeight="16" x14ac:dyDescent="0.2"/>
  <cols>
    <col min="1" max="1" width="16.83203125" style="4" customWidth="1"/>
    <col min="2" max="7" width="10.83203125" style="4"/>
    <col min="8" max="8" width="14.83203125" style="5" customWidth="1"/>
    <col min="9" max="12" width="10.83203125" style="4"/>
    <col min="13" max="13" width="16.83203125" style="4" customWidth="1"/>
    <col min="14" max="19" width="10.83203125" style="4"/>
    <col min="20" max="20" width="13.33203125" style="4" customWidth="1"/>
    <col min="21" max="28" width="10.83203125" style="4"/>
    <col min="29" max="29" width="16.83203125" style="4" customWidth="1"/>
    <col min="30" max="35" width="10.83203125" style="4"/>
    <col min="36" max="36" width="14.1640625" style="4" customWidth="1"/>
    <col min="37" max="39" width="10.83203125" style="4"/>
    <col min="40" max="40" width="12.33203125" style="4" customWidth="1"/>
    <col min="41" max="16384" width="10.83203125" style="4"/>
  </cols>
  <sheetData>
    <row r="1" spans="1:43" x14ac:dyDescent="0.2">
      <c r="A1" s="2" t="s">
        <v>117</v>
      </c>
      <c r="M1" s="2" t="s">
        <v>123</v>
      </c>
      <c r="AC1" s="2" t="s">
        <v>123</v>
      </c>
    </row>
    <row r="2" spans="1:43" x14ac:dyDescent="0.2">
      <c r="A2" s="2" t="s">
        <v>118</v>
      </c>
      <c r="M2" s="2" t="s">
        <v>124</v>
      </c>
      <c r="AC2" s="2" t="s">
        <v>126</v>
      </c>
    </row>
    <row r="3" spans="1:43" s="2" customFormat="1" x14ac:dyDescent="0.2">
      <c r="B3" s="2" t="s">
        <v>0</v>
      </c>
      <c r="C3" s="2" t="s">
        <v>1</v>
      </c>
      <c r="D3" s="2" t="s">
        <v>103</v>
      </c>
      <c r="E3" s="2" t="s">
        <v>99</v>
      </c>
      <c r="F3" s="2" t="s">
        <v>2</v>
      </c>
      <c r="G3" s="2" t="s">
        <v>127</v>
      </c>
      <c r="H3" s="3" t="s">
        <v>128</v>
      </c>
      <c r="I3" s="2" t="s">
        <v>109</v>
      </c>
      <c r="J3" s="2" t="s">
        <v>108</v>
      </c>
      <c r="K3" s="2" t="s">
        <v>110</v>
      </c>
      <c r="M3" s="2" t="s">
        <v>125</v>
      </c>
      <c r="N3" s="2" t="s">
        <v>0</v>
      </c>
      <c r="O3" s="2" t="s">
        <v>1</v>
      </c>
      <c r="P3" s="2" t="s">
        <v>103</v>
      </c>
      <c r="Q3" s="2" t="s">
        <v>99</v>
      </c>
      <c r="R3" s="2" t="s">
        <v>2</v>
      </c>
      <c r="S3" s="2" t="s">
        <v>127</v>
      </c>
      <c r="T3" s="3" t="s">
        <v>128</v>
      </c>
      <c r="U3" s="2" t="s">
        <v>109</v>
      </c>
      <c r="V3" s="2" t="s">
        <v>108</v>
      </c>
      <c r="W3" s="2" t="s">
        <v>110</v>
      </c>
      <c r="X3" s="2" t="s">
        <v>111</v>
      </c>
      <c r="Y3" s="2" t="s">
        <v>113</v>
      </c>
      <c r="Z3" s="2" t="s">
        <v>114</v>
      </c>
      <c r="AA3" s="2" t="s">
        <v>115</v>
      </c>
      <c r="AD3" s="2" t="s">
        <v>0</v>
      </c>
      <c r="AE3" s="2" t="s">
        <v>1</v>
      </c>
      <c r="AF3" s="2" t="s">
        <v>103</v>
      </c>
      <c r="AG3" s="2" t="s">
        <v>99</v>
      </c>
      <c r="AH3" s="2" t="s">
        <v>2</v>
      </c>
      <c r="AI3" s="2" t="s">
        <v>127</v>
      </c>
      <c r="AJ3" s="3" t="s">
        <v>128</v>
      </c>
      <c r="AK3" s="2" t="s">
        <v>109</v>
      </c>
      <c r="AL3" s="2" t="s">
        <v>108</v>
      </c>
      <c r="AM3" s="2" t="s">
        <v>110</v>
      </c>
      <c r="AN3" s="2" t="s">
        <v>116</v>
      </c>
      <c r="AO3" s="2" t="s">
        <v>113</v>
      </c>
      <c r="AP3" s="2" t="s">
        <v>114</v>
      </c>
      <c r="AQ3" s="2" t="s">
        <v>115</v>
      </c>
    </row>
    <row r="4" spans="1:43" x14ac:dyDescent="0.2">
      <c r="A4" s="33" t="s">
        <v>119</v>
      </c>
      <c r="B4" s="4" t="s">
        <v>21</v>
      </c>
      <c r="C4" s="4" t="s">
        <v>129</v>
      </c>
      <c r="D4" s="4" t="s">
        <v>105</v>
      </c>
      <c r="E4" s="4" t="s">
        <v>102</v>
      </c>
      <c r="F4" s="4">
        <v>18.59</v>
      </c>
      <c r="G4" s="4">
        <f>(F4-21.883)/-3.5102</f>
        <v>0.93812318386416704</v>
      </c>
      <c r="H4" s="5">
        <f t="shared" ref="H4:H30" si="0">10^G4</f>
        <v>8.6720781685501489</v>
      </c>
      <c r="I4" s="5">
        <f>AVERAGE(H4:H6)</f>
        <v>8.0147144522747222</v>
      </c>
      <c r="J4" s="4">
        <f>STDEV(H4:H6)</f>
        <v>0.63318520473636553</v>
      </c>
      <c r="K4" s="4">
        <f>J4/I4</f>
        <v>7.9002840151922812E-2</v>
      </c>
      <c r="M4" s="33" t="s">
        <v>119</v>
      </c>
      <c r="N4" s="4" t="s">
        <v>18</v>
      </c>
      <c r="O4" s="4" t="s">
        <v>129</v>
      </c>
      <c r="P4" s="4" t="s">
        <v>105</v>
      </c>
      <c r="Q4" s="4" t="s">
        <v>101</v>
      </c>
      <c r="R4" s="4">
        <v>25.97</v>
      </c>
      <c r="S4" s="4">
        <f>(R4-29.122)/-3.426</f>
        <v>0.92002335084646847</v>
      </c>
      <c r="T4" s="5">
        <f t="shared" ref="T4:T30" si="1">10^S4</f>
        <v>8.3180849400632404</v>
      </c>
      <c r="U4" s="5">
        <f>AVERAGE(T4:T6)</f>
        <v>8.0637141460070776</v>
      </c>
      <c r="V4" s="4">
        <f>STDEV(T4:T6)</f>
        <v>0.24476097968306204</v>
      </c>
      <c r="W4" s="4">
        <f>V4/U4</f>
        <v>3.0353379999743756E-2</v>
      </c>
      <c r="X4" s="4">
        <f>U4/H4</f>
        <v>0.92984795446732216</v>
      </c>
      <c r="Y4" s="4">
        <f>100*(X4/0.955048486)</f>
        <v>97.361334853456029</v>
      </c>
      <c r="Z4" s="4">
        <f>SQRT(J4^2+W4^2)</f>
        <v>0.63391232136190723</v>
      </c>
      <c r="AA4" s="4">
        <f>Y4*Z4</f>
        <v>61.718549787848275</v>
      </c>
      <c r="AC4" s="33" t="s">
        <v>119</v>
      </c>
      <c r="AD4" s="4" t="s">
        <v>15</v>
      </c>
      <c r="AE4" s="4" t="s">
        <v>129</v>
      </c>
      <c r="AF4" s="4" t="s">
        <v>105</v>
      </c>
      <c r="AG4" s="4" t="s">
        <v>100</v>
      </c>
      <c r="AH4" s="4">
        <v>25.03</v>
      </c>
      <c r="AI4" s="4">
        <f>(AH4-28.492)/-3.8125</f>
        <v>0.90806557377049169</v>
      </c>
      <c r="AJ4" s="5">
        <f t="shared" ref="AJ4:AJ30" si="2">10^AI4</f>
        <v>8.0921807313318066</v>
      </c>
      <c r="AK4" s="5">
        <f>AVERAGE(AJ4:AJ6)</f>
        <v>7.6708864570398774</v>
      </c>
      <c r="AL4" s="4">
        <f>STDEV(AJ4:AJ6)</f>
        <v>0.39746440618546841</v>
      </c>
      <c r="AM4" s="4">
        <f>AL4/AK4</f>
        <v>5.1814664238798575E-2</v>
      </c>
      <c r="AN4" s="22">
        <f>AK4/I4</f>
        <v>0.95710040609902702</v>
      </c>
      <c r="AO4" s="22">
        <f>100*(AN4/0.927097582)</f>
        <v>103.23620993965952</v>
      </c>
      <c r="AP4" s="4">
        <f>SQRT(K4^2+AM4^2)</f>
        <v>9.4478612300613829E-2</v>
      </c>
      <c r="AQ4" s="4">
        <f>AO4*AP4</f>
        <v>9.7536138542738673</v>
      </c>
    </row>
    <row r="5" spans="1:43" x14ac:dyDescent="0.2">
      <c r="A5" s="34"/>
      <c r="B5" s="4" t="s">
        <v>22</v>
      </c>
      <c r="C5" s="4" t="s">
        <v>129</v>
      </c>
      <c r="D5" s="4" t="s">
        <v>105</v>
      </c>
      <c r="E5" s="4" t="s">
        <v>102</v>
      </c>
      <c r="F5" s="4">
        <v>18.72</v>
      </c>
      <c r="G5" s="4">
        <f t="shared" ref="G5:G30" si="3">(F5-21.883)/-3.5102</f>
        <v>0.90108825707936868</v>
      </c>
      <c r="H5" s="5">
        <f t="shared" si="0"/>
        <v>7.9632116191198721</v>
      </c>
      <c r="M5" s="34"/>
      <c r="N5" s="4" t="s">
        <v>19</v>
      </c>
      <c r="O5" s="4" t="s">
        <v>129</v>
      </c>
      <c r="P5" s="4" t="s">
        <v>105</v>
      </c>
      <c r="Q5" s="4" t="s">
        <v>101</v>
      </c>
      <c r="R5" s="4">
        <v>26.06</v>
      </c>
      <c r="S5" s="4">
        <f t="shared" ref="S5:S30" si="4">(R5-29.122)/-3.426</f>
        <v>0.89375364856976092</v>
      </c>
      <c r="T5" s="5">
        <f t="shared" si="1"/>
        <v>7.8298537213303465</v>
      </c>
      <c r="X5" s="22"/>
      <c r="Y5" s="22"/>
      <c r="Z5" s="22"/>
      <c r="AA5" s="22"/>
      <c r="AC5" s="34"/>
      <c r="AD5" s="4" t="s">
        <v>16</v>
      </c>
      <c r="AE5" s="4" t="s">
        <v>129</v>
      </c>
      <c r="AF5" s="4" t="s">
        <v>105</v>
      </c>
      <c r="AG5" s="4" t="s">
        <v>100</v>
      </c>
      <c r="AH5" s="4">
        <v>25.13</v>
      </c>
      <c r="AI5" s="4">
        <f t="shared" ref="AI5:AI30" si="5">(AH5-28.492)/-3.8125</f>
        <v>0.88183606557377103</v>
      </c>
      <c r="AJ5" s="5">
        <f t="shared" si="2"/>
        <v>7.6179140008702673</v>
      </c>
      <c r="AN5" s="22"/>
      <c r="AO5" s="22"/>
      <c r="AP5" s="22"/>
      <c r="AQ5" s="22"/>
    </row>
    <row r="6" spans="1:43" x14ac:dyDescent="0.2">
      <c r="A6" s="34"/>
      <c r="B6" s="4" t="s">
        <v>23</v>
      </c>
      <c r="C6" s="4" t="s">
        <v>129</v>
      </c>
      <c r="D6" s="4" t="s">
        <v>105</v>
      </c>
      <c r="E6" s="4" t="s">
        <v>102</v>
      </c>
      <c r="F6" s="4">
        <v>18.829999999999998</v>
      </c>
      <c r="G6" s="4">
        <f t="shared" si="3"/>
        <v>0.8697510113383855</v>
      </c>
      <c r="H6" s="5">
        <f t="shared" si="0"/>
        <v>7.4088535691541413</v>
      </c>
      <c r="M6" s="34"/>
      <c r="N6" s="4" t="s">
        <v>20</v>
      </c>
      <c r="O6" s="4" t="s">
        <v>129</v>
      </c>
      <c r="P6" s="4" t="s">
        <v>105</v>
      </c>
      <c r="Q6" s="4" t="s">
        <v>101</v>
      </c>
      <c r="R6" s="4">
        <v>26.02</v>
      </c>
      <c r="S6" s="4">
        <f t="shared" si="4"/>
        <v>0.9054290718038529</v>
      </c>
      <c r="T6" s="5">
        <f t="shared" si="1"/>
        <v>8.0432037766276441</v>
      </c>
      <c r="X6" s="22"/>
      <c r="Y6" s="22"/>
      <c r="Z6" s="22"/>
      <c r="AA6" s="22"/>
      <c r="AC6" s="34"/>
      <c r="AD6" s="4" t="s">
        <v>17</v>
      </c>
      <c r="AE6" s="4" t="s">
        <v>129</v>
      </c>
      <c r="AF6" s="4" t="s">
        <v>105</v>
      </c>
      <c r="AG6" s="4" t="s">
        <v>100</v>
      </c>
      <c r="AH6" s="4">
        <v>25.2</v>
      </c>
      <c r="AI6" s="4">
        <f t="shared" si="5"/>
        <v>0.86347540983606597</v>
      </c>
      <c r="AJ6" s="5">
        <f t="shared" si="2"/>
        <v>7.30256463891756</v>
      </c>
      <c r="AN6" s="22"/>
      <c r="AO6" s="22"/>
      <c r="AP6" s="22"/>
      <c r="AQ6" s="22"/>
    </row>
    <row r="7" spans="1:43" x14ac:dyDescent="0.2">
      <c r="A7" s="34"/>
      <c r="B7" s="4" t="s">
        <v>33</v>
      </c>
      <c r="C7" s="4" t="s">
        <v>130</v>
      </c>
      <c r="D7" s="4" t="s">
        <v>105</v>
      </c>
      <c r="E7" s="4" t="s">
        <v>102</v>
      </c>
      <c r="F7" s="4">
        <v>18.66</v>
      </c>
      <c r="G7" s="4">
        <f t="shared" si="3"/>
        <v>0.9181813002108139</v>
      </c>
      <c r="H7" s="5">
        <f t="shared" si="0"/>
        <v>8.282878679084968</v>
      </c>
      <c r="I7" s="5">
        <f t="shared" ref="I7" si="6">AVERAGE(H7:H9)</f>
        <v>8.5236929504258594</v>
      </c>
      <c r="J7" s="4">
        <f t="shared" ref="J7" si="7">STDEV(H7:H9)</f>
        <v>0.22522734136692371</v>
      </c>
      <c r="K7" s="4">
        <f t="shared" ref="K7" si="8">J7/I7</f>
        <v>2.6423680753970724E-2</v>
      </c>
      <c r="M7" s="34"/>
      <c r="N7" s="4" t="s">
        <v>30</v>
      </c>
      <c r="O7" s="4" t="s">
        <v>130</v>
      </c>
      <c r="P7" s="4" t="s">
        <v>105</v>
      </c>
      <c r="Q7" s="4" t="s">
        <v>101</v>
      </c>
      <c r="R7" s="4">
        <v>25.99</v>
      </c>
      <c r="S7" s="4">
        <f t="shared" si="4"/>
        <v>0.91418563922942242</v>
      </c>
      <c r="T7" s="5">
        <f t="shared" si="1"/>
        <v>8.2070227865318071</v>
      </c>
      <c r="U7" s="5">
        <f t="shared" ref="U7" si="9">AVERAGE(T7:T9)</f>
        <v>7.7835347572658398</v>
      </c>
      <c r="V7" s="4">
        <f t="shared" ref="V7" si="10">STDEV(T7:T9)</f>
        <v>0.38061035288110467</v>
      </c>
      <c r="W7" s="4">
        <f t="shared" ref="W7" si="11">V7/U7</f>
        <v>4.8899422274154981E-2</v>
      </c>
      <c r="X7" s="4">
        <f t="shared" ref="X7" si="12">U7/H7</f>
        <v>0.93971372258777397</v>
      </c>
      <c r="Y7" s="4">
        <f t="shared" ref="Y7" si="13">100*(X7/0.955048486)</f>
        <v>98.394347131374232</v>
      </c>
      <c r="Z7" s="4">
        <f t="shared" ref="Z7" si="14">SQRT(J7^2+W7^2)</f>
        <v>0.23047452960784826</v>
      </c>
      <c r="AA7" s="4">
        <f t="shared" ref="AA7" si="15">Y7*Z7</f>
        <v>22.677390871174808</v>
      </c>
      <c r="AC7" s="34"/>
      <c r="AD7" s="4" t="s">
        <v>27</v>
      </c>
      <c r="AE7" s="4" t="s">
        <v>130</v>
      </c>
      <c r="AF7" s="4" t="s">
        <v>105</v>
      </c>
      <c r="AG7" s="4" t="s">
        <v>100</v>
      </c>
      <c r="AH7" s="4">
        <v>25.02</v>
      </c>
      <c r="AI7" s="4">
        <f t="shared" si="5"/>
        <v>0.91068852459016425</v>
      </c>
      <c r="AJ7" s="5">
        <f t="shared" si="2"/>
        <v>8.1412018870120626</v>
      </c>
      <c r="AK7" s="5">
        <f t="shared" ref="AK7" si="16">AVERAGE(AJ7:AJ9)</f>
        <v>7.6714846728362964</v>
      </c>
      <c r="AL7" s="4">
        <f t="shared" ref="AL7" si="17">STDEV(AJ7:AJ9)</f>
        <v>0.41658610448955752</v>
      </c>
      <c r="AM7" s="4">
        <f t="shared" ref="AM7" si="18">AL7/AK7</f>
        <v>5.430319191859085E-2</v>
      </c>
      <c r="AN7" s="22">
        <f t="shared" ref="AN7" si="19">AK7/I7</f>
        <v>0.90001889057406914</v>
      </c>
      <c r="AO7" s="22">
        <f t="shared" ref="AO7" si="20">100*(AN7/0.927097582)</f>
        <v>97.079197276351977</v>
      </c>
      <c r="AP7" s="4">
        <f t="shared" ref="AP7" si="21">SQRT(K7^2+AM7^2)</f>
        <v>6.0390790333751006E-2</v>
      </c>
      <c r="AQ7" s="4">
        <f t="shared" ref="AQ7" si="22">AO7*AP7</f>
        <v>5.8626894484850238</v>
      </c>
    </row>
    <row r="8" spans="1:43" x14ac:dyDescent="0.2">
      <c r="A8" s="34"/>
      <c r="B8" s="4" t="s">
        <v>34</v>
      </c>
      <c r="C8" s="4" t="s">
        <v>130</v>
      </c>
      <c r="D8" s="4" t="s">
        <v>105</v>
      </c>
      <c r="E8" s="4" t="s">
        <v>102</v>
      </c>
      <c r="F8" s="4">
        <v>18.61</v>
      </c>
      <c r="G8" s="4">
        <f t="shared" si="3"/>
        <v>0.93242550282035197</v>
      </c>
      <c r="H8" s="5">
        <f t="shared" si="0"/>
        <v>8.5590488054585094</v>
      </c>
      <c r="M8" s="34"/>
      <c r="N8" s="4" t="s">
        <v>31</v>
      </c>
      <c r="O8" s="4" t="s">
        <v>130</v>
      </c>
      <c r="P8" s="4" t="s">
        <v>105</v>
      </c>
      <c r="Q8" s="4" t="s">
        <v>101</v>
      </c>
      <c r="R8" s="4">
        <v>26.09</v>
      </c>
      <c r="S8" s="4">
        <f t="shared" si="4"/>
        <v>0.8849970811441914</v>
      </c>
      <c r="T8" s="5">
        <f t="shared" si="1"/>
        <v>7.6735633200867026</v>
      </c>
      <c r="X8" s="22"/>
      <c r="Y8" s="22"/>
      <c r="Z8" s="22"/>
      <c r="AA8" s="22"/>
      <c r="AC8" s="34"/>
      <c r="AD8" s="4" t="s">
        <v>28</v>
      </c>
      <c r="AE8" s="4" t="s">
        <v>130</v>
      </c>
      <c r="AF8" s="4" t="s">
        <v>105</v>
      </c>
      <c r="AG8" s="4" t="s">
        <v>100</v>
      </c>
      <c r="AH8" s="4">
        <v>25.15</v>
      </c>
      <c r="AI8" s="4">
        <f t="shared" si="5"/>
        <v>0.87659016393442679</v>
      </c>
      <c r="AJ8" s="5">
        <f t="shared" si="2"/>
        <v>7.5264497067567948</v>
      </c>
      <c r="AN8" s="22"/>
      <c r="AO8" s="22"/>
      <c r="AP8" s="22"/>
      <c r="AQ8" s="22"/>
    </row>
    <row r="9" spans="1:43" x14ac:dyDescent="0.2">
      <c r="A9" s="34"/>
      <c r="B9" s="4" t="s">
        <v>35</v>
      </c>
      <c r="C9" s="4" t="s">
        <v>130</v>
      </c>
      <c r="D9" s="4" t="s">
        <v>105</v>
      </c>
      <c r="E9" s="4" t="s">
        <v>102</v>
      </c>
      <c r="F9" s="4">
        <v>18.579999999999998</v>
      </c>
      <c r="G9" s="4">
        <f t="shared" si="3"/>
        <v>0.94097202438607508</v>
      </c>
      <c r="H9" s="5">
        <f t="shared" si="0"/>
        <v>8.7291513667341025</v>
      </c>
      <c r="M9" s="34"/>
      <c r="N9" s="4" t="s">
        <v>32</v>
      </c>
      <c r="O9" s="4" t="s">
        <v>130</v>
      </c>
      <c r="P9" s="4" t="s">
        <v>105</v>
      </c>
      <c r="Q9" s="4" t="s">
        <v>101</v>
      </c>
      <c r="R9" s="4">
        <v>26.13</v>
      </c>
      <c r="S9" s="4">
        <f t="shared" si="4"/>
        <v>0.87332165791009941</v>
      </c>
      <c r="T9" s="5">
        <f t="shared" si="1"/>
        <v>7.4700181651790087</v>
      </c>
      <c r="X9" s="22"/>
      <c r="Y9" s="22"/>
      <c r="Z9" s="22"/>
      <c r="AA9" s="22"/>
      <c r="AC9" s="34"/>
      <c r="AD9" s="4" t="s">
        <v>29</v>
      </c>
      <c r="AE9" s="4" t="s">
        <v>130</v>
      </c>
      <c r="AF9" s="4" t="s">
        <v>105</v>
      </c>
      <c r="AG9" s="4" t="s">
        <v>100</v>
      </c>
      <c r="AH9" s="4">
        <v>25.19</v>
      </c>
      <c r="AI9" s="4">
        <f t="shared" si="5"/>
        <v>0.86609836065573764</v>
      </c>
      <c r="AJ9" s="5">
        <f t="shared" si="2"/>
        <v>7.3468024247400319</v>
      </c>
      <c r="AN9" s="22"/>
      <c r="AO9" s="22"/>
      <c r="AP9" s="22"/>
      <c r="AQ9" s="22"/>
    </row>
    <row r="10" spans="1:43" x14ac:dyDescent="0.2">
      <c r="A10" s="34"/>
      <c r="B10" s="4" t="s">
        <v>69</v>
      </c>
      <c r="C10" s="4" t="s">
        <v>131</v>
      </c>
      <c r="D10" s="4" t="s">
        <v>105</v>
      </c>
      <c r="E10" s="4" t="s">
        <v>102</v>
      </c>
      <c r="F10" s="6">
        <v>18.329999999999998</v>
      </c>
      <c r="G10" s="6">
        <f t="shared" si="3"/>
        <v>1.0121930374337647</v>
      </c>
      <c r="H10" s="7">
        <f t="shared" si="0"/>
        <v>10.28473337637517</v>
      </c>
      <c r="I10" s="5">
        <f t="shared" ref="I10" si="23">AVERAGE(H10:H12)</f>
        <v>9.1163575102431231</v>
      </c>
      <c r="J10" s="4">
        <f t="shared" ref="J10" si="24">STDEV(H10:H12)</f>
        <v>1.0214700374263797</v>
      </c>
      <c r="K10" s="4">
        <f t="shared" ref="K10" si="25">J10/I10</f>
        <v>0.11204804509681172</v>
      </c>
      <c r="M10" s="34"/>
      <c r="N10" s="4" t="s">
        <v>66</v>
      </c>
      <c r="O10" s="4" t="s">
        <v>131</v>
      </c>
      <c r="P10" s="4" t="s">
        <v>105</v>
      </c>
      <c r="Q10" s="4" t="s">
        <v>101</v>
      </c>
      <c r="R10" s="4">
        <v>25.89</v>
      </c>
      <c r="S10" s="4">
        <f t="shared" si="4"/>
        <v>0.94337419731465244</v>
      </c>
      <c r="T10" s="5">
        <f t="shared" si="1"/>
        <v>8.7775678923948881</v>
      </c>
      <c r="U10" s="5">
        <f t="shared" ref="U10" si="26">AVERAGE(T10:T12)</f>
        <v>8.6228629053521004</v>
      </c>
      <c r="V10" s="4">
        <f t="shared" ref="V10" si="27">STDEV(T10:T12)</f>
        <v>0.17647415492466834</v>
      </c>
      <c r="W10" s="4">
        <f t="shared" ref="W10" si="28">V10/U10</f>
        <v>2.0465842593314697E-2</v>
      </c>
      <c r="X10" s="4">
        <f t="shared" ref="X10" si="29">U10/H10</f>
        <v>0.83841384990684198</v>
      </c>
      <c r="Y10" s="4">
        <f t="shared" ref="Y10" si="30">100*(X10/0.955048486)</f>
        <v>87.787569133620096</v>
      </c>
      <c r="Z10" s="4">
        <f t="shared" ref="Z10" si="31">SQRT(J10^2+W10^2)</f>
        <v>1.0216750403493782</v>
      </c>
      <c r="AA10" s="4">
        <f t="shared" ref="AA10" si="32">Y10*Z10</f>
        <v>89.690368236765138</v>
      </c>
      <c r="AC10" s="34"/>
      <c r="AD10" s="4" t="s">
        <v>63</v>
      </c>
      <c r="AE10" s="4" t="s">
        <v>131</v>
      </c>
      <c r="AF10" s="4" t="s">
        <v>105</v>
      </c>
      <c r="AG10" s="4" t="s">
        <v>100</v>
      </c>
      <c r="AH10" s="4">
        <v>24.94</v>
      </c>
      <c r="AI10" s="4">
        <f t="shared" si="5"/>
        <v>0.93167213114754088</v>
      </c>
      <c r="AJ10" s="5">
        <f t="shared" si="2"/>
        <v>8.5442142735658226</v>
      </c>
      <c r="AK10" s="5">
        <f t="shared" ref="AK10" si="33">AVERAGE(AJ10:AJ12)</f>
        <v>8.4250955655281743</v>
      </c>
      <c r="AL10" s="4">
        <f t="shared" ref="AL10" si="34">STDEV(AJ10:AJ12)</f>
        <v>0.10620791063775954</v>
      </c>
      <c r="AM10" s="4">
        <f t="shared" ref="AM10" si="35">AL10/AK10</f>
        <v>1.2606137201851586E-2</v>
      </c>
      <c r="AN10" s="22">
        <f t="shared" ref="AN10" si="36">AK10/I10</f>
        <v>0.92417344932575884</v>
      </c>
      <c r="AO10" s="22">
        <f t="shared" ref="AO10" si="37">100*(AN10/0.927097582)</f>
        <v>99.684592783864986</v>
      </c>
      <c r="AP10" s="4">
        <f t="shared" ref="AP10" si="38">SQRT(K10^2+AM10^2)</f>
        <v>0.11275495157716604</v>
      </c>
      <c r="AQ10" s="4">
        <f t="shared" ref="AQ10" si="39">AO10*AP10</f>
        <v>11.239931432334211</v>
      </c>
    </row>
    <row r="11" spans="1:43" x14ac:dyDescent="0.2">
      <c r="A11" s="34"/>
      <c r="B11" s="4" t="s">
        <v>70</v>
      </c>
      <c r="C11" s="4" t="s">
        <v>131</v>
      </c>
      <c r="D11" s="4" t="s">
        <v>105</v>
      </c>
      <c r="E11" s="4" t="s">
        <v>102</v>
      </c>
      <c r="F11" s="4">
        <v>18.59</v>
      </c>
      <c r="G11" s="4">
        <f t="shared" si="3"/>
        <v>0.93812318386416704</v>
      </c>
      <c r="H11" s="5">
        <f t="shared" si="0"/>
        <v>8.6720781685501489</v>
      </c>
      <c r="M11" s="34"/>
      <c r="N11" s="4" t="s">
        <v>67</v>
      </c>
      <c r="O11" s="4" t="s">
        <v>131</v>
      </c>
      <c r="P11" s="4" t="s">
        <v>105</v>
      </c>
      <c r="Q11" s="4" t="s">
        <v>101</v>
      </c>
      <c r="R11" s="4">
        <v>25.91</v>
      </c>
      <c r="S11" s="4">
        <f t="shared" si="4"/>
        <v>0.93753648569760639</v>
      </c>
      <c r="T11" s="5">
        <f t="shared" si="1"/>
        <v>8.6603707731153712</v>
      </c>
      <c r="X11" s="22"/>
      <c r="Y11" s="22"/>
      <c r="Z11" s="22"/>
      <c r="AA11" s="22"/>
      <c r="AC11" s="34"/>
      <c r="AD11" s="4" t="s">
        <v>64</v>
      </c>
      <c r="AE11" s="4" t="s">
        <v>131</v>
      </c>
      <c r="AF11" s="4" t="s">
        <v>105</v>
      </c>
      <c r="AG11" s="4" t="s">
        <v>100</v>
      </c>
      <c r="AH11" s="4">
        <v>24.97</v>
      </c>
      <c r="AI11" s="4">
        <f t="shared" si="5"/>
        <v>0.92380327868852508</v>
      </c>
      <c r="AJ11" s="5">
        <f t="shared" si="2"/>
        <v>8.3907982448522827</v>
      </c>
      <c r="AN11" s="22"/>
      <c r="AO11" s="22"/>
      <c r="AP11" s="22"/>
      <c r="AQ11" s="22"/>
    </row>
    <row r="12" spans="1:43" x14ac:dyDescent="0.2">
      <c r="A12" s="34"/>
      <c r="B12" s="4" t="s">
        <v>71</v>
      </c>
      <c r="C12" s="4" t="s">
        <v>131</v>
      </c>
      <c r="D12" s="4" t="s">
        <v>105</v>
      </c>
      <c r="E12" s="4" t="s">
        <v>102</v>
      </c>
      <c r="F12" s="4">
        <v>18.64</v>
      </c>
      <c r="G12" s="4">
        <f t="shared" si="3"/>
        <v>0.92387898125462886</v>
      </c>
      <c r="H12" s="5">
        <f t="shared" si="0"/>
        <v>8.3922609858040502</v>
      </c>
      <c r="M12" s="34"/>
      <c r="N12" s="4" t="s">
        <v>68</v>
      </c>
      <c r="O12" s="4" t="s">
        <v>131</v>
      </c>
      <c r="P12" s="4" t="s">
        <v>105</v>
      </c>
      <c r="Q12" s="4" t="s">
        <v>101</v>
      </c>
      <c r="R12" s="4">
        <v>25.95</v>
      </c>
      <c r="S12" s="4">
        <f t="shared" si="4"/>
        <v>0.92586106246351441</v>
      </c>
      <c r="T12" s="5">
        <f t="shared" si="1"/>
        <v>8.4306500505460402</v>
      </c>
      <c r="X12" s="22"/>
      <c r="Y12" s="22"/>
      <c r="Z12" s="22"/>
      <c r="AA12" s="22"/>
      <c r="AC12" s="34"/>
      <c r="AD12" s="4" t="s">
        <v>65</v>
      </c>
      <c r="AE12" s="4" t="s">
        <v>131</v>
      </c>
      <c r="AF12" s="4" t="s">
        <v>105</v>
      </c>
      <c r="AG12" s="4" t="s">
        <v>100</v>
      </c>
      <c r="AH12" s="4">
        <v>24.98</v>
      </c>
      <c r="AI12" s="4">
        <f t="shared" si="5"/>
        <v>0.92118032786885262</v>
      </c>
      <c r="AJ12" s="5">
        <f t="shared" si="2"/>
        <v>8.3402741781664176</v>
      </c>
      <c r="AN12" s="22"/>
      <c r="AO12" s="22"/>
      <c r="AP12" s="22"/>
      <c r="AQ12" s="22"/>
    </row>
    <row r="13" spans="1:43" x14ac:dyDescent="0.2">
      <c r="A13" s="34"/>
      <c r="B13" s="4" t="s">
        <v>9</v>
      </c>
      <c r="C13" s="4" t="s">
        <v>132</v>
      </c>
      <c r="D13" s="4" t="s">
        <v>133</v>
      </c>
      <c r="E13" s="4" t="s">
        <v>102</v>
      </c>
      <c r="F13" s="4">
        <v>18.61</v>
      </c>
      <c r="G13" s="4">
        <f t="shared" si="3"/>
        <v>0.93242550282035197</v>
      </c>
      <c r="H13" s="5">
        <f t="shared" si="0"/>
        <v>8.5590488054585094</v>
      </c>
      <c r="I13" s="5">
        <f t="shared" ref="I13" si="40">AVERAGE(H13:H15)</f>
        <v>8.4117549180757081</v>
      </c>
      <c r="J13" s="4">
        <f t="shared" ref="J13" si="41">STDEV(H13:H15)</f>
        <v>0.1680375577167591</v>
      </c>
      <c r="K13" s="4">
        <f t="shared" ref="K13" si="42">J13/I13</f>
        <v>1.9976516119801519E-2</v>
      </c>
      <c r="M13" s="34"/>
      <c r="N13" s="4" t="s">
        <v>6</v>
      </c>
      <c r="O13" s="4" t="s">
        <v>132</v>
      </c>
      <c r="P13" s="4" t="s">
        <v>133</v>
      </c>
      <c r="Q13" s="4" t="s">
        <v>101</v>
      </c>
      <c r="R13" s="4">
        <v>26.03</v>
      </c>
      <c r="S13" s="4">
        <f t="shared" si="4"/>
        <v>0.90251021599532943</v>
      </c>
      <c r="T13" s="5">
        <f t="shared" si="1"/>
        <v>7.9893273489972083</v>
      </c>
      <c r="U13" s="5">
        <f t="shared" ref="U13" si="43">AVERAGE(T13:T15)</f>
        <v>8.6541376187225314</v>
      </c>
      <c r="V13" s="4">
        <f t="shared" ref="V13" si="44">STDEV(T13:T15)</f>
        <v>0.57653402946978771</v>
      </c>
      <c r="W13" s="4">
        <f t="shared" ref="W13" si="45">V13/U13</f>
        <v>6.6619466302743166E-2</v>
      </c>
      <c r="X13" s="4">
        <f t="shared" ref="X13" si="46">U13/H13</f>
        <v>1.0111097407463525</v>
      </c>
      <c r="Y13" s="4">
        <f t="shared" ref="Y13" si="47">100*(X13/0.955048486)</f>
        <v>105.86999043170596</v>
      </c>
      <c r="Z13" s="4">
        <f t="shared" ref="Z13" si="48">SQRT(J13^2+W13^2)</f>
        <v>0.18076164995339991</v>
      </c>
      <c r="AA13" s="4">
        <f t="shared" ref="AA13" si="49">Y13*Z13</f>
        <v>19.137234150985829</v>
      </c>
      <c r="AC13" s="34"/>
      <c r="AD13" s="4" t="s">
        <v>3</v>
      </c>
      <c r="AE13" s="4" t="s">
        <v>132</v>
      </c>
      <c r="AF13" s="4" t="s">
        <v>133</v>
      </c>
      <c r="AG13" s="4" t="s">
        <v>100</v>
      </c>
      <c r="AH13" s="4">
        <v>25.86</v>
      </c>
      <c r="AI13" s="4">
        <f t="shared" si="5"/>
        <v>0.69036065573770533</v>
      </c>
      <c r="AJ13" s="5">
        <f t="shared" si="2"/>
        <v>4.9018572047870608</v>
      </c>
      <c r="AK13" s="5">
        <f t="shared" ref="AK13" si="50">AVERAGE(AJ13:AJ15)</f>
        <v>4.8628567305491357</v>
      </c>
      <c r="AL13" s="4">
        <f t="shared" ref="AL13" si="51">STDEV(AJ13:AJ15)</f>
        <v>6.7550802899367837E-2</v>
      </c>
      <c r="AM13" s="4">
        <f t="shared" ref="AM13" si="52">AL13/AK13</f>
        <v>1.3891176862152733E-2</v>
      </c>
      <c r="AN13" s="22">
        <f t="shared" ref="AN13" si="53">AK13/I13</f>
        <v>0.57810252175791799</v>
      </c>
      <c r="AO13" s="22">
        <f t="shared" ref="AO13" si="54">100*(AN13/0.927097582)</f>
        <v>62.356167568768171</v>
      </c>
      <c r="AP13" s="4">
        <f t="shared" ref="AP13" si="55">SQRT(K13^2+AM13^2)</f>
        <v>2.4331584225041687E-2</v>
      </c>
      <c r="AQ13" s="4">
        <f t="shared" ref="AQ13" si="56">AO13*AP13</f>
        <v>1.5172243431502956</v>
      </c>
    </row>
    <row r="14" spans="1:43" x14ac:dyDescent="0.2">
      <c r="A14" s="34"/>
      <c r="B14" s="4" t="s">
        <v>10</v>
      </c>
      <c r="C14" s="4" t="s">
        <v>132</v>
      </c>
      <c r="D14" s="4" t="s">
        <v>133</v>
      </c>
      <c r="E14" s="4" t="s">
        <v>102</v>
      </c>
      <c r="F14" s="4">
        <v>18.63</v>
      </c>
      <c r="G14" s="4">
        <f t="shared" si="3"/>
        <v>0.9267278217765369</v>
      </c>
      <c r="H14" s="5">
        <f t="shared" si="0"/>
        <v>8.4474926344521606</v>
      </c>
      <c r="M14" s="34"/>
      <c r="N14" s="4" t="s">
        <v>7</v>
      </c>
      <c r="O14" s="4" t="s">
        <v>132</v>
      </c>
      <c r="P14" s="4" t="s">
        <v>133</v>
      </c>
      <c r="Q14" s="4" t="s">
        <v>101</v>
      </c>
      <c r="R14" s="4">
        <v>25.85</v>
      </c>
      <c r="S14" s="4">
        <f t="shared" si="4"/>
        <v>0.95504962054874443</v>
      </c>
      <c r="T14" s="5">
        <f t="shared" si="1"/>
        <v>9.0167415298431344</v>
      </c>
      <c r="X14" s="22"/>
      <c r="Y14" s="22"/>
      <c r="Z14" s="22"/>
      <c r="AA14" s="22"/>
      <c r="AC14" s="34"/>
      <c r="AD14" s="4" t="s">
        <v>4</v>
      </c>
      <c r="AE14" s="4" t="s">
        <v>132</v>
      </c>
      <c r="AF14" s="4" t="s">
        <v>133</v>
      </c>
      <c r="AG14" s="4" t="s">
        <v>100</v>
      </c>
      <c r="AH14" s="4">
        <v>25.86</v>
      </c>
      <c r="AI14" s="4">
        <f t="shared" si="5"/>
        <v>0.69036065573770533</v>
      </c>
      <c r="AJ14" s="5">
        <f t="shared" si="2"/>
        <v>4.9018572047870608</v>
      </c>
      <c r="AN14" s="22"/>
      <c r="AO14" s="22"/>
      <c r="AP14" s="22"/>
      <c r="AQ14" s="22"/>
    </row>
    <row r="15" spans="1:43" x14ac:dyDescent="0.2">
      <c r="A15" s="34"/>
      <c r="B15" s="4" t="s">
        <v>11</v>
      </c>
      <c r="C15" s="4" t="s">
        <v>132</v>
      </c>
      <c r="D15" s="4" t="s">
        <v>133</v>
      </c>
      <c r="E15" s="4" t="s">
        <v>102</v>
      </c>
      <c r="F15" s="4">
        <v>18.670000000000002</v>
      </c>
      <c r="G15" s="4">
        <f t="shared" si="3"/>
        <v>0.91533245968890586</v>
      </c>
      <c r="H15" s="5">
        <f t="shared" si="0"/>
        <v>8.2287233143164524</v>
      </c>
      <c r="M15" s="34"/>
      <c r="N15" s="4" t="s">
        <v>8</v>
      </c>
      <c r="O15" s="4" t="s">
        <v>132</v>
      </c>
      <c r="P15" s="4" t="s">
        <v>133</v>
      </c>
      <c r="Q15" s="4" t="s">
        <v>101</v>
      </c>
      <c r="R15" s="4">
        <v>25.86</v>
      </c>
      <c r="S15" s="4">
        <f t="shared" si="4"/>
        <v>0.95213076474022196</v>
      </c>
      <c r="T15" s="5">
        <f t="shared" si="1"/>
        <v>8.9563439773272524</v>
      </c>
      <c r="X15" s="22"/>
      <c r="Y15" s="22"/>
      <c r="Z15" s="22"/>
      <c r="AA15" s="22"/>
      <c r="AC15" s="34"/>
      <c r="AD15" s="4" t="s">
        <v>5</v>
      </c>
      <c r="AE15" s="4" t="s">
        <v>132</v>
      </c>
      <c r="AF15" s="4" t="s">
        <v>133</v>
      </c>
      <c r="AG15" s="4" t="s">
        <v>100</v>
      </c>
      <c r="AH15" s="4">
        <v>25.9</v>
      </c>
      <c r="AI15" s="4">
        <f t="shared" si="5"/>
        <v>0.67986885245901696</v>
      </c>
      <c r="AJ15" s="5">
        <f t="shared" si="2"/>
        <v>4.7848557820732847</v>
      </c>
      <c r="AN15" s="22"/>
      <c r="AO15" s="22"/>
      <c r="AP15" s="22"/>
      <c r="AQ15" s="22"/>
    </row>
    <row r="16" spans="1:43" x14ac:dyDescent="0.2">
      <c r="A16" s="34"/>
      <c r="B16" s="4" t="s">
        <v>45</v>
      </c>
      <c r="C16" s="4" t="s">
        <v>134</v>
      </c>
      <c r="D16" s="4" t="s">
        <v>135</v>
      </c>
      <c r="E16" s="4" t="s">
        <v>102</v>
      </c>
      <c r="F16" s="4">
        <v>18.600000000000001</v>
      </c>
      <c r="G16" s="4">
        <f t="shared" si="3"/>
        <v>0.93527434334225901</v>
      </c>
      <c r="H16" s="5">
        <f t="shared" si="0"/>
        <v>8.6153781280551947</v>
      </c>
      <c r="I16" s="5">
        <f t="shared" ref="I16" si="57">AVERAGE(H16:H18)</f>
        <v>8.7488017940773428</v>
      </c>
      <c r="J16" s="4">
        <f t="shared" ref="J16" si="58">STDEV(H16:H18)</f>
        <v>0.11911084544653092</v>
      </c>
      <c r="K16" s="4">
        <f t="shared" ref="K16" si="59">J16/I16</f>
        <v>1.3614532395415007E-2</v>
      </c>
      <c r="M16" s="34"/>
      <c r="N16" s="4" t="s">
        <v>42</v>
      </c>
      <c r="O16" s="4" t="s">
        <v>134</v>
      </c>
      <c r="P16" s="4" t="s">
        <v>135</v>
      </c>
      <c r="Q16" s="4" t="s">
        <v>101</v>
      </c>
      <c r="R16" s="4">
        <v>25.88</v>
      </c>
      <c r="S16" s="4">
        <f t="shared" si="4"/>
        <v>0.94629305312317591</v>
      </c>
      <c r="T16" s="5">
        <f t="shared" si="1"/>
        <v>8.8367598594614538</v>
      </c>
      <c r="U16" s="5">
        <f t="shared" ref="U16" si="60">AVERAGE(T16:T18)</f>
        <v>8.7013899231563148</v>
      </c>
      <c r="V16" s="4">
        <f t="shared" ref="V16" si="61">STDEV(T16:T18)</f>
        <v>0.23446760749786152</v>
      </c>
      <c r="W16" s="4">
        <f t="shared" ref="W16" si="62">V16/U16</f>
        <v>2.6945994785717117E-2</v>
      </c>
      <c r="X16" s="4">
        <f t="shared" ref="X16" si="63">U16/H16</f>
        <v>1.0099835194489062</v>
      </c>
      <c r="Y16" s="4">
        <f t="shared" ref="Y16" si="64">100*(X16/0.955048486)</f>
        <v>105.75206748706434</v>
      </c>
      <c r="Z16" s="4">
        <f t="shared" ref="Z16" si="65">SQRT(J16^2+W16^2)</f>
        <v>0.12212076047085225</v>
      </c>
      <c r="AA16" s="4">
        <f t="shared" ref="AA16" si="66">Y16*Z16</f>
        <v>12.914522902885187</v>
      </c>
      <c r="AC16" s="34"/>
      <c r="AD16" s="4" t="s">
        <v>39</v>
      </c>
      <c r="AE16" s="4" t="s">
        <v>134</v>
      </c>
      <c r="AF16" s="4" t="s">
        <v>135</v>
      </c>
      <c r="AG16" s="4" t="s">
        <v>100</v>
      </c>
      <c r="AH16" s="4">
        <v>26.11</v>
      </c>
      <c r="AI16" s="4">
        <f t="shared" si="5"/>
        <v>0.62478688524590198</v>
      </c>
      <c r="AJ16" s="5">
        <f t="shared" si="2"/>
        <v>4.214896214538566</v>
      </c>
      <c r="AK16" s="5">
        <f t="shared" ref="AK16" si="67">AVERAGE(AJ16:AJ18)</f>
        <v>4.2411015469861262</v>
      </c>
      <c r="AL16" s="4">
        <f t="shared" ref="AL16" si="68">STDEV(AJ16:AJ18)</f>
        <v>9.2733893650290083E-2</v>
      </c>
      <c r="AM16" s="4">
        <f t="shared" ref="AM16" si="69">AL16/AK16</f>
        <v>2.1865520696195073E-2</v>
      </c>
      <c r="AN16" s="22">
        <f t="shared" ref="AN16" si="70">AK16/I16</f>
        <v>0.48476370214001369</v>
      </c>
      <c r="AO16" s="22">
        <f t="shared" ref="AO16" si="71">100*(AN16/0.927097582)</f>
        <v>52.288314795757252</v>
      </c>
      <c r="AP16" s="4">
        <f t="shared" ref="AP16" si="72">SQRT(K16^2+AM16^2)</f>
        <v>2.5757649109760382E-2</v>
      </c>
      <c r="AQ16" s="4">
        <f t="shared" ref="AQ16" si="73">AO16*AP16</f>
        <v>1.3468240650498073</v>
      </c>
    </row>
    <row r="17" spans="1:43" x14ac:dyDescent="0.2">
      <c r="A17" s="34"/>
      <c r="B17" s="4" t="s">
        <v>46</v>
      </c>
      <c r="C17" s="4" t="s">
        <v>134</v>
      </c>
      <c r="D17" s="4" t="s">
        <v>135</v>
      </c>
      <c r="E17" s="4" t="s">
        <v>102</v>
      </c>
      <c r="F17" s="4">
        <v>18.559999999999999</v>
      </c>
      <c r="G17" s="4">
        <f t="shared" si="3"/>
        <v>0.94666970542989004</v>
      </c>
      <c r="H17" s="5">
        <f t="shared" si="0"/>
        <v>8.8444270757221446</v>
      </c>
      <c r="M17" s="34"/>
      <c r="N17" s="4" t="s">
        <v>43</v>
      </c>
      <c r="O17" s="4" t="s">
        <v>134</v>
      </c>
      <c r="P17" s="4" t="s">
        <v>135</v>
      </c>
      <c r="Q17" s="4" t="s">
        <v>101</v>
      </c>
      <c r="R17" s="4">
        <v>25.95</v>
      </c>
      <c r="S17" s="4">
        <f t="shared" si="4"/>
        <v>0.92586106246351441</v>
      </c>
      <c r="T17" s="5">
        <f t="shared" si="1"/>
        <v>8.4306500505460402</v>
      </c>
      <c r="X17" s="22"/>
      <c r="Y17" s="22"/>
      <c r="Z17" s="22"/>
      <c r="AA17" s="22"/>
      <c r="AC17" s="34"/>
      <c r="AD17" s="4" t="s">
        <v>40</v>
      </c>
      <c r="AE17" s="4" t="s">
        <v>134</v>
      </c>
      <c r="AF17" s="4" t="s">
        <v>135</v>
      </c>
      <c r="AG17" s="4" t="s">
        <v>100</v>
      </c>
      <c r="AH17" s="4">
        <v>26.13</v>
      </c>
      <c r="AI17" s="4">
        <f t="shared" si="5"/>
        <v>0.61954098360655785</v>
      </c>
      <c r="AJ17" s="5">
        <f t="shared" si="2"/>
        <v>4.1642901684503242</v>
      </c>
      <c r="AN17" s="22"/>
      <c r="AO17" s="22"/>
      <c r="AP17" s="22"/>
      <c r="AQ17" s="22"/>
    </row>
    <row r="18" spans="1:43" x14ac:dyDescent="0.2">
      <c r="A18" s="34"/>
      <c r="B18" s="4" t="s">
        <v>47</v>
      </c>
      <c r="C18" s="4" t="s">
        <v>134</v>
      </c>
      <c r="D18" s="4" t="s">
        <v>135</v>
      </c>
      <c r="E18" s="4" t="s">
        <v>102</v>
      </c>
      <c r="F18" s="4">
        <v>18.57</v>
      </c>
      <c r="G18" s="4">
        <f t="shared" si="3"/>
        <v>0.94382086490798212</v>
      </c>
      <c r="H18" s="5">
        <f t="shared" si="0"/>
        <v>8.7866001784546857</v>
      </c>
      <c r="M18" s="34"/>
      <c r="N18" s="4" t="s">
        <v>44</v>
      </c>
      <c r="O18" s="4" t="s">
        <v>134</v>
      </c>
      <c r="P18" s="4" t="s">
        <v>135</v>
      </c>
      <c r="Q18" s="4" t="s">
        <v>101</v>
      </c>
      <c r="R18" s="4">
        <v>25.88</v>
      </c>
      <c r="S18" s="4">
        <f t="shared" si="4"/>
        <v>0.94629305312317591</v>
      </c>
      <c r="T18" s="5">
        <f t="shared" si="1"/>
        <v>8.8367598594614538</v>
      </c>
      <c r="X18" s="22"/>
      <c r="Y18" s="22"/>
      <c r="Z18" s="22"/>
      <c r="AA18" s="22"/>
      <c r="AC18" s="34"/>
      <c r="AD18" s="4" t="s">
        <v>41</v>
      </c>
      <c r="AE18" s="4" t="s">
        <v>134</v>
      </c>
      <c r="AF18" s="4" t="s">
        <v>135</v>
      </c>
      <c r="AG18" s="4" t="s">
        <v>100</v>
      </c>
      <c r="AH18" s="4">
        <v>26.06</v>
      </c>
      <c r="AI18" s="4">
        <f t="shared" si="5"/>
        <v>0.63790163934426292</v>
      </c>
      <c r="AJ18" s="5">
        <f t="shared" si="2"/>
        <v>4.3441182579694866</v>
      </c>
      <c r="AN18" s="22"/>
      <c r="AO18" s="22"/>
      <c r="AP18" s="22"/>
      <c r="AQ18" s="22"/>
    </row>
    <row r="19" spans="1:43" x14ac:dyDescent="0.2">
      <c r="A19" s="34"/>
      <c r="B19" s="4" t="s">
        <v>57</v>
      </c>
      <c r="C19" s="4" t="s">
        <v>136</v>
      </c>
      <c r="D19" s="4" t="s">
        <v>135</v>
      </c>
      <c r="E19" s="4" t="s">
        <v>102</v>
      </c>
      <c r="F19" s="4">
        <v>18.559999999999999</v>
      </c>
      <c r="G19" s="4">
        <f t="shared" si="3"/>
        <v>0.94666970542989004</v>
      </c>
      <c r="H19" s="5">
        <f t="shared" si="0"/>
        <v>8.8444270757221446</v>
      </c>
      <c r="I19" s="5">
        <f t="shared" ref="I19" si="74">AVERAGE(H19:H21)</f>
        <v>9.182560496681381</v>
      </c>
      <c r="J19" s="4">
        <f t="shared" ref="J19" si="75">STDEV(H19:H21)</f>
        <v>0.2944340638268369</v>
      </c>
      <c r="K19" s="4">
        <f t="shared" ref="K19" si="76">J19/I19</f>
        <v>3.2064483967543335E-2</v>
      </c>
      <c r="M19" s="34"/>
      <c r="N19" s="4" t="s">
        <v>54</v>
      </c>
      <c r="O19" s="4" t="s">
        <v>136</v>
      </c>
      <c r="P19" s="4" t="s">
        <v>135</v>
      </c>
      <c r="Q19" s="4" t="s">
        <v>101</v>
      </c>
      <c r="R19" s="4">
        <v>25.84</v>
      </c>
      <c r="S19" s="4">
        <f t="shared" si="4"/>
        <v>0.9579684763572679</v>
      </c>
      <c r="T19" s="5">
        <f t="shared" si="1"/>
        <v>9.077546376268149</v>
      </c>
      <c r="U19" s="5">
        <f t="shared" ref="U19" si="77">AVERAGE(T19:T21)</f>
        <v>8.8988827443732674</v>
      </c>
      <c r="V19" s="4">
        <f t="shared" ref="V19" si="78">STDEV(T19:T21)</f>
        <v>0.25858937591685388</v>
      </c>
      <c r="W19" s="4">
        <f t="shared" ref="W19" si="79">V19/U19</f>
        <v>2.9058633914505621E-2</v>
      </c>
      <c r="X19" s="4">
        <f t="shared" ref="X19" si="80">U19/H19</f>
        <v>1.0061570600543028</v>
      </c>
      <c r="Y19" s="4">
        <f t="shared" ref="Y19" si="81">100*(X19/0.955048486)</f>
        <v>105.35141145224567</v>
      </c>
      <c r="Z19" s="4">
        <f t="shared" ref="Z19" si="82">SQRT(J19^2+W19^2)</f>
        <v>0.29586453343813129</v>
      </c>
      <c r="AA19" s="4">
        <f t="shared" ref="AA19" si="83">Y19*Z19</f>
        <v>31.169746196367267</v>
      </c>
      <c r="AC19" s="34"/>
      <c r="AD19" s="4" t="s">
        <v>51</v>
      </c>
      <c r="AE19" s="4" t="s">
        <v>136</v>
      </c>
      <c r="AF19" s="4" t="s">
        <v>135</v>
      </c>
      <c r="AG19" s="4" t="s">
        <v>100</v>
      </c>
      <c r="AH19" s="4">
        <v>26.22</v>
      </c>
      <c r="AI19" s="4">
        <f t="shared" si="5"/>
        <v>0.59593442622950876</v>
      </c>
      <c r="AJ19" s="5">
        <f t="shared" si="2"/>
        <v>3.9439774778429904</v>
      </c>
      <c r="AK19" s="5">
        <f t="shared" ref="AK19" si="84">AVERAGE(AJ19:AJ21)</f>
        <v>3.9363482960879068</v>
      </c>
      <c r="AL19" s="4">
        <f t="shared" ref="AL19" si="85">STDEV(AJ19:AJ21)</f>
        <v>5.9738985891954734E-2</v>
      </c>
      <c r="AM19" s="4">
        <f t="shared" ref="AM19" si="86">AL19/AK19</f>
        <v>1.5176244935267954E-2</v>
      </c>
      <c r="AN19" s="22">
        <f t="shared" ref="AN19" si="87">AK19/I19</f>
        <v>0.42867654370592179</v>
      </c>
      <c r="AO19" s="22">
        <f t="shared" ref="AO19" si="88">100*(AN19/0.927097582)</f>
        <v>46.238556979207161</v>
      </c>
      <c r="AP19" s="4">
        <f t="shared" ref="AP19" si="89">SQRT(K19^2+AM19^2)</f>
        <v>3.5474632379209933E-2</v>
      </c>
      <c r="AQ19" s="4">
        <f t="shared" ref="AQ19" si="90">AO19*AP19</f>
        <v>1.6402958105825258</v>
      </c>
    </row>
    <row r="20" spans="1:43" x14ac:dyDescent="0.2">
      <c r="A20" s="34"/>
      <c r="B20" s="4" t="s">
        <v>58</v>
      </c>
      <c r="C20" s="4" t="s">
        <v>136</v>
      </c>
      <c r="D20" s="4" t="s">
        <v>135</v>
      </c>
      <c r="E20" s="4" t="s">
        <v>102</v>
      </c>
      <c r="F20" s="4">
        <v>18.47</v>
      </c>
      <c r="G20" s="4">
        <f t="shared" si="3"/>
        <v>0.97230927012705826</v>
      </c>
      <c r="H20" s="5">
        <f t="shared" si="0"/>
        <v>9.3822990210034956</v>
      </c>
      <c r="M20" s="34"/>
      <c r="N20" s="4" t="s">
        <v>55</v>
      </c>
      <c r="O20" s="4" t="s">
        <v>136</v>
      </c>
      <c r="P20" s="4" t="s">
        <v>135</v>
      </c>
      <c r="Q20" s="4" t="s">
        <v>101</v>
      </c>
      <c r="R20" s="4">
        <v>25.85</v>
      </c>
      <c r="S20" s="4">
        <f t="shared" si="4"/>
        <v>0.95504962054874443</v>
      </c>
      <c r="T20" s="5">
        <f t="shared" si="1"/>
        <v>9.0167415298431344</v>
      </c>
      <c r="X20" s="22"/>
      <c r="Y20" s="22"/>
      <c r="Z20" s="22"/>
      <c r="AA20" s="22"/>
      <c r="AC20" s="34"/>
      <c r="AD20" s="4" t="s">
        <v>52</v>
      </c>
      <c r="AE20" s="4" t="s">
        <v>136</v>
      </c>
      <c r="AF20" s="4" t="s">
        <v>135</v>
      </c>
      <c r="AG20" s="4" t="s">
        <v>100</v>
      </c>
      <c r="AH20" s="4">
        <v>26.25</v>
      </c>
      <c r="AI20" s="4">
        <f t="shared" si="5"/>
        <v>0.58806557377049207</v>
      </c>
      <c r="AJ20" s="5">
        <f t="shared" si="2"/>
        <v>3.8731612105288202</v>
      </c>
      <c r="AN20" s="22"/>
      <c r="AO20" s="22"/>
      <c r="AP20" s="22"/>
      <c r="AQ20" s="22"/>
    </row>
    <row r="21" spans="1:43" x14ac:dyDescent="0.2">
      <c r="A21" s="34"/>
      <c r="B21" s="4" t="s">
        <v>59</v>
      </c>
      <c r="C21" s="4" t="s">
        <v>136</v>
      </c>
      <c r="D21" s="4" t="s">
        <v>135</v>
      </c>
      <c r="E21" s="4" t="s">
        <v>102</v>
      </c>
      <c r="F21" s="4">
        <v>18.48</v>
      </c>
      <c r="G21" s="4">
        <f t="shared" si="3"/>
        <v>0.96946042960515022</v>
      </c>
      <c r="H21" s="5">
        <f t="shared" si="0"/>
        <v>9.3209553933185028</v>
      </c>
      <c r="M21" s="34"/>
      <c r="N21" s="4" t="s">
        <v>56</v>
      </c>
      <c r="O21" s="4" t="s">
        <v>136</v>
      </c>
      <c r="P21" s="4" t="s">
        <v>135</v>
      </c>
      <c r="Q21" s="4" t="s">
        <v>101</v>
      </c>
      <c r="R21" s="4">
        <v>25.92</v>
      </c>
      <c r="S21" s="4">
        <f t="shared" si="4"/>
        <v>0.93461762988908292</v>
      </c>
      <c r="T21" s="5">
        <f t="shared" si="1"/>
        <v>8.6023603270085189</v>
      </c>
      <c r="X21" s="22"/>
      <c r="Y21" s="22"/>
      <c r="Z21" s="22"/>
      <c r="AA21" s="22"/>
      <c r="AC21" s="34"/>
      <c r="AD21" s="4" t="s">
        <v>53</v>
      </c>
      <c r="AE21" s="4" t="s">
        <v>136</v>
      </c>
      <c r="AF21" s="4" t="s">
        <v>135</v>
      </c>
      <c r="AG21" s="4" t="s">
        <v>100</v>
      </c>
      <c r="AH21" s="4">
        <v>26.2</v>
      </c>
      <c r="AI21" s="4">
        <f t="shared" si="5"/>
        <v>0.60118032786885289</v>
      </c>
      <c r="AJ21" s="5">
        <f t="shared" si="2"/>
        <v>3.9919061998919103</v>
      </c>
      <c r="AN21" s="22"/>
      <c r="AO21" s="22"/>
      <c r="AP21" s="22"/>
      <c r="AQ21" s="22"/>
    </row>
    <row r="22" spans="1:43" ht="16" customHeight="1" x14ac:dyDescent="0.2">
      <c r="A22" s="29" t="s">
        <v>120</v>
      </c>
      <c r="B22" s="4" t="s">
        <v>48</v>
      </c>
      <c r="C22" s="4" t="s">
        <v>137</v>
      </c>
      <c r="D22" s="4" t="s">
        <v>105</v>
      </c>
      <c r="E22" s="4" t="s">
        <v>102</v>
      </c>
      <c r="F22" s="4">
        <v>19.79</v>
      </c>
      <c r="G22" s="4">
        <f t="shared" si="3"/>
        <v>0.59626232123525724</v>
      </c>
      <c r="H22" s="5">
        <f t="shared" si="0"/>
        <v>3.9469563294874641</v>
      </c>
      <c r="I22" s="5">
        <f t="shared" ref="I22" si="91">AVERAGE(H22:H24)</f>
        <v>3.947012941719418</v>
      </c>
      <c r="J22" s="4">
        <f t="shared" ref="J22" si="92">STDEV(H22:H24)</f>
        <v>2.5891072526808487E-2</v>
      </c>
      <c r="K22" s="4">
        <f t="shared" ref="K22" si="93">J22/I22</f>
        <v>6.5596624356467617E-3</v>
      </c>
      <c r="M22" s="29" t="s">
        <v>120</v>
      </c>
      <c r="N22" s="4" t="s">
        <v>12</v>
      </c>
      <c r="O22" s="4" t="s">
        <v>137</v>
      </c>
      <c r="P22" s="4" t="s">
        <v>105</v>
      </c>
      <c r="Q22" s="4" t="s">
        <v>101</v>
      </c>
      <c r="R22" s="4">
        <v>26.98</v>
      </c>
      <c r="S22" s="4">
        <f t="shared" si="4"/>
        <v>0.62521891418563902</v>
      </c>
      <c r="T22" s="5">
        <f t="shared" si="1"/>
        <v>4.2190912095199877</v>
      </c>
      <c r="U22" s="5">
        <f t="shared" ref="U22" si="94">AVERAGE(T22:T24)</f>
        <v>4.0365004929008608</v>
      </c>
      <c r="V22" s="4">
        <f t="shared" ref="V22" si="95">STDEV(T22:T24)</f>
        <v>0.1667826458836322</v>
      </c>
      <c r="W22" s="4">
        <f t="shared" ref="W22" si="96">V22/U22</f>
        <v>4.1318623935995766E-2</v>
      </c>
      <c r="AC22" s="29" t="s">
        <v>120</v>
      </c>
      <c r="AD22" s="4" t="s">
        <v>87</v>
      </c>
      <c r="AE22" s="4" t="s">
        <v>137</v>
      </c>
      <c r="AF22" s="4" t="s">
        <v>105</v>
      </c>
      <c r="AG22" s="4" t="s">
        <v>100</v>
      </c>
      <c r="AH22" s="6">
        <v>25.8</v>
      </c>
      <c r="AI22" s="6">
        <f t="shared" si="5"/>
        <v>0.70609836065573772</v>
      </c>
      <c r="AJ22" s="7">
        <f t="shared" si="2"/>
        <v>5.0827454546574939</v>
      </c>
      <c r="AK22" s="5">
        <f>AVERAGE(AJ23:AJ24)</f>
        <v>4.3192208220149828</v>
      </c>
      <c r="AL22" s="4">
        <f>STDEV(AJ23:AJ24)</f>
        <v>0.14753727478239825</v>
      </c>
      <c r="AM22" s="4">
        <f t="shared" ref="AM22" si="97">AL22/AK22</f>
        <v>3.4158307912946634E-2</v>
      </c>
      <c r="AN22" s="22"/>
      <c r="AO22" s="22"/>
    </row>
    <row r="23" spans="1:43" x14ac:dyDescent="0.2">
      <c r="A23" s="30"/>
      <c r="B23" s="4" t="s">
        <v>49</v>
      </c>
      <c r="C23" s="4" t="s">
        <v>137</v>
      </c>
      <c r="D23" s="4" t="s">
        <v>105</v>
      </c>
      <c r="E23" s="4" t="s">
        <v>102</v>
      </c>
      <c r="F23" s="4">
        <v>19.8</v>
      </c>
      <c r="G23" s="4">
        <f t="shared" si="3"/>
        <v>0.59341348071334921</v>
      </c>
      <c r="H23" s="5">
        <f t="shared" si="0"/>
        <v>3.9211502217282699</v>
      </c>
      <c r="M23" s="30"/>
      <c r="N23" s="4" t="s">
        <v>13</v>
      </c>
      <c r="O23" s="4" t="s">
        <v>137</v>
      </c>
      <c r="P23" s="4" t="s">
        <v>105</v>
      </c>
      <c r="Q23" s="4" t="s">
        <v>101</v>
      </c>
      <c r="R23" s="4">
        <v>27.06</v>
      </c>
      <c r="S23" s="4">
        <f t="shared" si="4"/>
        <v>0.60186806771745505</v>
      </c>
      <c r="T23" s="5">
        <f t="shared" si="1"/>
        <v>3.9982327087516381</v>
      </c>
      <c r="X23" s="22"/>
      <c r="Y23" s="22"/>
      <c r="Z23" s="22"/>
      <c r="AA23" s="22"/>
      <c r="AC23" s="30"/>
      <c r="AD23" s="4" t="s">
        <v>88</v>
      </c>
      <c r="AE23" s="4" t="s">
        <v>137</v>
      </c>
      <c r="AF23" s="4" t="s">
        <v>105</v>
      </c>
      <c r="AG23" s="4" t="s">
        <v>100</v>
      </c>
      <c r="AH23" s="4">
        <v>26.03</v>
      </c>
      <c r="AI23" s="4">
        <f t="shared" si="5"/>
        <v>0.64577049180327861</v>
      </c>
      <c r="AJ23" s="5">
        <f t="shared" si="2"/>
        <v>4.4235454294913996</v>
      </c>
      <c r="AN23" s="22"/>
      <c r="AO23" s="22"/>
      <c r="AP23" s="22"/>
      <c r="AQ23" s="22"/>
    </row>
    <row r="24" spans="1:43" x14ac:dyDescent="0.2">
      <c r="A24" s="30"/>
      <c r="B24" s="4" t="s">
        <v>50</v>
      </c>
      <c r="C24" s="4" t="s">
        <v>137</v>
      </c>
      <c r="D24" s="4" t="s">
        <v>105</v>
      </c>
      <c r="E24" s="4" t="s">
        <v>102</v>
      </c>
      <c r="F24" s="4">
        <v>19.78</v>
      </c>
      <c r="G24" s="4">
        <f t="shared" si="3"/>
        <v>0.59911116175716417</v>
      </c>
      <c r="H24" s="5">
        <f t="shared" si="0"/>
        <v>3.9729322739425208</v>
      </c>
      <c r="M24" s="30"/>
      <c r="N24" s="4" t="s">
        <v>14</v>
      </c>
      <c r="O24" s="4" t="s">
        <v>137</v>
      </c>
      <c r="P24" s="4" t="s">
        <v>105</v>
      </c>
      <c r="Q24" s="4" t="s">
        <v>101</v>
      </c>
      <c r="R24" s="4">
        <v>27.1</v>
      </c>
      <c r="S24" s="4">
        <f t="shared" si="4"/>
        <v>0.59019264448336206</v>
      </c>
      <c r="T24" s="5">
        <f t="shared" si="1"/>
        <v>3.8921775604309574</v>
      </c>
      <c r="X24" s="22"/>
      <c r="Y24" s="22"/>
      <c r="Z24" s="22"/>
      <c r="AA24" s="22"/>
      <c r="AC24" s="30"/>
      <c r="AD24" s="4" t="s">
        <v>89</v>
      </c>
      <c r="AE24" s="4" t="s">
        <v>137</v>
      </c>
      <c r="AF24" s="4" t="s">
        <v>105</v>
      </c>
      <c r="AG24" s="4" t="s">
        <v>100</v>
      </c>
      <c r="AH24" s="4">
        <v>26.11</v>
      </c>
      <c r="AI24" s="4">
        <f t="shared" si="5"/>
        <v>0.62478688524590198</v>
      </c>
      <c r="AJ24" s="5">
        <f t="shared" si="2"/>
        <v>4.214896214538566</v>
      </c>
      <c r="AN24" s="22"/>
      <c r="AO24" s="22"/>
      <c r="AP24" s="22"/>
      <c r="AQ24" s="22"/>
    </row>
    <row r="25" spans="1:43" x14ac:dyDescent="0.2">
      <c r="A25" s="30"/>
      <c r="B25" s="4" t="s">
        <v>60</v>
      </c>
      <c r="C25" s="4" t="s">
        <v>138</v>
      </c>
      <c r="D25" s="4" t="s">
        <v>105</v>
      </c>
      <c r="E25" s="4" t="s">
        <v>102</v>
      </c>
      <c r="F25" s="4">
        <v>20.76</v>
      </c>
      <c r="G25" s="4">
        <f t="shared" si="3"/>
        <v>0.31992479061022094</v>
      </c>
      <c r="H25" s="5">
        <f t="shared" si="0"/>
        <v>2.0889343461931196</v>
      </c>
      <c r="I25" s="5">
        <f t="shared" ref="I25" si="98">AVERAGE(H25:H27)</f>
        <v>2.0528688321208564</v>
      </c>
      <c r="J25" s="4">
        <f t="shared" ref="J25" si="99">STDEV(H25:H27)</f>
        <v>3.1233651387124979E-2</v>
      </c>
      <c r="K25" s="4">
        <f t="shared" ref="K25" si="100">J25/I25</f>
        <v>1.5214635683691941E-2</v>
      </c>
      <c r="M25" s="30"/>
      <c r="N25" s="4" t="s">
        <v>24</v>
      </c>
      <c r="O25" s="4" t="s">
        <v>138</v>
      </c>
      <c r="P25" s="4" t="s">
        <v>105</v>
      </c>
      <c r="Q25" s="4" t="s">
        <v>101</v>
      </c>
      <c r="R25" s="4">
        <v>28.03</v>
      </c>
      <c r="S25" s="4">
        <f t="shared" si="4"/>
        <v>0.31873905429071764</v>
      </c>
      <c r="T25" s="5">
        <f t="shared" si="1"/>
        <v>2.0832387935714327</v>
      </c>
      <c r="U25" s="5">
        <f t="shared" ref="U25" si="101">AVERAGE(T25:T27)</f>
        <v>1.9250999628649035</v>
      </c>
      <c r="V25" s="4">
        <f t="shared" ref="V25" si="102">STDEV(T25:T27)</f>
        <v>0.13918181989947051</v>
      </c>
      <c r="W25" s="4">
        <f t="shared" ref="W25" si="103">V25/U25</f>
        <v>7.2298489732627869E-2</v>
      </c>
      <c r="AC25" s="30"/>
      <c r="AD25" s="4" t="s">
        <v>90</v>
      </c>
      <c r="AE25" s="4" t="s">
        <v>138</v>
      </c>
      <c r="AF25" s="4" t="s">
        <v>105</v>
      </c>
      <c r="AG25" s="4" t="s">
        <v>100</v>
      </c>
      <c r="AH25" s="4">
        <v>27.42</v>
      </c>
      <c r="AI25" s="4">
        <f t="shared" si="5"/>
        <v>0.28118032786885222</v>
      </c>
      <c r="AJ25" s="5">
        <f t="shared" si="2"/>
        <v>1.9106464329975741</v>
      </c>
      <c r="AK25" s="5">
        <f t="shared" ref="AK25" si="104">AVERAGE(AJ25:AJ27)</f>
        <v>1.9502966590630599</v>
      </c>
      <c r="AL25" s="4">
        <f t="shared" ref="AL25" si="105">STDEV(AJ25:AJ27)</f>
        <v>6.8676206077013066E-2</v>
      </c>
      <c r="AM25" s="4">
        <f t="shared" ref="AM25" si="106">AL25/AK25</f>
        <v>3.5213210132865498E-2</v>
      </c>
      <c r="AN25" s="22"/>
      <c r="AO25" s="22"/>
    </row>
    <row r="26" spans="1:43" x14ac:dyDescent="0.2">
      <c r="A26" s="30"/>
      <c r="B26" s="4" t="s">
        <v>61</v>
      </c>
      <c r="C26" s="4" t="s">
        <v>138</v>
      </c>
      <c r="D26" s="4" t="s">
        <v>105</v>
      </c>
      <c r="E26" s="4" t="s">
        <v>102</v>
      </c>
      <c r="F26" s="4">
        <v>20.8</v>
      </c>
      <c r="G26" s="4">
        <f t="shared" si="3"/>
        <v>0.30852942852259085</v>
      </c>
      <c r="H26" s="5">
        <f t="shared" si="0"/>
        <v>2.034836075084725</v>
      </c>
      <c r="M26" s="30"/>
      <c r="N26" s="4" t="s">
        <v>25</v>
      </c>
      <c r="O26" s="4" t="s">
        <v>138</v>
      </c>
      <c r="P26" s="4" t="s">
        <v>105</v>
      </c>
      <c r="Q26" s="4" t="s">
        <v>101</v>
      </c>
      <c r="R26" s="4">
        <v>28.19</v>
      </c>
      <c r="S26" s="4">
        <f t="shared" si="4"/>
        <v>0.27203736135434869</v>
      </c>
      <c r="T26" s="5">
        <f t="shared" si="1"/>
        <v>1.870843077765673</v>
      </c>
      <c r="X26" s="22"/>
      <c r="Y26" s="22"/>
      <c r="Z26" s="22"/>
      <c r="AA26" s="22"/>
      <c r="AC26" s="30"/>
      <c r="AD26" s="4" t="s">
        <v>91</v>
      </c>
      <c r="AE26" s="4" t="s">
        <v>138</v>
      </c>
      <c r="AF26" s="4" t="s">
        <v>105</v>
      </c>
      <c r="AG26" s="4" t="s">
        <v>100</v>
      </c>
      <c r="AH26" s="4">
        <v>27.32</v>
      </c>
      <c r="AI26" s="4">
        <f t="shared" si="5"/>
        <v>0.30740983606557393</v>
      </c>
      <c r="AJ26" s="5">
        <f t="shared" si="2"/>
        <v>2.0295971111940312</v>
      </c>
      <c r="AN26" s="22"/>
      <c r="AO26" s="22"/>
      <c r="AP26" s="22"/>
      <c r="AQ26" s="22"/>
    </row>
    <row r="27" spans="1:43" x14ac:dyDescent="0.2">
      <c r="A27" s="30"/>
      <c r="B27" s="4" t="s">
        <v>62</v>
      </c>
      <c r="C27" s="4" t="s">
        <v>138</v>
      </c>
      <c r="D27" s="4" t="s">
        <v>105</v>
      </c>
      <c r="E27" s="4" t="s">
        <v>102</v>
      </c>
      <c r="F27" s="4">
        <v>20.8</v>
      </c>
      <c r="G27" s="4">
        <f t="shared" si="3"/>
        <v>0.30852942852259085</v>
      </c>
      <c r="H27" s="5">
        <f t="shared" si="0"/>
        <v>2.034836075084725</v>
      </c>
      <c r="M27" s="30"/>
      <c r="N27" s="4" t="s">
        <v>26</v>
      </c>
      <c r="O27" s="4" t="s">
        <v>138</v>
      </c>
      <c r="P27" s="4" t="s">
        <v>105</v>
      </c>
      <c r="Q27" s="4" t="s">
        <v>101</v>
      </c>
      <c r="R27" s="4">
        <v>28.23</v>
      </c>
      <c r="S27" s="4">
        <f t="shared" si="4"/>
        <v>0.26036193812025671</v>
      </c>
      <c r="T27" s="5">
        <f t="shared" si="1"/>
        <v>1.8212180172576042</v>
      </c>
      <c r="X27" s="22"/>
      <c r="Y27" s="22"/>
      <c r="Z27" s="22"/>
      <c r="AA27" s="22"/>
      <c r="AC27" s="30"/>
      <c r="AD27" s="4" t="s">
        <v>92</v>
      </c>
      <c r="AE27" s="4" t="s">
        <v>138</v>
      </c>
      <c r="AF27" s="4" t="s">
        <v>105</v>
      </c>
      <c r="AG27" s="4" t="s">
        <v>100</v>
      </c>
      <c r="AH27" s="4">
        <v>27.42</v>
      </c>
      <c r="AI27" s="4">
        <f t="shared" si="5"/>
        <v>0.28118032786885222</v>
      </c>
      <c r="AJ27" s="5">
        <f t="shared" si="2"/>
        <v>1.9106464329975741</v>
      </c>
      <c r="AN27" s="22"/>
      <c r="AO27" s="22"/>
      <c r="AP27" s="22"/>
      <c r="AQ27" s="22"/>
    </row>
    <row r="28" spans="1:43" x14ac:dyDescent="0.2">
      <c r="A28" s="30"/>
      <c r="B28" s="4" t="s">
        <v>72</v>
      </c>
      <c r="C28" s="4" t="s">
        <v>139</v>
      </c>
      <c r="D28" s="4" t="s">
        <v>105</v>
      </c>
      <c r="E28" s="4" t="s">
        <v>102</v>
      </c>
      <c r="F28" s="4">
        <v>21.91</v>
      </c>
      <c r="G28" s="4">
        <f t="shared" si="3"/>
        <v>-7.6918694091507667E-3</v>
      </c>
      <c r="H28" s="5">
        <f t="shared" si="0"/>
        <v>0.98244473730469328</v>
      </c>
      <c r="I28" s="5">
        <f t="shared" ref="I28" si="107">AVERAGE(H28:H30)</f>
        <v>0.98681195733484151</v>
      </c>
      <c r="J28" s="4">
        <f t="shared" ref="J28" si="108">STDEV(H28:H30)</f>
        <v>1.3514303106346114E-2</v>
      </c>
      <c r="K28" s="4">
        <f t="shared" ref="K28" si="109">J28/I28</f>
        <v>1.3694912192638227E-2</v>
      </c>
      <c r="M28" s="30"/>
      <c r="N28" s="4" t="s">
        <v>36</v>
      </c>
      <c r="O28" s="4" t="s">
        <v>139</v>
      </c>
      <c r="P28" s="4" t="s">
        <v>105</v>
      </c>
      <c r="Q28" s="4" t="s">
        <v>101</v>
      </c>
      <c r="R28" s="4">
        <v>29.17</v>
      </c>
      <c r="S28" s="4">
        <f t="shared" si="4"/>
        <v>-1.4010507880911214E-2</v>
      </c>
      <c r="T28" s="5">
        <f t="shared" si="1"/>
        <v>0.96825442878118795</v>
      </c>
      <c r="U28" s="5">
        <f t="shared" ref="U28" si="110">AVERAGE(T28:T30)</f>
        <v>1.0302610815654885</v>
      </c>
      <c r="V28" s="4">
        <f t="shared" ref="V28" si="111">STDEV(T28:T30)</f>
        <v>0.14183676956553048</v>
      </c>
      <c r="W28" s="4">
        <f t="shared" ref="W28" si="112">V28/U28</f>
        <v>0.13767070512845986</v>
      </c>
      <c r="AC28" s="30"/>
      <c r="AD28" s="4" t="s">
        <v>93</v>
      </c>
      <c r="AE28" s="4" t="s">
        <v>139</v>
      </c>
      <c r="AF28" s="4" t="s">
        <v>105</v>
      </c>
      <c r="AG28" s="4" t="s">
        <v>100</v>
      </c>
      <c r="AH28" s="4">
        <v>28.54</v>
      </c>
      <c r="AI28" s="4">
        <f t="shared" si="5"/>
        <v>-1.2590163934425774E-2</v>
      </c>
      <c r="AJ28" s="5">
        <f t="shared" si="2"/>
        <v>0.97142625270855965</v>
      </c>
      <c r="AK28" s="5">
        <f t="shared" ref="AK28" si="113">AVERAGE(AJ28:AJ30)</f>
        <v>0.99139074416132733</v>
      </c>
      <c r="AL28" s="4">
        <f t="shared" ref="AL28" si="114">STDEV(AJ28:AJ30)</f>
        <v>2.5060988044311783E-2</v>
      </c>
      <c r="AM28" s="4">
        <f t="shared" ref="AM28" si="115">AL28/AK28</f>
        <v>2.5278618135084838E-2</v>
      </c>
      <c r="AN28" s="22"/>
      <c r="AO28" s="22"/>
    </row>
    <row r="29" spans="1:43" x14ac:dyDescent="0.2">
      <c r="A29" s="30"/>
      <c r="B29" s="4" t="s">
        <v>73</v>
      </c>
      <c r="C29" s="4" t="s">
        <v>139</v>
      </c>
      <c r="D29" s="4" t="s">
        <v>105</v>
      </c>
      <c r="E29" s="4" t="s">
        <v>102</v>
      </c>
      <c r="F29" s="4">
        <v>21.88</v>
      </c>
      <c r="G29" s="4">
        <f t="shared" si="3"/>
        <v>8.5465215657230744E-4</v>
      </c>
      <c r="H29" s="5">
        <f t="shared" si="0"/>
        <v>1.0019698469197569</v>
      </c>
      <c r="M29" s="30"/>
      <c r="N29" s="4" t="s">
        <v>37</v>
      </c>
      <c r="O29" s="4" t="s">
        <v>139</v>
      </c>
      <c r="P29" s="4" t="s">
        <v>105</v>
      </c>
      <c r="Q29" s="4" t="s">
        <v>101</v>
      </c>
      <c r="R29" s="4">
        <v>28.86</v>
      </c>
      <c r="S29" s="4">
        <f t="shared" si="4"/>
        <v>7.6474022183304277E-2</v>
      </c>
      <c r="T29" s="5">
        <f t="shared" si="1"/>
        <v>1.1925429304152406</v>
      </c>
      <c r="X29" s="22"/>
      <c r="Y29" s="22"/>
      <c r="Z29" s="22"/>
      <c r="AA29" s="22"/>
      <c r="AC29" s="30"/>
      <c r="AD29" s="4" t="s">
        <v>94</v>
      </c>
      <c r="AE29" s="4" t="s">
        <v>139</v>
      </c>
      <c r="AF29" s="4" t="s">
        <v>105</v>
      </c>
      <c r="AG29" s="4" t="s">
        <v>100</v>
      </c>
      <c r="AH29" s="4">
        <v>28.46</v>
      </c>
      <c r="AI29" s="4">
        <f t="shared" si="5"/>
        <v>8.3934426229508273E-3</v>
      </c>
      <c r="AJ29" s="5">
        <f t="shared" si="2"/>
        <v>1.0195145838786319</v>
      </c>
      <c r="AN29" s="22"/>
      <c r="AO29" s="22"/>
      <c r="AP29" s="22"/>
      <c r="AQ29" s="22"/>
    </row>
    <row r="30" spans="1:43" x14ac:dyDescent="0.2">
      <c r="A30" s="30"/>
      <c r="B30" s="4" t="s">
        <v>74</v>
      </c>
      <c r="C30" s="4" t="s">
        <v>139</v>
      </c>
      <c r="D30" s="4" t="s">
        <v>105</v>
      </c>
      <c r="E30" s="4" t="s">
        <v>102</v>
      </c>
      <c r="F30" s="4">
        <v>21.92</v>
      </c>
      <c r="G30" s="4">
        <f t="shared" si="3"/>
        <v>-1.0540709931058795E-2</v>
      </c>
      <c r="H30" s="5">
        <f t="shared" si="0"/>
        <v>0.97602128778007435</v>
      </c>
      <c r="M30" s="30"/>
      <c r="N30" s="4" t="s">
        <v>38</v>
      </c>
      <c r="O30" s="4" t="s">
        <v>139</v>
      </c>
      <c r="P30" s="4" t="s">
        <v>105</v>
      </c>
      <c r="Q30" s="4" t="s">
        <v>101</v>
      </c>
      <c r="R30" s="4">
        <v>29.23</v>
      </c>
      <c r="S30" s="4">
        <f t="shared" si="4"/>
        <v>-3.152364273204919E-2</v>
      </c>
      <c r="T30" s="5">
        <f t="shared" si="1"/>
        <v>0.92998588550003658</v>
      </c>
      <c r="X30" s="4" t="s">
        <v>140</v>
      </c>
      <c r="Y30" s="22"/>
      <c r="Z30" s="22"/>
      <c r="AA30" s="22"/>
      <c r="AC30" s="30"/>
      <c r="AD30" s="4" t="s">
        <v>95</v>
      </c>
      <c r="AE30" s="4" t="s">
        <v>139</v>
      </c>
      <c r="AF30" s="4" t="s">
        <v>105</v>
      </c>
      <c r="AG30" s="4" t="s">
        <v>100</v>
      </c>
      <c r="AH30" s="4">
        <v>28.52</v>
      </c>
      <c r="AI30" s="4">
        <f t="shared" si="5"/>
        <v>-7.3442622950816239E-3</v>
      </c>
      <c r="AJ30" s="5">
        <f t="shared" si="2"/>
        <v>0.98323139589679032</v>
      </c>
      <c r="AN30" s="4" t="s">
        <v>112</v>
      </c>
      <c r="AO30" s="22"/>
      <c r="AP30" s="22"/>
      <c r="AQ30" s="22"/>
    </row>
    <row r="31" spans="1:43" x14ac:dyDescent="0.2">
      <c r="A31" s="31" t="s">
        <v>121</v>
      </c>
      <c r="B31" s="4" t="s">
        <v>81</v>
      </c>
      <c r="C31" s="4" t="s">
        <v>141</v>
      </c>
      <c r="E31" s="4" t="s">
        <v>102</v>
      </c>
      <c r="F31" s="4">
        <v>36.770000000000003</v>
      </c>
      <c r="H31" s="4"/>
      <c r="M31" s="31" t="s">
        <v>121</v>
      </c>
      <c r="N31" s="4" t="s">
        <v>78</v>
      </c>
      <c r="O31" s="4" t="s">
        <v>141</v>
      </c>
      <c r="Q31" s="4" t="s">
        <v>101</v>
      </c>
      <c r="R31" s="4">
        <v>27.79</v>
      </c>
      <c r="X31" s="4">
        <f>AVERAGE(X4,X7,X10)</f>
        <v>0.90265850898731259</v>
      </c>
      <c r="AC31" s="31" t="s">
        <v>121</v>
      </c>
      <c r="AD31" s="4" t="s">
        <v>75</v>
      </c>
      <c r="AE31" s="4" t="s">
        <v>141</v>
      </c>
      <c r="AG31" s="4" t="s">
        <v>100</v>
      </c>
      <c r="AN31" s="4">
        <f>AVERAGE(AN4,AN7,AN10)</f>
        <v>0.92709758199961845</v>
      </c>
    </row>
    <row r="32" spans="1:43" x14ac:dyDescent="0.2">
      <c r="A32" s="32"/>
      <c r="B32" s="4" t="s">
        <v>82</v>
      </c>
      <c r="C32" s="4" t="s">
        <v>141</v>
      </c>
      <c r="E32" s="4" t="s">
        <v>102</v>
      </c>
      <c r="H32" s="4"/>
      <c r="M32" s="32"/>
      <c r="N32" s="4" t="s">
        <v>79</v>
      </c>
      <c r="O32" s="4" t="s">
        <v>141</v>
      </c>
      <c r="Q32" s="4" t="s">
        <v>101</v>
      </c>
      <c r="AC32" s="32"/>
      <c r="AD32" s="4" t="s">
        <v>76</v>
      </c>
      <c r="AE32" s="4" t="s">
        <v>141</v>
      </c>
      <c r="AG32" s="4" t="s">
        <v>100</v>
      </c>
      <c r="AH32" s="4">
        <v>40</v>
      </c>
    </row>
    <row r="33" spans="1:39" x14ac:dyDescent="0.2">
      <c r="A33" s="32"/>
      <c r="B33" s="4" t="s">
        <v>83</v>
      </c>
      <c r="C33" s="4" t="s">
        <v>141</v>
      </c>
      <c r="E33" s="4" t="s">
        <v>102</v>
      </c>
      <c r="F33" s="4">
        <v>36.78</v>
      </c>
      <c r="M33" s="32"/>
      <c r="N33" s="4" t="s">
        <v>80</v>
      </c>
      <c r="O33" s="4" t="s">
        <v>141</v>
      </c>
      <c r="Q33" s="4" t="s">
        <v>101</v>
      </c>
      <c r="AC33" s="32"/>
      <c r="AD33" s="4" t="s">
        <v>77</v>
      </c>
      <c r="AE33" s="4" t="s">
        <v>141</v>
      </c>
      <c r="AG33" s="4" t="s">
        <v>100</v>
      </c>
    </row>
    <row r="34" spans="1:39" ht="16" customHeight="1" x14ac:dyDescent="0.2">
      <c r="A34" s="32"/>
      <c r="B34" s="4" t="s">
        <v>86</v>
      </c>
      <c r="C34" s="4" t="s">
        <v>104</v>
      </c>
      <c r="E34" s="4" t="s">
        <v>102</v>
      </c>
      <c r="M34" s="32"/>
      <c r="N34" s="4" t="s">
        <v>85</v>
      </c>
      <c r="O34" s="4" t="s">
        <v>104</v>
      </c>
      <c r="Q34" s="4" t="s">
        <v>101</v>
      </c>
      <c r="AC34" s="32"/>
      <c r="AD34" s="4" t="s">
        <v>84</v>
      </c>
      <c r="AE34" s="4" t="s">
        <v>104</v>
      </c>
      <c r="AG34" s="4" t="s">
        <v>100</v>
      </c>
    </row>
    <row r="35" spans="1:39" x14ac:dyDescent="0.2">
      <c r="A35" s="32"/>
      <c r="B35" s="4" t="s">
        <v>98</v>
      </c>
      <c r="C35" s="4" t="s">
        <v>104</v>
      </c>
      <c r="E35" s="4" t="s">
        <v>102</v>
      </c>
      <c r="M35" s="32"/>
      <c r="N35" s="4" t="s">
        <v>97</v>
      </c>
      <c r="O35" s="4" t="s">
        <v>104</v>
      </c>
      <c r="Q35" s="4" t="s">
        <v>101</v>
      </c>
      <c r="AC35" s="32"/>
      <c r="AD35" s="4" t="s">
        <v>96</v>
      </c>
      <c r="AE35" s="4" t="s">
        <v>104</v>
      </c>
      <c r="AG35" s="4" t="s">
        <v>100</v>
      </c>
    </row>
    <row r="36" spans="1:39" x14ac:dyDescent="0.2">
      <c r="H36" s="35" t="s">
        <v>149</v>
      </c>
      <c r="I36" s="36"/>
      <c r="J36" s="36"/>
      <c r="K36" s="36"/>
    </row>
    <row r="38" spans="1:39" x14ac:dyDescent="0.2">
      <c r="B38" s="8"/>
      <c r="C38" s="9"/>
      <c r="D38" s="9"/>
      <c r="E38" s="9"/>
      <c r="F38" s="9"/>
      <c r="G38" s="9"/>
      <c r="H38" s="10"/>
      <c r="N38" s="8"/>
      <c r="O38" s="9"/>
      <c r="P38" s="9"/>
      <c r="Q38" s="9"/>
      <c r="R38" s="9"/>
      <c r="S38" s="9"/>
      <c r="T38" s="23"/>
      <c r="U38" s="17"/>
      <c r="AD38" s="8"/>
      <c r="AE38" s="9"/>
      <c r="AF38" s="9"/>
      <c r="AG38" s="9"/>
      <c r="AH38" s="9"/>
      <c r="AI38" s="9"/>
      <c r="AJ38" s="17"/>
    </row>
    <row r="39" spans="1:39" x14ac:dyDescent="0.2">
      <c r="B39" s="20" t="s">
        <v>159</v>
      </c>
      <c r="C39" s="1" t="s">
        <v>106</v>
      </c>
      <c r="D39" s="1" t="s">
        <v>107</v>
      </c>
      <c r="E39" s="1"/>
      <c r="F39" s="1"/>
      <c r="G39" s="1"/>
      <c r="H39" s="21"/>
      <c r="I39" s="1"/>
      <c r="J39" s="1"/>
      <c r="K39" s="1"/>
      <c r="N39" s="20" t="s">
        <v>159</v>
      </c>
      <c r="O39" s="1" t="s">
        <v>106</v>
      </c>
      <c r="P39" s="1" t="s">
        <v>107</v>
      </c>
      <c r="Q39" s="1"/>
      <c r="R39" s="1"/>
      <c r="S39" s="1"/>
      <c r="T39" s="1"/>
      <c r="U39" s="21"/>
      <c r="V39" s="1"/>
      <c r="W39" s="1"/>
      <c r="AD39" s="20" t="s">
        <v>159</v>
      </c>
      <c r="AE39" s="1" t="s">
        <v>106</v>
      </c>
      <c r="AF39" s="1" t="s">
        <v>107</v>
      </c>
      <c r="AG39" s="1"/>
      <c r="AH39" s="1"/>
      <c r="AI39" s="1"/>
      <c r="AJ39" s="21"/>
      <c r="AK39" s="1"/>
      <c r="AL39" s="1"/>
      <c r="AM39" s="1"/>
    </row>
    <row r="40" spans="1:39" x14ac:dyDescent="0.2">
      <c r="B40" s="20">
        <v>8</v>
      </c>
      <c r="C40" s="1">
        <f>LOG10(B40)</f>
        <v>0.90308998699194354</v>
      </c>
      <c r="D40" s="1">
        <f>AVERAGE(F4:F6)</f>
        <v>18.713333333333335</v>
      </c>
      <c r="E40" s="1"/>
      <c r="F40" s="1"/>
      <c r="G40" s="1"/>
      <c r="H40" s="21"/>
      <c r="I40" s="1"/>
      <c r="J40" s="1"/>
      <c r="K40" s="1"/>
      <c r="N40" s="20">
        <v>8</v>
      </c>
      <c r="O40" s="1">
        <f>LOG10(N40)</f>
        <v>0.90308998699194354</v>
      </c>
      <c r="P40" s="1">
        <f>AVERAGE(R4:R6)</f>
        <v>26.016666666666666</v>
      </c>
      <c r="Q40" s="1"/>
      <c r="R40" s="1"/>
      <c r="S40" s="1"/>
      <c r="T40" s="1"/>
      <c r="U40" s="21"/>
      <c r="V40" s="1"/>
      <c r="W40" s="1"/>
      <c r="AD40" s="20">
        <v>8</v>
      </c>
      <c r="AE40" s="1">
        <f>LOG10(AD40)</f>
        <v>0.90308998699194354</v>
      </c>
      <c r="AF40" s="1">
        <f>AVERAGE(AH4:AH6)</f>
        <v>25.12</v>
      </c>
      <c r="AG40" s="1"/>
      <c r="AH40" s="1"/>
      <c r="AI40" s="1"/>
      <c r="AJ40" s="21"/>
      <c r="AK40" s="1"/>
      <c r="AL40" s="1"/>
      <c r="AM40" s="1"/>
    </row>
    <row r="41" spans="1:39" x14ac:dyDescent="0.2">
      <c r="B41" s="20">
        <v>4</v>
      </c>
      <c r="C41" s="1">
        <f t="shared" ref="C41:C43" si="116">LOG10(B41)</f>
        <v>0.6020599913279624</v>
      </c>
      <c r="D41" s="1">
        <f>AVERAGE(F22:F24)</f>
        <v>19.790000000000003</v>
      </c>
      <c r="E41" s="1"/>
      <c r="F41" s="1"/>
      <c r="G41" s="1"/>
      <c r="H41" s="21"/>
      <c r="I41" s="1"/>
      <c r="J41" s="1"/>
      <c r="K41" s="1"/>
      <c r="N41" s="20">
        <v>4</v>
      </c>
      <c r="O41" s="1">
        <f t="shared" ref="O41:O43" si="117">LOG10(N41)</f>
        <v>0.6020599913279624</v>
      </c>
      <c r="P41" s="1">
        <f>AVERAGE(R22:R24)</f>
        <v>27.046666666666667</v>
      </c>
      <c r="Q41" s="1"/>
      <c r="R41" s="1"/>
      <c r="S41" s="1"/>
      <c r="T41" s="1"/>
      <c r="U41" s="21"/>
      <c r="V41" s="1"/>
      <c r="W41" s="1"/>
      <c r="AD41" s="20">
        <v>4</v>
      </c>
      <c r="AE41" s="1">
        <f t="shared" ref="AE41:AE43" si="118">LOG10(AD41)</f>
        <v>0.6020599913279624</v>
      </c>
      <c r="AF41" s="1">
        <f>AVERAGE(AH23:AH24)</f>
        <v>26.07</v>
      </c>
      <c r="AG41" s="1"/>
      <c r="AH41" s="1"/>
      <c r="AI41" s="1"/>
      <c r="AJ41" s="21"/>
      <c r="AK41" s="1"/>
      <c r="AL41" s="1"/>
      <c r="AM41" s="1"/>
    </row>
    <row r="42" spans="1:39" x14ac:dyDescent="0.2">
      <c r="B42" s="20">
        <v>2</v>
      </c>
      <c r="C42" s="1">
        <f t="shared" si="116"/>
        <v>0.3010299956639812</v>
      </c>
      <c r="D42" s="1">
        <f>AVERAGE(F25:F27)</f>
        <v>20.786666666666665</v>
      </c>
      <c r="E42" s="1"/>
      <c r="F42" s="1"/>
      <c r="G42" s="1"/>
      <c r="H42" s="21"/>
      <c r="I42" s="1"/>
      <c r="J42" s="1"/>
      <c r="K42" s="1"/>
      <c r="N42" s="20">
        <v>2</v>
      </c>
      <c r="O42" s="1">
        <f t="shared" si="117"/>
        <v>0.3010299956639812</v>
      </c>
      <c r="P42" s="1">
        <f>AVERAGE(R25:R27)</f>
        <v>28.150000000000002</v>
      </c>
      <c r="Q42" s="1"/>
      <c r="R42" s="1"/>
      <c r="S42" s="1"/>
      <c r="T42" s="1"/>
      <c r="U42" s="21"/>
      <c r="V42" s="1"/>
      <c r="W42" s="1"/>
      <c r="AD42" s="20">
        <v>2</v>
      </c>
      <c r="AE42" s="1">
        <f t="shared" si="118"/>
        <v>0.3010299956639812</v>
      </c>
      <c r="AF42" s="1">
        <f>AVERAGE(AH25:AH27)</f>
        <v>27.386666666666667</v>
      </c>
      <c r="AG42" s="1"/>
      <c r="AH42" s="1"/>
      <c r="AI42" s="1"/>
      <c r="AJ42" s="21"/>
      <c r="AK42" s="1"/>
      <c r="AL42" s="1"/>
      <c r="AM42" s="1"/>
    </row>
    <row r="43" spans="1:39" x14ac:dyDescent="0.2">
      <c r="B43" s="20">
        <v>1</v>
      </c>
      <c r="C43" s="1">
        <f t="shared" si="116"/>
        <v>0</v>
      </c>
      <c r="D43" s="1">
        <f>AVERAGE(F28:F30)</f>
        <v>21.903333333333336</v>
      </c>
      <c r="E43" s="1"/>
      <c r="F43" s="1"/>
      <c r="G43" s="1"/>
      <c r="H43" s="21"/>
      <c r="I43" s="1"/>
      <c r="J43" s="1"/>
      <c r="K43" s="1"/>
      <c r="N43" s="20">
        <v>1</v>
      </c>
      <c r="O43" s="1">
        <f t="shared" si="117"/>
        <v>0</v>
      </c>
      <c r="P43" s="1">
        <f>AVERAGE(R28:R30)</f>
        <v>29.08666666666667</v>
      </c>
      <c r="Q43" s="1"/>
      <c r="R43" s="1"/>
      <c r="S43" s="1"/>
      <c r="T43" s="1"/>
      <c r="U43" s="21"/>
      <c r="V43" s="1"/>
      <c r="W43" s="1"/>
      <c r="AD43" s="20">
        <v>1</v>
      </c>
      <c r="AE43" s="1">
        <f t="shared" si="118"/>
        <v>0</v>
      </c>
      <c r="AF43" s="1">
        <f>AVERAGE(AH28:AH30)</f>
        <v>28.506666666666664</v>
      </c>
      <c r="AG43" s="1"/>
      <c r="AH43" s="1"/>
      <c r="AI43" s="1"/>
      <c r="AJ43" s="21"/>
      <c r="AK43" s="1"/>
      <c r="AL43" s="1"/>
      <c r="AM43" s="1"/>
    </row>
    <row r="44" spans="1:39" x14ac:dyDescent="0.2">
      <c r="B44" s="20"/>
      <c r="C44" s="1"/>
      <c r="D44" s="1"/>
      <c r="E44" s="1"/>
      <c r="F44" s="1"/>
      <c r="G44" s="1"/>
      <c r="H44" s="21"/>
      <c r="I44" s="1"/>
      <c r="J44" s="1"/>
      <c r="K44" s="1"/>
      <c r="N44" s="20"/>
      <c r="O44" s="1"/>
      <c r="P44" s="1"/>
      <c r="Q44" s="1"/>
      <c r="R44" s="1"/>
      <c r="S44" s="1"/>
      <c r="T44" s="1"/>
      <c r="U44" s="21"/>
      <c r="V44" s="1"/>
      <c r="W44" s="1"/>
      <c r="AD44" s="20"/>
      <c r="AE44" s="1"/>
      <c r="AF44" s="1"/>
      <c r="AG44" s="1"/>
      <c r="AH44" s="1"/>
      <c r="AI44" s="1"/>
      <c r="AJ44" s="21"/>
      <c r="AK44" s="1"/>
      <c r="AL44" s="1"/>
      <c r="AM44" s="1"/>
    </row>
    <row r="45" spans="1:39" x14ac:dyDescent="0.2">
      <c r="B45" s="20"/>
      <c r="C45" s="1"/>
      <c r="D45" s="1"/>
      <c r="E45" s="1"/>
      <c r="F45" s="1"/>
      <c r="G45" s="1"/>
      <c r="H45" s="21"/>
      <c r="I45" s="1"/>
      <c r="J45" s="1"/>
      <c r="K45" s="1"/>
      <c r="N45" s="20"/>
      <c r="O45" s="1"/>
      <c r="P45" s="1"/>
      <c r="Q45" s="1"/>
      <c r="R45" s="1"/>
      <c r="S45" s="1"/>
      <c r="T45" s="1"/>
      <c r="U45" s="21"/>
      <c r="V45" s="1"/>
      <c r="W45" s="1"/>
      <c r="AD45" s="20"/>
      <c r="AE45" s="1"/>
      <c r="AF45" s="1"/>
      <c r="AG45" s="1"/>
      <c r="AH45" s="1"/>
      <c r="AI45" s="1"/>
      <c r="AJ45" s="21"/>
      <c r="AK45" s="1"/>
      <c r="AL45" s="1"/>
      <c r="AM45" s="1"/>
    </row>
    <row r="46" spans="1:39" x14ac:dyDescent="0.2">
      <c r="B46" s="20"/>
      <c r="C46" s="1"/>
      <c r="D46" s="1"/>
      <c r="E46" s="1"/>
      <c r="F46" s="1"/>
      <c r="G46" s="1"/>
      <c r="H46" s="21"/>
      <c r="I46" s="1"/>
      <c r="J46" s="1"/>
      <c r="K46" s="1"/>
      <c r="N46" s="20"/>
      <c r="O46" s="1"/>
      <c r="P46" s="1"/>
      <c r="Q46" s="1"/>
      <c r="R46" s="1"/>
      <c r="S46" s="1"/>
      <c r="T46" s="1"/>
      <c r="U46" s="21"/>
      <c r="V46" s="1"/>
      <c r="W46" s="1"/>
      <c r="AD46" s="20"/>
      <c r="AE46" s="1"/>
      <c r="AF46" s="1"/>
      <c r="AG46" s="1"/>
      <c r="AH46" s="1"/>
      <c r="AI46" s="1"/>
      <c r="AJ46" s="21"/>
      <c r="AK46" s="1"/>
      <c r="AL46" s="1"/>
      <c r="AM46" s="1"/>
    </row>
    <row r="47" spans="1:39" x14ac:dyDescent="0.2">
      <c r="B47" s="20"/>
      <c r="C47" s="1"/>
      <c r="D47" s="1"/>
      <c r="E47" s="1"/>
      <c r="F47" s="1"/>
      <c r="G47" s="1"/>
      <c r="H47" s="21"/>
      <c r="I47" s="1"/>
      <c r="J47" s="1"/>
      <c r="K47" s="1"/>
      <c r="N47" s="20"/>
      <c r="O47" s="1"/>
      <c r="P47" s="1"/>
      <c r="Q47" s="1"/>
      <c r="R47" s="1"/>
      <c r="S47" s="1"/>
      <c r="T47" s="1"/>
      <c r="U47" s="21"/>
      <c r="V47" s="1"/>
      <c r="W47" s="1"/>
      <c r="AD47" s="20"/>
      <c r="AE47" s="1"/>
      <c r="AF47" s="1"/>
      <c r="AG47" s="1"/>
      <c r="AH47" s="1"/>
      <c r="AI47" s="1"/>
      <c r="AJ47" s="21"/>
      <c r="AK47" s="1"/>
      <c r="AL47" s="1"/>
      <c r="AM47" s="1"/>
    </row>
    <row r="48" spans="1:39" x14ac:dyDescent="0.2">
      <c r="B48" s="20"/>
      <c r="C48" s="1"/>
      <c r="D48" s="1"/>
      <c r="E48" s="1"/>
      <c r="F48" s="1"/>
      <c r="G48" s="1"/>
      <c r="H48" s="21"/>
      <c r="I48" s="1"/>
      <c r="J48" s="1"/>
      <c r="K48" s="1"/>
      <c r="N48" s="20"/>
      <c r="O48" s="1"/>
      <c r="P48" s="1"/>
      <c r="Q48" s="1"/>
      <c r="R48" s="1"/>
      <c r="S48" s="1"/>
      <c r="T48" s="1"/>
      <c r="U48" s="21"/>
      <c r="V48" s="1"/>
      <c r="W48" s="1"/>
      <c r="AD48" s="20"/>
      <c r="AE48" s="1"/>
      <c r="AF48" s="1"/>
      <c r="AG48" s="1"/>
      <c r="AH48" s="1"/>
      <c r="AI48" s="1"/>
      <c r="AJ48" s="21"/>
      <c r="AK48" s="1"/>
      <c r="AL48" s="1"/>
      <c r="AM48" s="1"/>
    </row>
    <row r="49" spans="2:39" x14ac:dyDescent="0.2">
      <c r="B49" s="20"/>
      <c r="C49" s="1"/>
      <c r="D49" s="1"/>
      <c r="E49" s="1"/>
      <c r="F49" s="1"/>
      <c r="G49" s="1"/>
      <c r="H49" s="21"/>
      <c r="I49" s="1"/>
      <c r="J49" s="1"/>
      <c r="K49" s="1"/>
      <c r="N49" s="20"/>
      <c r="O49" s="1"/>
      <c r="P49" s="1"/>
      <c r="Q49" s="1"/>
      <c r="R49" s="1"/>
      <c r="S49" s="1"/>
      <c r="T49" s="1"/>
      <c r="U49" s="21"/>
      <c r="V49" s="1"/>
      <c r="W49" s="1"/>
      <c r="AD49" s="20"/>
      <c r="AE49" s="1"/>
      <c r="AF49" s="1"/>
      <c r="AG49" s="1"/>
      <c r="AH49" s="1"/>
      <c r="AI49" s="1"/>
      <c r="AJ49" s="21"/>
      <c r="AK49" s="1"/>
      <c r="AL49" s="1"/>
      <c r="AM49" s="1"/>
    </row>
    <row r="50" spans="2:39" x14ac:dyDescent="0.2">
      <c r="B50" s="20"/>
      <c r="C50" s="1"/>
      <c r="D50" s="1"/>
      <c r="E50" s="1"/>
      <c r="F50" s="1"/>
      <c r="G50" s="1"/>
      <c r="H50" s="21"/>
      <c r="I50" s="1"/>
      <c r="J50" s="1"/>
      <c r="K50" s="1"/>
      <c r="N50" s="20"/>
      <c r="O50" s="1"/>
      <c r="P50" s="1"/>
      <c r="Q50" s="1"/>
      <c r="R50" s="1"/>
      <c r="S50" s="1"/>
      <c r="T50" s="1"/>
      <c r="U50" s="21"/>
      <c r="V50" s="1"/>
      <c r="W50" s="1"/>
      <c r="AD50" s="20"/>
      <c r="AE50" s="1"/>
      <c r="AF50" s="1"/>
      <c r="AG50" s="1"/>
      <c r="AH50" s="1"/>
      <c r="AI50" s="1"/>
      <c r="AJ50" s="21"/>
      <c r="AK50" s="1"/>
      <c r="AL50" s="1"/>
      <c r="AM50" s="1"/>
    </row>
    <row r="51" spans="2:39" x14ac:dyDescent="0.2">
      <c r="B51" s="20"/>
      <c r="C51" s="1"/>
      <c r="D51" s="1"/>
      <c r="E51" s="1"/>
      <c r="F51" s="1"/>
      <c r="G51" s="1"/>
      <c r="H51" s="21"/>
      <c r="I51" s="1"/>
      <c r="J51" s="1"/>
      <c r="K51" s="1"/>
      <c r="N51" s="20"/>
      <c r="O51" s="1"/>
      <c r="P51" s="1"/>
      <c r="Q51" s="1"/>
      <c r="R51" s="1"/>
      <c r="S51" s="1"/>
      <c r="T51" s="1"/>
      <c r="U51" s="21"/>
      <c r="V51" s="1"/>
      <c r="W51" s="1"/>
      <c r="AD51" s="20"/>
      <c r="AE51" s="1"/>
      <c r="AF51" s="1"/>
      <c r="AG51" s="1"/>
      <c r="AH51" s="1"/>
      <c r="AI51" s="1"/>
      <c r="AJ51" s="21"/>
      <c r="AK51" s="1"/>
      <c r="AL51" s="1"/>
      <c r="AM51" s="1"/>
    </row>
    <row r="52" spans="2:39" x14ac:dyDescent="0.2">
      <c r="B52" s="20"/>
      <c r="C52" s="1"/>
      <c r="D52" s="1"/>
      <c r="E52" s="1"/>
      <c r="F52" s="1"/>
      <c r="G52" s="1"/>
      <c r="H52" s="21"/>
      <c r="I52" s="1"/>
      <c r="J52" s="1"/>
      <c r="K52" s="1"/>
      <c r="N52" s="20"/>
      <c r="O52" s="1"/>
      <c r="P52" s="1"/>
      <c r="Q52" s="1"/>
      <c r="R52" s="1"/>
      <c r="S52" s="1"/>
      <c r="T52" s="1"/>
      <c r="U52" s="21"/>
      <c r="V52" s="1"/>
      <c r="W52" s="1"/>
      <c r="AD52" s="20"/>
      <c r="AE52" s="1"/>
      <c r="AF52" s="1"/>
      <c r="AG52" s="1"/>
      <c r="AH52" s="1"/>
      <c r="AI52" s="1"/>
      <c r="AJ52" s="21"/>
      <c r="AK52" s="1"/>
      <c r="AL52" s="1"/>
      <c r="AM52" s="1"/>
    </row>
    <row r="53" spans="2:39" x14ac:dyDescent="0.2">
      <c r="B53" s="20"/>
      <c r="C53" s="1"/>
      <c r="D53" s="1"/>
      <c r="E53" s="1"/>
      <c r="F53" s="1"/>
      <c r="G53" s="1"/>
      <c r="H53" s="21"/>
      <c r="I53" s="1"/>
      <c r="J53" s="1"/>
      <c r="K53" s="1"/>
      <c r="N53" s="20"/>
      <c r="O53" s="1"/>
      <c r="P53" s="1"/>
      <c r="Q53" s="1"/>
      <c r="R53" s="1"/>
      <c r="S53" s="1"/>
      <c r="T53" s="1"/>
      <c r="U53" s="21"/>
      <c r="V53" s="1"/>
      <c r="W53" s="1"/>
      <c r="AD53" s="20"/>
      <c r="AE53" s="1"/>
      <c r="AF53" s="1"/>
      <c r="AG53" s="1"/>
      <c r="AH53" s="1"/>
      <c r="AI53" s="1"/>
      <c r="AJ53" s="21"/>
      <c r="AK53" s="1"/>
      <c r="AL53" s="1"/>
      <c r="AM53" s="1"/>
    </row>
    <row r="54" spans="2:39" x14ac:dyDescent="0.2">
      <c r="B54" s="20"/>
      <c r="C54" s="1"/>
      <c r="D54" s="1"/>
      <c r="E54" s="1"/>
      <c r="F54" s="1"/>
      <c r="G54" s="1"/>
      <c r="H54" s="21"/>
      <c r="I54" s="1"/>
      <c r="J54" s="1"/>
      <c r="K54" s="1"/>
      <c r="N54" s="20"/>
      <c r="O54" s="1"/>
      <c r="P54" s="1"/>
      <c r="Q54" s="1"/>
      <c r="R54" s="1"/>
      <c r="S54" s="1"/>
      <c r="T54" s="1"/>
      <c r="U54" s="21"/>
      <c r="V54" s="1"/>
      <c r="W54" s="1"/>
      <c r="AD54" s="20"/>
      <c r="AE54" s="1"/>
      <c r="AF54" s="1"/>
      <c r="AG54" s="1"/>
      <c r="AH54" s="1"/>
      <c r="AI54" s="1"/>
      <c r="AJ54" s="21"/>
      <c r="AK54" s="1"/>
      <c r="AL54" s="1"/>
      <c r="AM54" s="1"/>
    </row>
    <row r="55" spans="2:39" x14ac:dyDescent="0.2">
      <c r="B55" s="20"/>
      <c r="C55" s="1"/>
      <c r="D55" s="1"/>
      <c r="E55" s="1"/>
      <c r="F55" s="1"/>
      <c r="G55" s="1"/>
      <c r="H55" s="21"/>
      <c r="I55" s="1"/>
      <c r="J55" s="1"/>
      <c r="K55" s="1"/>
      <c r="N55" s="20"/>
      <c r="O55" s="1"/>
      <c r="P55" s="1"/>
      <c r="Q55" s="1"/>
      <c r="R55" s="1"/>
      <c r="S55" s="1"/>
      <c r="T55" s="1"/>
      <c r="U55" s="21"/>
      <c r="V55" s="1"/>
      <c r="W55" s="1"/>
      <c r="AD55" s="20"/>
      <c r="AE55" s="1"/>
      <c r="AF55" s="1"/>
      <c r="AG55" s="1"/>
      <c r="AH55" s="1"/>
      <c r="AI55" s="1"/>
      <c r="AJ55" s="21"/>
      <c r="AK55" s="1"/>
      <c r="AL55" s="1"/>
      <c r="AM55" s="1"/>
    </row>
    <row r="56" spans="2:39" x14ac:dyDescent="0.2">
      <c r="B56" s="11"/>
      <c r="H56" s="12"/>
      <c r="N56" s="20"/>
      <c r="O56" s="1"/>
      <c r="P56" s="1"/>
      <c r="Q56" s="1"/>
      <c r="R56" s="1"/>
      <c r="S56" s="1"/>
      <c r="T56" s="1"/>
      <c r="U56" s="21"/>
      <c r="V56" s="1"/>
      <c r="W56" s="1"/>
      <c r="AD56" s="20"/>
      <c r="AE56" s="1"/>
      <c r="AF56" s="1"/>
      <c r="AG56" s="1"/>
      <c r="AH56" s="1"/>
      <c r="AI56" s="1"/>
      <c r="AJ56" s="21"/>
      <c r="AK56" s="1"/>
      <c r="AL56" s="1"/>
      <c r="AM56" s="1"/>
    </row>
    <row r="57" spans="2:39" x14ac:dyDescent="0.2">
      <c r="B57" s="11"/>
      <c r="H57" s="12"/>
      <c r="N57" s="11"/>
      <c r="U57" s="18"/>
      <c r="AD57" s="11"/>
      <c r="AJ57" s="18"/>
    </row>
    <row r="58" spans="2:39" x14ac:dyDescent="0.2">
      <c r="B58" s="11"/>
      <c r="H58" s="12"/>
      <c r="N58" s="11"/>
      <c r="U58" s="18"/>
      <c r="AD58" s="11"/>
      <c r="AJ58" s="18"/>
    </row>
    <row r="59" spans="2:39" x14ac:dyDescent="0.2">
      <c r="B59" s="11"/>
      <c r="H59" s="12"/>
      <c r="N59" s="11"/>
      <c r="U59" s="18"/>
      <c r="AD59" s="11"/>
      <c r="AJ59" s="18"/>
    </row>
    <row r="60" spans="2:39" x14ac:dyDescent="0.2">
      <c r="B60" s="13"/>
      <c r="C60" s="14"/>
      <c r="D60" s="14"/>
      <c r="E60" s="14"/>
      <c r="F60" s="14"/>
      <c r="G60" s="14"/>
      <c r="H60" s="15"/>
      <c r="N60" s="13"/>
      <c r="O60" s="14"/>
      <c r="P60" s="14"/>
      <c r="Q60" s="14"/>
      <c r="R60" s="14"/>
      <c r="S60" s="14"/>
      <c r="T60" s="14"/>
      <c r="U60" s="19"/>
      <c r="AD60" s="13"/>
      <c r="AE60" s="14"/>
      <c r="AF60" s="14"/>
      <c r="AG60" s="14"/>
      <c r="AH60" s="14"/>
      <c r="AI60" s="14"/>
      <c r="AJ60" s="19"/>
    </row>
    <row r="61" spans="2:39" ht="51" x14ac:dyDescent="0.2">
      <c r="B61" s="16" t="s">
        <v>122</v>
      </c>
      <c r="N61" s="16" t="s">
        <v>122</v>
      </c>
      <c r="AD61" s="16" t="s">
        <v>122</v>
      </c>
    </row>
  </sheetData>
  <mergeCells count="10">
    <mergeCell ref="H36:K36"/>
    <mergeCell ref="A31:A35"/>
    <mergeCell ref="A22:A30"/>
    <mergeCell ref="M22:M30"/>
    <mergeCell ref="M31:M35"/>
    <mergeCell ref="AC22:AC30"/>
    <mergeCell ref="AC31:AC35"/>
    <mergeCell ref="A4:A21"/>
    <mergeCell ref="M4:M21"/>
    <mergeCell ref="AC4:AC21"/>
  </mergeCells>
  <pageMargins left="0.75" right="0.75" top="1" bottom="1" header="0.5" footer="0.5"/>
  <ignoredErrors>
    <ignoredError sqref="D40:D43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24FB0-EBF8-1B4A-A687-23F67E81C4E2}">
  <dimension ref="B3:E16"/>
  <sheetViews>
    <sheetView workbookViewId="0">
      <selection activeCell="B17" sqref="B17"/>
    </sheetView>
  </sheetViews>
  <sheetFormatPr baseColWidth="10" defaultRowHeight="20" customHeight="1" x14ac:dyDescent="0.2"/>
  <cols>
    <col min="1" max="1" width="10.83203125" style="24"/>
    <col min="2" max="5" width="22.83203125" style="24" customWidth="1"/>
    <col min="6" max="16384" width="10.83203125" style="24"/>
  </cols>
  <sheetData>
    <row r="3" spans="2:5" ht="24" customHeight="1" x14ac:dyDescent="0.2">
      <c r="B3" s="25" t="s">
        <v>142</v>
      </c>
      <c r="C3" s="25" t="s">
        <v>103</v>
      </c>
      <c r="D3" s="25" t="s">
        <v>143</v>
      </c>
      <c r="E3" s="25" t="s">
        <v>144</v>
      </c>
    </row>
    <row r="4" spans="2:5" ht="24" customHeight="1" x14ac:dyDescent="0.2">
      <c r="B4" s="26"/>
      <c r="C4" s="26"/>
      <c r="D4" s="26" t="s">
        <v>145</v>
      </c>
      <c r="E4" s="26" t="s">
        <v>145</v>
      </c>
    </row>
    <row r="5" spans="2:5" ht="24" customHeight="1" x14ac:dyDescent="0.2">
      <c r="B5" s="26">
        <v>9</v>
      </c>
      <c r="C5" s="26" t="s">
        <v>162</v>
      </c>
      <c r="D5" s="26">
        <v>83.996934304322139</v>
      </c>
      <c r="E5" s="26">
        <v>93.777712685579047</v>
      </c>
    </row>
    <row r="6" spans="2:5" ht="24" customHeight="1" x14ac:dyDescent="0.2">
      <c r="B6" s="26">
        <v>11</v>
      </c>
      <c r="C6" s="26" t="s">
        <v>162</v>
      </c>
      <c r="D6" s="26">
        <v>107.75762697328742</v>
      </c>
      <c r="E6" s="26">
        <v>104.11433709149492</v>
      </c>
    </row>
    <row r="7" spans="2:5" ht="24" customHeight="1" x14ac:dyDescent="0.2">
      <c r="B7" s="26" t="s">
        <v>161</v>
      </c>
      <c r="C7" s="26" t="s">
        <v>162</v>
      </c>
      <c r="D7" s="26">
        <v>108.245438857162</v>
      </c>
      <c r="E7" s="26">
        <v>102.10795026448409</v>
      </c>
    </row>
    <row r="8" spans="2:5" ht="24" customHeight="1" x14ac:dyDescent="0.2">
      <c r="B8" s="26">
        <v>7</v>
      </c>
      <c r="C8" s="26" t="s">
        <v>146</v>
      </c>
      <c r="D8" s="26">
        <v>111.6705807910181</v>
      </c>
      <c r="E8" s="26">
        <v>143.52571960332605</v>
      </c>
    </row>
    <row r="9" spans="2:5" ht="24" customHeight="1" x14ac:dyDescent="0.2">
      <c r="B9" s="26">
        <v>8</v>
      </c>
      <c r="C9" s="26" t="s">
        <v>146</v>
      </c>
      <c r="D9" s="26">
        <v>90.517278623443701</v>
      </c>
      <c r="E9" s="26">
        <v>118.24123625404212</v>
      </c>
    </row>
    <row r="10" spans="2:5" ht="24" customHeight="1" x14ac:dyDescent="0.2">
      <c r="B10" s="26">
        <v>10</v>
      </c>
      <c r="C10" s="26" t="s">
        <v>146</v>
      </c>
      <c r="D10" s="26">
        <v>98.593408738143566</v>
      </c>
      <c r="E10" s="26">
        <v>107.05669879271757</v>
      </c>
    </row>
    <row r="11" spans="2:5" ht="24" customHeight="1" x14ac:dyDescent="0.2">
      <c r="B11" s="26">
        <v>2</v>
      </c>
      <c r="C11" s="26" t="s">
        <v>147</v>
      </c>
      <c r="D11" s="26">
        <v>97.361334853456029</v>
      </c>
      <c r="E11" s="26">
        <v>103.23620993965952</v>
      </c>
    </row>
    <row r="12" spans="2:5" ht="24" customHeight="1" x14ac:dyDescent="0.2">
      <c r="B12" s="26">
        <v>3</v>
      </c>
      <c r="C12" s="26" t="s">
        <v>147</v>
      </c>
      <c r="D12" s="26">
        <v>98.394347131374232</v>
      </c>
      <c r="E12" s="26">
        <v>97.079197276351977</v>
      </c>
    </row>
    <row r="13" spans="2:5" ht="24" customHeight="1" x14ac:dyDescent="0.2">
      <c r="B13" s="26">
        <v>6</v>
      </c>
      <c r="C13" s="26" t="s">
        <v>147</v>
      </c>
      <c r="D13" s="26">
        <v>87.787569133620096</v>
      </c>
      <c r="E13" s="26">
        <v>99.684592783864986</v>
      </c>
    </row>
    <row r="14" spans="2:5" ht="24" customHeight="1" x14ac:dyDescent="0.2">
      <c r="B14" s="26">
        <v>1</v>
      </c>
      <c r="C14" s="26" t="s">
        <v>148</v>
      </c>
      <c r="D14" s="26">
        <v>105.86999043170596</v>
      </c>
      <c r="E14" s="26">
        <v>62.356167568768171</v>
      </c>
    </row>
    <row r="15" spans="2:5" ht="24" customHeight="1" x14ac:dyDescent="0.2">
      <c r="B15" s="26">
        <v>4</v>
      </c>
      <c r="C15" s="26" t="s">
        <v>148</v>
      </c>
      <c r="D15" s="26">
        <v>105.75206748706434</v>
      </c>
      <c r="E15" s="26">
        <v>52.288314795757252</v>
      </c>
    </row>
    <row r="16" spans="2:5" ht="24" customHeight="1" x14ac:dyDescent="0.2">
      <c r="B16" s="26">
        <v>5</v>
      </c>
      <c r="C16" s="26" t="s">
        <v>148</v>
      </c>
      <c r="D16" s="26">
        <v>105.35141145224567</v>
      </c>
      <c r="E16" s="26">
        <v>46.238556979207161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Real-time PCR analysis CTD1 X&gt;W</vt:lpstr>
      <vt:lpstr>Real-time PCR analysis CTD1</vt:lpstr>
      <vt:lpstr>Real-time PCR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Guy</cp:lastModifiedBy>
  <dcterms:created xsi:type="dcterms:W3CDTF">2025-06-12T15:56:39Z</dcterms:created>
  <dcterms:modified xsi:type="dcterms:W3CDTF">2026-07-09T12:44:20Z</dcterms:modified>
</cp:coreProperties>
</file>