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guy/Documents/Paper 2024/Version of Record July 2026/Source data spreadsheets/"/>
    </mc:Choice>
  </mc:AlternateContent>
  <xr:revisionPtr revIDLastSave="0" documentId="13_ncr:1_{21E1B0C3-BEB3-4D4A-AC44-48F05690D1D8}" xr6:coauthVersionLast="47" xr6:coauthVersionMax="47" xr10:uidLastSave="{00000000-0000-0000-0000-000000000000}"/>
  <bookViews>
    <workbookView xWindow="2860" yWindow="2580" windowWidth="33420" windowHeight="24820" xr2:uid="{6B907D8E-9F3F-3140-8EE7-DA67B7E876EF}"/>
  </bookViews>
  <sheets>
    <sheet name="T-REx mo real-time PC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53" i="1" l="1"/>
  <c r="O51" i="1"/>
  <c r="O50" i="1"/>
  <c r="O54" i="1"/>
  <c r="N54" i="1"/>
  <c r="N53" i="1"/>
  <c r="O52" i="1"/>
  <c r="N52" i="1"/>
  <c r="N51" i="1"/>
  <c r="N50" i="1"/>
  <c r="T37" i="1"/>
  <c r="T35" i="1"/>
  <c r="T33" i="1"/>
  <c r="T31" i="1"/>
  <c r="T28" i="1"/>
  <c r="U28" i="1" s="1"/>
  <c r="T25" i="1"/>
  <c r="U25" i="1" s="1"/>
  <c r="S37" i="1"/>
  <c r="S35" i="1"/>
  <c r="S33" i="1"/>
  <c r="S31" i="1"/>
  <c r="S28" i="1"/>
  <c r="S25" i="1"/>
  <c r="Q5" i="1"/>
  <c r="R5" i="1" s="1"/>
  <c r="Q6" i="1"/>
  <c r="R6" i="1" s="1"/>
  <c r="Q7" i="1"/>
  <c r="R7" i="1"/>
  <c r="Q8" i="1"/>
  <c r="R8" i="1"/>
  <c r="Q9" i="1"/>
  <c r="R9" i="1"/>
  <c r="Q10" i="1"/>
  <c r="R10" i="1"/>
  <c r="Q11" i="1"/>
  <c r="R11" i="1"/>
  <c r="Q12" i="1"/>
  <c r="R12" i="1"/>
  <c r="Q13" i="1"/>
  <c r="R13" i="1" s="1"/>
  <c r="Q14" i="1"/>
  <c r="R14" i="1" s="1"/>
  <c r="Q15" i="1"/>
  <c r="R15" i="1" s="1"/>
  <c r="Q16" i="1"/>
  <c r="R16" i="1"/>
  <c r="Q17" i="1"/>
  <c r="R17" i="1"/>
  <c r="Q18" i="1"/>
  <c r="R18" i="1"/>
  <c r="Q19" i="1"/>
  <c r="R19" i="1"/>
  <c r="Q20" i="1"/>
  <c r="R20" i="1"/>
  <c r="Q21" i="1"/>
  <c r="R21" i="1"/>
  <c r="Q22" i="1"/>
  <c r="R22" i="1"/>
  <c r="Q23" i="1"/>
  <c r="R23" i="1" s="1"/>
  <c r="Q24" i="1"/>
  <c r="R24" i="1"/>
  <c r="Q25" i="1"/>
  <c r="R25" i="1" s="1"/>
  <c r="Q26" i="1"/>
  <c r="R26" i="1"/>
  <c r="Q27" i="1"/>
  <c r="R27" i="1"/>
  <c r="Q28" i="1"/>
  <c r="R28" i="1" s="1"/>
  <c r="Q29" i="1"/>
  <c r="R29" i="1"/>
  <c r="Q30" i="1"/>
  <c r="R30" i="1"/>
  <c r="Q31" i="1"/>
  <c r="R31" i="1"/>
  <c r="Q32" i="1"/>
  <c r="R32" i="1" s="1"/>
  <c r="Q33" i="1"/>
  <c r="R33" i="1"/>
  <c r="Q34" i="1"/>
  <c r="R34" i="1"/>
  <c r="Q35" i="1"/>
  <c r="R35" i="1" s="1"/>
  <c r="Q36" i="1"/>
  <c r="R36" i="1"/>
  <c r="Q37" i="1"/>
  <c r="R37" i="1"/>
  <c r="Q38" i="1"/>
  <c r="R38" i="1"/>
  <c r="Q4" i="1"/>
  <c r="R4" i="1" s="1"/>
  <c r="D54" i="1"/>
  <c r="D53" i="1"/>
  <c r="D52" i="1"/>
  <c r="D51" i="1"/>
  <c r="D50" i="1"/>
  <c r="C50" i="1"/>
  <c r="C54" i="1"/>
  <c r="C53" i="1"/>
  <c r="C52" i="1"/>
  <c r="C51" i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F5" i="1"/>
  <c r="G5" i="1" s="1"/>
  <c r="F4" i="1"/>
  <c r="G4" i="1" s="1"/>
  <c r="U37" i="1" l="1"/>
  <c r="U35" i="1"/>
  <c r="U31" i="1"/>
  <c r="U33" i="1"/>
  <c r="T7" i="1"/>
  <c r="U7" i="1" s="1"/>
  <c r="S7" i="1"/>
  <c r="V7" i="1" s="1"/>
  <c r="T10" i="1"/>
  <c r="U10" i="1" s="1"/>
  <c r="S10" i="1"/>
  <c r="V10" i="1" s="1"/>
  <c r="T13" i="1"/>
  <c r="U13" i="1" s="1"/>
  <c r="S13" i="1"/>
  <c r="V13" i="1" s="1"/>
  <c r="S16" i="1"/>
  <c r="V16" i="1" s="1"/>
  <c r="T16" i="1"/>
  <c r="U16" i="1" s="1"/>
  <c r="T19" i="1"/>
  <c r="U19" i="1" s="1"/>
  <c r="S19" i="1"/>
  <c r="V19" i="1" s="1"/>
  <c r="S22" i="1"/>
  <c r="V22" i="1" s="1"/>
  <c r="T22" i="1"/>
  <c r="U22" i="1" s="1"/>
  <c r="S4" i="1"/>
  <c r="V4" i="1" s="1"/>
  <c r="T4" i="1"/>
  <c r="U4" i="1" s="1"/>
  <c r="I25" i="1"/>
  <c r="H25" i="1"/>
  <c r="V25" i="1" s="1"/>
  <c r="H22" i="1"/>
  <c r="I22" i="1"/>
  <c r="J22" i="1" s="1"/>
  <c r="X22" i="1" s="1"/>
  <c r="I19" i="1"/>
  <c r="H19" i="1"/>
  <c r="H16" i="1"/>
  <c r="I16" i="1"/>
  <c r="J16" i="1" s="1"/>
  <c r="X16" i="1" s="1"/>
  <c r="H13" i="1"/>
  <c r="I13" i="1"/>
  <c r="J13" i="1" s="1"/>
  <c r="X13" i="1" s="1"/>
  <c r="I10" i="1"/>
  <c r="H10" i="1"/>
  <c r="H7" i="1"/>
  <c r="I7" i="1"/>
  <c r="J7" i="1" s="1"/>
  <c r="X7" i="1" s="1"/>
  <c r="H4" i="1"/>
  <c r="I4" i="1"/>
  <c r="J4" i="1" s="1"/>
  <c r="V40" i="1" l="1"/>
  <c r="W4" i="1"/>
  <c r="X4" i="1"/>
  <c r="Y4" i="1" s="1"/>
  <c r="J25" i="1"/>
  <c r="X25" i="1" s="1"/>
  <c r="J19" i="1"/>
  <c r="X19" i="1" s="1"/>
  <c r="J10" i="1"/>
  <c r="X10" i="1" s="1"/>
  <c r="W25" i="1" l="1"/>
  <c r="Y25" i="1" s="1"/>
  <c r="W22" i="1"/>
  <c r="Y22" i="1" s="1"/>
  <c r="W13" i="1"/>
  <c r="Y13" i="1" s="1"/>
  <c r="W7" i="1"/>
  <c r="Y7" i="1" s="1"/>
  <c r="W19" i="1"/>
  <c r="Y19" i="1" s="1"/>
  <c r="W16" i="1"/>
  <c r="Y16" i="1" s="1"/>
  <c r="W10" i="1"/>
  <c r="Y10" i="1" s="1"/>
</calcChain>
</file>

<file path=xl/sharedStrings.xml><?xml version="1.0" encoding="utf-8"?>
<sst xmlns="http://schemas.openxmlformats.org/spreadsheetml/2006/main" count="309" uniqueCount="125">
  <si>
    <t>CypA</t>
  </si>
  <si>
    <t>Pos</t>
  </si>
  <si>
    <t>Name</t>
  </si>
  <si>
    <t>Cp</t>
  </si>
  <si>
    <t>E3</t>
  </si>
  <si>
    <t>WT 1 +</t>
  </si>
  <si>
    <t>E4</t>
  </si>
  <si>
    <t>WT 2 +</t>
  </si>
  <si>
    <t>E5</t>
  </si>
  <si>
    <t>CTD1 1 +</t>
  </si>
  <si>
    <t>E6</t>
  </si>
  <si>
    <t>CTD1 2 +</t>
  </si>
  <si>
    <t>E7</t>
  </si>
  <si>
    <t>CTD2m 1 +</t>
  </si>
  <si>
    <t>E8</t>
  </si>
  <si>
    <t>CTD2m 2 +</t>
  </si>
  <si>
    <t>E9</t>
  </si>
  <si>
    <t>CTD2h 1 +</t>
  </si>
  <si>
    <t>E10</t>
  </si>
  <si>
    <t>CTD2h 2 +</t>
  </si>
  <si>
    <t>E11</t>
  </si>
  <si>
    <t>WT 1 + 0.5</t>
  </si>
  <si>
    <t>E12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</si>
  <si>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</si>
  <si>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</si>
  <si>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</si>
  <si>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</si>
  <si>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</si>
  <si>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</si>
  <si>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</si>
  <si>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</si>
  <si>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</si>
  <si>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WT 1 + 0.25</t>
  </si>
  <si>
    <t>F12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</si>
  <si>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</si>
  <si>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</si>
  <si>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</si>
  <si>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</si>
  <si>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</si>
  <si>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</si>
  <si>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</si>
  <si>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</si>
  <si>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</si>
  <si>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WT 1 + 0.125</t>
  </si>
  <si>
    <t>G12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</si>
  <si>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</si>
  <si>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</si>
  <si>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</si>
  <si>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</si>
  <si>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</si>
  <si>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</si>
  <si>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</si>
  <si>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</si>
  <si>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</si>
  <si>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WT 1 + 0.0625</t>
  </si>
  <si>
    <t>H12</t>
  </si>
  <si>
    <t>Cyclophilin A</t>
  </si>
  <si>
    <t>Control Assay</t>
  </si>
  <si>
    <t>Assay</t>
  </si>
  <si>
    <t>Corr. amount</t>
  </si>
  <si>
    <t>log corr. amt</t>
  </si>
  <si>
    <t>mean</t>
  </si>
  <si>
    <t>st dev</t>
  </si>
  <si>
    <t>Experimental Samples</t>
  </si>
  <si>
    <t>Dilution Series</t>
  </si>
  <si>
    <t>Negative Controls</t>
  </si>
  <si>
    <t>Rel. amount</t>
  </si>
  <si>
    <t>log10</t>
  </si>
  <si>
    <t>mean Cp</t>
  </si>
  <si>
    <t>MECP2</t>
  </si>
  <si>
    <t>mRNA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</si>
  <si>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</si>
  <si>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</si>
  <si>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</si>
  <si>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</si>
  <si>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</si>
  <si>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</si>
  <si>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</si>
  <si>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</si>
  <si>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</si>
  <si>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</si>
  <si>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</si>
  <si>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</si>
  <si>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</si>
  <si>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</si>
  <si>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</si>
  <si>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</si>
  <si>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</si>
  <si>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</si>
  <si>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</si>
  <si>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</si>
  <si>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</si>
  <si>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</si>
  <si>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</si>
  <si>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</si>
  <si>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</si>
  <si>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</si>
  <si>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</si>
  <si>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</si>
  <si>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</si>
  <si>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</si>
  <si>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</si>
  <si>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</si>
  <si>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</si>
  <si>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</si>
  <si>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</si>
  <si>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</si>
  <si>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</si>
  <si>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</si>
  <si>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</si>
  <si>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</si>
  <si>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cv unnorm</t>
  </si>
  <si>
    <t>%mean WT</t>
  </si>
  <si>
    <t>cv norm</t>
  </si>
  <si>
    <t>st dev %</t>
  </si>
  <si>
    <t>MECP2/CypA</t>
  </si>
  <si>
    <t>mean WT</t>
  </si>
  <si>
    <t>Summary</t>
  </si>
  <si>
    <t>T-REx clone</t>
  </si>
  <si>
    <t>MECP2 mRNA</t>
  </si>
  <si>
    <t>(% mean WT)</t>
  </si>
  <si>
    <t>WT 1 - RT</t>
  </si>
  <si>
    <t>CTD1 1 - RT</t>
  </si>
  <si>
    <t>CTD2h 1 - RT</t>
  </si>
  <si>
    <t>CTD2m 1 - 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</si>
</sst>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4.75916447944007E-2"/>
                  <c:y val="-0.7408413531641877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'T-REx mo real-time PCR'!$C$50:$C$54</c:f>
              <c:numCache>
                <c:formatCode>General</c:formatCode>
                <c:ptCount val="5"/>
                <c:pt idx="0">
                  <c:v>3</c:v>
                </c:pt>
                <c:pt idx="1">
                  <c:v>2.6989700043360187</c:v>
                </c:pt>
                <c:pt idx="2">
                  <c:v>2.3979400086720375</c:v>
                </c:pt>
                <c:pt idx="3">
                  <c:v>2.0969100130080562</c:v>
                </c:pt>
                <c:pt idx="4">
                  <c:v>1.7958800173440752</c:v>
                </c:pt>
              </c:numCache>
            </c:numRef>
          </c:xVal>
          <c:yVal>
            <c:numRef>
              <c:f>'T-REx mo real-time PCR'!$D$50:$D$54</c:f>
              <c:numCache>
                <c:formatCode>General</c:formatCode>
                <c:ptCount val="5"/>
                <c:pt idx="0">
                  <c:v>22.87</c:v>
                </c:pt>
                <c:pt idx="1">
                  <c:v>23.905000000000001</c:v>
                </c:pt>
                <c:pt idx="2">
                  <c:v>25.03</c:v>
                </c:pt>
                <c:pt idx="3">
                  <c:v>26.02</c:v>
                </c:pt>
                <c:pt idx="4">
                  <c:v>26.725000000000001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B55-1549-97AF-D257732BE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7448896"/>
        <c:axId val="1437450608"/>
      </c:scatterChart>
      <c:valAx>
        <c:axId val="1437448896"/>
        <c:scaling>
          <c:orientation val="minMax"/>
          <c:min val="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7450608"/>
        <c:crosses val="autoZero"/>
        <c:crossBetween val="midCat"/>
      </c:valAx>
      <c:valAx>
        <c:axId val="143745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74488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4.75916447944007E-2"/>
                  <c:y val="-0.7408413531641877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'T-REx mo real-time PCR'!$N$50:$N$54</c:f>
              <c:numCache>
                <c:formatCode>General</c:formatCode>
                <c:ptCount val="5"/>
                <c:pt idx="0">
                  <c:v>3</c:v>
                </c:pt>
                <c:pt idx="1">
                  <c:v>2.6989700043360187</c:v>
                </c:pt>
                <c:pt idx="2">
                  <c:v>2.3979400086720375</c:v>
                </c:pt>
                <c:pt idx="3">
                  <c:v>2.0969100130080562</c:v>
                </c:pt>
                <c:pt idx="4">
                  <c:v>1.7958800173440752</c:v>
                </c:pt>
              </c:numCache>
            </c:numRef>
          </c:xVal>
          <c:yVal>
            <c:numRef>
              <c:f>'T-REx mo real-time PCR'!$O$50:$O$54</c:f>
              <c:numCache>
                <c:formatCode>General</c:formatCode>
                <c:ptCount val="5"/>
                <c:pt idx="0">
                  <c:v>20</c:v>
                </c:pt>
                <c:pt idx="1">
                  <c:v>21.085000000000001</c:v>
                </c:pt>
                <c:pt idx="2">
                  <c:v>22.47</c:v>
                </c:pt>
                <c:pt idx="3">
                  <c:v>23.305</c:v>
                </c:pt>
                <c:pt idx="4">
                  <c:v>24.37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A4C-864F-8CE7-BFF212C1E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7448896"/>
        <c:axId val="1437450608"/>
      </c:scatterChart>
      <c:valAx>
        <c:axId val="1437448896"/>
        <c:scaling>
          <c:orientation val="minMax"/>
          <c:min val="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7450608"/>
        <c:crosses val="autoZero"/>
        <c:crossBetween val="midCat"/>
      </c:valAx>
      <c:valAx>
        <c:axId val="1437450608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74488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429845</xdr:colOff>
      <xdr:row>55</xdr:row>
      <xdr:rowOff>69363</xdr:rowOff>
    </xdr:from>
    <xdr:to>
      <xdr:col>7</xdr:col>
      <xdr:colOff>322383</xdr:colOff>
      <xdr:row>68</xdr:row>
      <xdr:rowOff>145563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5B56466-2A66-A34B-B1C2-1C3E266B03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429845</xdr:colOff>
      <xdr:row>55</xdr:row>
      <xdr:rowOff>69363</xdr:rowOff>
    </xdr:from>
    <xdr:to>
      <xdr:col>18</xdr:col>
      <xdr:colOff>322383</xdr:colOff>
      <xdr:row>68</xdr:row>
      <xdr:rowOff>145563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1AE9702-25D7-F24C-AE2D-14D311632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BC8DA-E10B-4640-919F-8B2AAED36B35}">
  <dimension ref="A1:AB71"/>
  <sheetViews>
    <sheetView tabSelected="1" topLeftCell="A28" zoomScaleNormal="100" workbookViewId="0">
      <selection activeCell="I44" sqref="I44"/>
    </sheetView>
  </sheetViews>
  <sheetFormatPr baseColWidth="10" defaultRowHeight="16" x14ac:dyDescent="0.2"/>
  <cols>
    <col min="1" max="1" width="15" style="1" customWidth="1"/>
    <col min="2" max="2" width="10.83203125" style="1"/>
    <col min="3" max="3" width="16.1640625" style="1" customWidth="1"/>
    <col min="4" max="5" width="10.83203125" style="1"/>
    <col min="6" max="6" width="13.5" style="1" customWidth="1"/>
    <col min="7" max="7" width="15" style="1" customWidth="1"/>
    <col min="8" max="11" width="10.83203125" style="1"/>
    <col min="12" max="12" width="14.5" style="1" customWidth="1"/>
    <col min="13" max="13" width="10.83203125" style="1"/>
    <col min="14" max="14" width="15" style="1" customWidth="1"/>
    <col min="15" max="16" width="10.83203125" style="1"/>
    <col min="17" max="17" width="14.6640625" style="1" customWidth="1"/>
    <col min="18" max="18" width="15" style="1" customWidth="1"/>
    <col min="19" max="21" width="10.83203125" style="1"/>
    <col min="22" max="22" width="17.1640625" style="1" customWidth="1"/>
    <col min="23" max="23" width="12.33203125" style="1" customWidth="1"/>
    <col min="24" max="26" width="10.83203125" style="1"/>
    <col min="27" max="28" width="16.6640625" style="1" customWidth="1"/>
    <col min="29" max="29" width="17.83203125" style="1" customWidth="1"/>
    <col min="30" max="16384" width="10.83203125" style="1"/>
  </cols>
  <sheetData>
    <row r="1" spans="1:28" x14ac:dyDescent="0.2">
      <c r="A1" s="2" t="s">
        <v>56</v>
      </c>
      <c r="L1" s="2" t="s">
        <v>69</v>
      </c>
    </row>
    <row r="2" spans="1:28" x14ac:dyDescent="0.2">
      <c r="A2" s="2" t="s">
        <v>57</v>
      </c>
      <c r="L2" s="2" t="s">
        <v>70</v>
      </c>
    </row>
    <row r="3" spans="1:28" x14ac:dyDescent="0.2">
      <c r="B3" s="2" t="s">
        <v>1</v>
      </c>
      <c r="C3" s="2" t="s">
        <v>2</v>
      </c>
      <c r="D3" s="2" t="s">
        <v>58</v>
      </c>
      <c r="E3" s="2" t="s">
        <v>3</v>
      </c>
      <c r="F3" s="2" t="s">
        <v>59</v>
      </c>
      <c r="G3" s="2" t="s">
        <v>60</v>
      </c>
      <c r="H3" s="2" t="s">
        <v>61</v>
      </c>
      <c r="I3" s="2" t="s">
        <v>62</v>
      </c>
      <c r="J3" s="2" t="s">
        <v>111</v>
      </c>
      <c r="M3" s="2" t="s">
        <v>1</v>
      </c>
      <c r="N3" s="2" t="s">
        <v>2</v>
      </c>
      <c r="O3" s="2" t="s">
        <v>58</v>
      </c>
      <c r="P3" s="2" t="s">
        <v>3</v>
      </c>
      <c r="Q3" s="2" t="s">
        <v>59</v>
      </c>
      <c r="R3" s="2" t="s">
        <v>60</v>
      </c>
      <c r="S3" s="2" t="s">
        <v>61</v>
      </c>
      <c r="T3" s="2" t="s">
        <v>62</v>
      </c>
      <c r="U3" s="2" t="s">
        <v>111</v>
      </c>
      <c r="V3" s="2" t="s">
        <v>115</v>
      </c>
      <c r="W3" s="2" t="s">
        <v>112</v>
      </c>
      <c r="X3" s="2" t="s">
        <v>113</v>
      </c>
      <c r="Y3" s="2" t="s">
        <v>114</v>
      </c>
      <c r="AA3" s="11" t="s">
        <v>117</v>
      </c>
      <c r="AB3" s="10"/>
    </row>
    <row r="4" spans="1:28" x14ac:dyDescent="0.2">
      <c r="A4" s="15" t="s">
        <v>63</v>
      </c>
      <c r="B4" s="1" t="s">
        <v>4</v>
      </c>
      <c r="C4" s="1" t="s">
        <v>5</v>
      </c>
      <c r="D4" s="1" t="s">
        <v>0</v>
      </c>
      <c r="E4" s="1">
        <v>22.89</v>
      </c>
      <c r="F4" s="1">
        <f>(E4-32.736)/-3.2638</f>
        <v>3.0167289662356751</v>
      </c>
      <c r="G4" s="1">
        <f t="shared" ref="G4:G38" si="0">10^F4</f>
        <v>1039.2713766828572</v>
      </c>
      <c r="H4" s="1">
        <f>AVERAGE(G4:G6)</f>
        <v>1054.1092226779028</v>
      </c>
      <c r="I4" s="1">
        <f>STDEV(G4:G6)</f>
        <v>14.872944310211908</v>
      </c>
      <c r="J4" s="1">
        <f>I4/H4</f>
        <v>1.4109490734203105E-2</v>
      </c>
      <c r="L4" s="15" t="s">
        <v>63</v>
      </c>
      <c r="M4" s="1" t="s">
        <v>71</v>
      </c>
      <c r="N4" s="1" t="s">
        <v>5</v>
      </c>
      <c r="O4" s="1" t="s">
        <v>69</v>
      </c>
      <c r="P4" s="1">
        <v>20.04</v>
      </c>
      <c r="Q4" s="1">
        <f>(P4-30.976)/-3.6408</f>
        <v>3.0037354427598331</v>
      </c>
      <c r="R4" s="1">
        <f>10^Q4</f>
        <v>1008.6382711998414</v>
      </c>
      <c r="S4" s="1">
        <f>AVERAGE(R4:R6)</f>
        <v>1034.9939022825986</v>
      </c>
      <c r="T4" s="1">
        <f>STDEV(R4:R6)</f>
        <v>40.234812738840283</v>
      </c>
      <c r="U4" s="1">
        <f>T4/S4</f>
        <v>3.887444423595688E-2</v>
      </c>
      <c r="V4" s="1">
        <f>S4/H4</f>
        <v>0.98186590157446596</v>
      </c>
      <c r="W4" s="1">
        <f>100*(V4/$V$40)</f>
        <v>96.316617716082121</v>
      </c>
      <c r="X4" s="1">
        <f>SQRT(J4^2+U4^2)</f>
        <v>4.1355775212575621E-2</v>
      </c>
      <c r="Y4" s="1">
        <f>X4*W4</f>
        <v>3.983248391501871</v>
      </c>
      <c r="AA4" s="3"/>
      <c r="AB4" s="12"/>
    </row>
    <row r="5" spans="1:28" x14ac:dyDescent="0.2">
      <c r="A5" s="15"/>
      <c r="B5" s="1" t="s">
        <v>23</v>
      </c>
      <c r="C5" s="1" t="s">
        <v>5</v>
      </c>
      <c r="D5" s="1" t="s">
        <v>0</v>
      </c>
      <c r="E5" s="1">
        <v>22.85</v>
      </c>
      <c r="F5" s="1">
        <f t="shared" ref="F5:F38" si="1">(E5-32.736)/-3.2638</f>
        <v>3.0289846191555845</v>
      </c>
      <c r="G5" s="1">
        <f t="shared" si="0"/>
        <v>1069.0170185629265</v>
      </c>
      <c r="L5" s="15"/>
      <c r="M5" s="1" t="s">
        <v>81</v>
      </c>
      <c r="N5" s="1" t="s">
        <v>5</v>
      </c>
      <c r="O5" s="1" t="s">
        <v>69</v>
      </c>
      <c r="P5" s="1">
        <v>19.93</v>
      </c>
      <c r="Q5" s="1">
        <f t="shared" ref="Q5:Q38" si="2">(P5-30.976)/-3.6408</f>
        <v>3.0339485827290704</v>
      </c>
      <c r="R5" s="1">
        <f t="shared" ref="R5:R38" si="3">10^Q5</f>
        <v>1081.3059250545982</v>
      </c>
      <c r="AA5" s="3" t="s">
        <v>118</v>
      </c>
      <c r="AB5" s="12" t="s">
        <v>119</v>
      </c>
    </row>
    <row r="6" spans="1:28" x14ac:dyDescent="0.2">
      <c r="A6" s="15"/>
      <c r="B6" s="1" t="s">
        <v>34</v>
      </c>
      <c r="C6" s="1" t="s">
        <v>5</v>
      </c>
      <c r="D6" s="1" t="s">
        <v>0</v>
      </c>
      <c r="E6" s="1">
        <v>22.87</v>
      </c>
      <c r="F6" s="1">
        <f t="shared" si="1"/>
        <v>3.02285679269563</v>
      </c>
      <c r="G6" s="1">
        <f t="shared" si="0"/>
        <v>1054.0392727879248</v>
      </c>
      <c r="L6" s="15"/>
      <c r="M6" s="1" t="s">
        <v>91</v>
      </c>
      <c r="N6" s="1" t="s">
        <v>5</v>
      </c>
      <c r="O6" s="1" t="s">
        <v>69</v>
      </c>
      <c r="P6" s="1">
        <v>20.03</v>
      </c>
      <c r="Q6" s="1">
        <f t="shared" si="2"/>
        <v>3.0064820918479449</v>
      </c>
      <c r="R6" s="1">
        <f t="shared" si="3"/>
        <v>1015.0375105933558</v>
      </c>
      <c r="AA6" s="3"/>
      <c r="AB6" s="12" t="s">
        <v>120</v>
      </c>
    </row>
    <row r="7" spans="1:28" x14ac:dyDescent="0.2">
      <c r="A7" s="15"/>
      <c r="B7" s="1" t="s">
        <v>6</v>
      </c>
      <c r="C7" s="1" t="s">
        <v>7</v>
      </c>
      <c r="D7" s="1" t="s">
        <v>0</v>
      </c>
      <c r="E7" s="1">
        <v>22.92</v>
      </c>
      <c r="F7" s="1">
        <f t="shared" si="1"/>
        <v>3.0075372265457432</v>
      </c>
      <c r="G7" s="1">
        <f t="shared" si="0"/>
        <v>1017.5065803485757</v>
      </c>
      <c r="H7" s="1">
        <f t="shared" ref="H7" si="4">AVERAGE(G7:G9)</f>
        <v>1012.7378028222262</v>
      </c>
      <c r="I7" s="1">
        <f t="shared" ref="I7" si="5">STDEV(G7:G9)</f>
        <v>4.1298824828148675</v>
      </c>
      <c r="J7" s="1">
        <f t="shared" ref="J7" si="6">I7/H7</f>
        <v>4.077938506201707E-3</v>
      </c>
      <c r="L7" s="15"/>
      <c r="M7" s="1" t="s">
        <v>72</v>
      </c>
      <c r="N7" s="1" t="s">
        <v>7</v>
      </c>
      <c r="O7" s="1" t="s">
        <v>69</v>
      </c>
      <c r="P7" s="1">
        <v>19.93</v>
      </c>
      <c r="Q7" s="1">
        <f t="shared" si="2"/>
        <v>3.0339485827290704</v>
      </c>
      <c r="R7" s="1">
        <f t="shared" si="3"/>
        <v>1081.3059250545982</v>
      </c>
      <c r="S7" s="1">
        <f t="shared" ref="S7" si="7">AVERAGE(R7:R9)</f>
        <v>1070.4271897468334</v>
      </c>
      <c r="T7" s="1">
        <f t="shared" ref="T7" si="8">STDEV(R7:R9)</f>
        <v>38.209481893940755</v>
      </c>
      <c r="U7" s="1">
        <f t="shared" ref="U7" si="9">T7/S7</f>
        <v>3.5695544974878368E-2</v>
      </c>
      <c r="V7" s="1">
        <f t="shared" ref="V7" si="10">S7/H7</f>
        <v>1.0569637933568219</v>
      </c>
      <c r="W7" s="1">
        <f t="shared" ref="W7" si="11">100*(V7/$V$40)</f>
        <v>103.68338228391787</v>
      </c>
      <c r="X7" s="1">
        <f t="shared" ref="X7" si="12">SQRT(J7^2+U7^2)</f>
        <v>3.5927726250264254E-2</v>
      </c>
      <c r="Y7" s="1">
        <f t="shared" ref="Y7" si="13">X7*W7</f>
        <v>3.7251081753980997</v>
      </c>
      <c r="AA7" s="3" t="s">
        <v>5</v>
      </c>
      <c r="AB7" s="13">
        <v>96.316617716082121</v>
      </c>
    </row>
    <row r="8" spans="1:28" x14ac:dyDescent="0.2">
      <c r="A8" s="15"/>
      <c r="B8" s="1" t="s">
        <v>24</v>
      </c>
      <c r="C8" s="1" t="s">
        <v>7</v>
      </c>
      <c r="D8" s="1" t="s">
        <v>0</v>
      </c>
      <c r="E8" s="1">
        <v>22.93</v>
      </c>
      <c r="F8" s="1">
        <f t="shared" si="1"/>
        <v>3.0044733133157662</v>
      </c>
      <c r="G8" s="1">
        <f t="shared" si="0"/>
        <v>1010.3534140590516</v>
      </c>
      <c r="L8" s="15"/>
      <c r="M8" s="1" t="s">
        <v>82</v>
      </c>
      <c r="N8" s="1" t="s">
        <v>7</v>
      </c>
      <c r="O8" s="1" t="s">
        <v>69</v>
      </c>
      <c r="P8" s="1">
        <v>20.010000000000002</v>
      </c>
      <c r="Q8" s="1">
        <f t="shared" si="2"/>
        <v>3.0119753900241699</v>
      </c>
      <c r="R8" s="1">
        <f t="shared" si="3"/>
        <v>1027.9580456261522</v>
      </c>
      <c r="AA8" s="3" t="s">
        <v>7</v>
      </c>
      <c r="AB8" s="13">
        <v>103.68338228391787</v>
      </c>
    </row>
    <row r="9" spans="1:28" x14ac:dyDescent="0.2">
      <c r="A9" s="15"/>
      <c r="B9" s="1" t="s">
        <v>35</v>
      </c>
      <c r="C9" s="1" t="s">
        <v>7</v>
      </c>
      <c r="D9" s="1" t="s">
        <v>0</v>
      </c>
      <c r="E9" s="1">
        <v>22.93</v>
      </c>
      <c r="F9" s="1">
        <f t="shared" si="1"/>
        <v>3.0044733133157662</v>
      </c>
      <c r="G9" s="1">
        <f t="shared" si="0"/>
        <v>1010.3534140590516</v>
      </c>
      <c r="L9" s="15"/>
      <c r="M9" s="1" t="s">
        <v>92</v>
      </c>
      <c r="N9" s="1" t="s">
        <v>7</v>
      </c>
      <c r="O9" s="1" t="s">
        <v>69</v>
      </c>
      <c r="P9" s="1">
        <v>19.899999999999999</v>
      </c>
      <c r="Q9" s="1">
        <f t="shared" si="2"/>
        <v>3.0421885299934082</v>
      </c>
      <c r="R9" s="1">
        <f t="shared" si="3"/>
        <v>1102.0175985597496</v>
      </c>
      <c r="AA9" s="3" t="s">
        <v>9</v>
      </c>
      <c r="AB9" s="13">
        <v>51.334597663721816</v>
      </c>
    </row>
    <row r="10" spans="1:28" x14ac:dyDescent="0.2">
      <c r="A10" s="15"/>
      <c r="B10" s="1" t="s">
        <v>8</v>
      </c>
      <c r="C10" s="1" t="s">
        <v>9</v>
      </c>
      <c r="D10" s="1" t="s">
        <v>0</v>
      </c>
      <c r="E10" s="1">
        <v>22.85</v>
      </c>
      <c r="F10" s="1">
        <f t="shared" si="1"/>
        <v>3.0289846191555845</v>
      </c>
      <c r="G10" s="1">
        <f t="shared" si="0"/>
        <v>1069.0170185629265</v>
      </c>
      <c r="H10" s="1">
        <f t="shared" ref="H10" si="14">AVERAGE(G10:G12)</f>
        <v>1061.5193401442693</v>
      </c>
      <c r="I10" s="1">
        <f t="shared" ref="I10" si="15">STDEV(G10:G12)</f>
        <v>7.4888884180018547</v>
      </c>
      <c r="J10" s="1">
        <f t="shared" ref="J10" si="16">I10/H10</f>
        <v>7.0548770378352716E-3</v>
      </c>
      <c r="L10" s="15"/>
      <c r="M10" s="1" t="s">
        <v>73</v>
      </c>
      <c r="N10" s="1" t="s">
        <v>9</v>
      </c>
      <c r="O10" s="1" t="s">
        <v>69</v>
      </c>
      <c r="P10" s="1">
        <v>21.01</v>
      </c>
      <c r="Q10" s="1">
        <f t="shared" si="2"/>
        <v>2.7373104812129196</v>
      </c>
      <c r="R10" s="1">
        <f t="shared" si="3"/>
        <v>546.1481680235504</v>
      </c>
      <c r="S10" s="1">
        <f t="shared" ref="S10" si="17">AVERAGE(R10:R12)</f>
        <v>555.50635080413224</v>
      </c>
      <c r="T10" s="1">
        <f t="shared" ref="T10" si="18">STDEV(R10:R12)</f>
        <v>10.764896540628149</v>
      </c>
      <c r="U10" s="1">
        <f t="shared" ref="U10" si="19">T10/S10</f>
        <v>1.9378530101492535E-2</v>
      </c>
      <c r="V10" s="1">
        <f t="shared" ref="V10" si="20">S10/H10</f>
        <v>0.5233125104707318</v>
      </c>
      <c r="W10" s="1">
        <f t="shared" ref="W10" si="21">100*(V10/$V$40)</f>
        <v>51.334597663721816</v>
      </c>
      <c r="X10" s="1">
        <f t="shared" ref="X10" si="22">SQRT(J10^2+U10^2)</f>
        <v>2.0622771853303998E-2</v>
      </c>
      <c r="Y10" s="1">
        <f t="shared" ref="Y10" si="23">X10*W10</f>
        <v>1.0586616958000874</v>
      </c>
      <c r="AA10" s="3" t="s">
        <v>11</v>
      </c>
      <c r="AB10" s="13">
        <v>49.937748077637508</v>
      </c>
    </row>
    <row r="11" spans="1:28" x14ac:dyDescent="0.2">
      <c r="A11" s="15"/>
      <c r="B11" s="1" t="s">
        <v>25</v>
      </c>
      <c r="C11" s="1" t="s">
        <v>9</v>
      </c>
      <c r="D11" s="1" t="s">
        <v>0</v>
      </c>
      <c r="E11" s="1">
        <v>22.87</v>
      </c>
      <c r="F11" s="1">
        <f t="shared" si="1"/>
        <v>3.02285679269563</v>
      </c>
      <c r="G11" s="1">
        <f t="shared" si="0"/>
        <v>1054.0392727879248</v>
      </c>
      <c r="L11" s="15"/>
      <c r="M11" s="1" t="s">
        <v>83</v>
      </c>
      <c r="N11" s="1" t="s">
        <v>9</v>
      </c>
      <c r="O11" s="1" t="s">
        <v>69</v>
      </c>
      <c r="P11" s="1">
        <v>20.99</v>
      </c>
      <c r="Q11" s="1">
        <f t="shared" si="2"/>
        <v>2.7428037793891455</v>
      </c>
      <c r="R11" s="1">
        <f t="shared" si="3"/>
        <v>553.1001539988489</v>
      </c>
      <c r="AA11" s="3" t="s">
        <v>17</v>
      </c>
      <c r="AB11" s="13">
        <v>51.747189226143711</v>
      </c>
    </row>
    <row r="12" spans="1:28" x14ac:dyDescent="0.2">
      <c r="A12" s="15"/>
      <c r="B12" s="1" t="s">
        <v>36</v>
      </c>
      <c r="C12" s="1" t="s">
        <v>9</v>
      </c>
      <c r="D12" s="1" t="s">
        <v>0</v>
      </c>
      <c r="E12" s="1">
        <v>22.86</v>
      </c>
      <c r="F12" s="1">
        <f t="shared" si="1"/>
        <v>3.0259207059256075</v>
      </c>
      <c r="G12" s="1">
        <f t="shared" si="0"/>
        <v>1061.5017290819571</v>
      </c>
      <c r="L12" s="15"/>
      <c r="M12" s="1" t="s">
        <v>93</v>
      </c>
      <c r="N12" s="1" t="s">
        <v>9</v>
      </c>
      <c r="O12" s="1" t="s">
        <v>69</v>
      </c>
      <c r="P12" s="1">
        <v>20.95</v>
      </c>
      <c r="Q12" s="1">
        <f t="shared" si="2"/>
        <v>2.7537903757415951</v>
      </c>
      <c r="R12" s="1">
        <f t="shared" si="3"/>
        <v>567.27073038999742</v>
      </c>
      <c r="AA12" s="3" t="s">
        <v>19</v>
      </c>
      <c r="AB12" s="13">
        <v>62.011533680544915</v>
      </c>
    </row>
    <row r="13" spans="1:28" x14ac:dyDescent="0.2">
      <c r="A13" s="15"/>
      <c r="B13" s="1" t="s">
        <v>10</v>
      </c>
      <c r="C13" s="1" t="s">
        <v>11</v>
      </c>
      <c r="D13" s="1" t="s">
        <v>0</v>
      </c>
      <c r="E13" s="1">
        <v>22.78</v>
      </c>
      <c r="F13" s="1">
        <f t="shared" si="1"/>
        <v>3.0504320117654258</v>
      </c>
      <c r="G13" s="1">
        <f t="shared" si="0"/>
        <v>1123.1351305715114</v>
      </c>
      <c r="H13" s="1">
        <f t="shared" ref="H13" si="24">AVERAGE(G13:G15)</f>
        <v>1107.4726397157829</v>
      </c>
      <c r="I13" s="1">
        <f t="shared" ref="I13" si="25">STDEV(G13:G15)</f>
        <v>15.625874948453299</v>
      </c>
      <c r="J13" s="1">
        <f t="shared" ref="J13" si="26">I13/H13</f>
        <v>1.4109490734203112E-2</v>
      </c>
      <c r="L13" s="15"/>
      <c r="M13" s="1" t="s">
        <v>74</v>
      </c>
      <c r="N13" s="1" t="s">
        <v>11</v>
      </c>
      <c r="O13" s="1" t="s">
        <v>69</v>
      </c>
      <c r="P13" s="1">
        <v>21</v>
      </c>
      <c r="Q13" s="1">
        <f t="shared" si="2"/>
        <v>2.7400571303010324</v>
      </c>
      <c r="R13" s="1">
        <f t="shared" si="3"/>
        <v>549.61316927454959</v>
      </c>
      <c r="S13" s="1">
        <f t="shared" ref="S13" si="27">AVERAGE(R13:R15)</f>
        <v>563.78421799372074</v>
      </c>
      <c r="T13" s="1">
        <f t="shared" ref="T13" si="28">STDEV(R13:R15)</f>
        <v>12.272488189069183</v>
      </c>
      <c r="U13" s="1">
        <f t="shared" ref="U13" si="29">T13/S13</f>
        <v>2.1768059121523457E-2</v>
      </c>
      <c r="V13" s="1">
        <f t="shared" ref="V13" si="30">S13/H13</f>
        <v>0.50907281839342589</v>
      </c>
      <c r="W13" s="1">
        <f t="shared" ref="W13" si="31">100*(V13/$V$40)</f>
        <v>49.937748077637508</v>
      </c>
      <c r="X13" s="1">
        <f t="shared" ref="X13" si="32">SQRT(J13^2+U13^2)</f>
        <v>2.5940819699784047E-2</v>
      </c>
      <c r="Y13" s="1">
        <f t="shared" ref="Y13" si="33">X13*W13</f>
        <v>1.2954261190952321</v>
      </c>
      <c r="AA13" s="3" t="s">
        <v>13</v>
      </c>
      <c r="AB13" s="13">
        <v>132.91555928798107</v>
      </c>
    </row>
    <row r="14" spans="1:28" x14ac:dyDescent="0.2">
      <c r="A14" s="15"/>
      <c r="B14" s="1" t="s">
        <v>26</v>
      </c>
      <c r="C14" s="1" t="s">
        <v>11</v>
      </c>
      <c r="D14" s="1" t="s">
        <v>0</v>
      </c>
      <c r="E14" s="1">
        <v>22.82</v>
      </c>
      <c r="F14" s="1">
        <f t="shared" si="1"/>
        <v>3.0381763588455168</v>
      </c>
      <c r="G14" s="1">
        <f t="shared" si="0"/>
        <v>1091.8836399059878</v>
      </c>
      <c r="L14" s="15"/>
      <c r="M14" s="1" t="s">
        <v>84</v>
      </c>
      <c r="N14" s="1" t="s">
        <v>11</v>
      </c>
      <c r="O14" s="1" t="s">
        <v>69</v>
      </c>
      <c r="P14" s="1">
        <v>20.94</v>
      </c>
      <c r="Q14" s="1">
        <f t="shared" si="2"/>
        <v>2.756537024829707</v>
      </c>
      <c r="R14" s="1">
        <f t="shared" si="3"/>
        <v>570.86974235330638</v>
      </c>
      <c r="AA14" s="3" t="s">
        <v>15</v>
      </c>
      <c r="AB14" s="13">
        <v>129.2191897753797</v>
      </c>
    </row>
    <row r="15" spans="1:28" x14ac:dyDescent="0.2">
      <c r="A15" s="15"/>
      <c r="B15" s="1" t="s">
        <v>37</v>
      </c>
      <c r="C15" s="1" t="s">
        <v>11</v>
      </c>
      <c r="D15" s="1" t="s">
        <v>0</v>
      </c>
      <c r="E15" s="1">
        <v>22.8</v>
      </c>
      <c r="F15" s="1">
        <f t="shared" si="1"/>
        <v>3.0443041853054713</v>
      </c>
      <c r="G15" s="1">
        <f t="shared" si="0"/>
        <v>1107.3991486698496</v>
      </c>
      <c r="L15" s="15"/>
      <c r="M15" s="1" t="s">
        <v>94</v>
      </c>
      <c r="N15" s="1" t="s">
        <v>11</v>
      </c>
      <c r="O15" s="1" t="s">
        <v>69</v>
      </c>
      <c r="P15" s="1">
        <v>20.94</v>
      </c>
      <c r="Q15" s="1">
        <f t="shared" si="2"/>
        <v>2.756537024829707</v>
      </c>
      <c r="R15" s="1">
        <f t="shared" si="3"/>
        <v>570.86974235330638</v>
      </c>
      <c r="AA15" s="5"/>
      <c r="AB15" s="14"/>
    </row>
    <row r="16" spans="1:28" x14ac:dyDescent="0.2">
      <c r="A16" s="15"/>
      <c r="B16" s="1" t="s">
        <v>16</v>
      </c>
      <c r="C16" s="1" t="s">
        <v>17</v>
      </c>
      <c r="D16" s="1" t="s">
        <v>0</v>
      </c>
      <c r="E16" s="1">
        <v>22.73</v>
      </c>
      <c r="F16" s="1">
        <f t="shared" si="1"/>
        <v>3.0657515779153126</v>
      </c>
      <c r="G16" s="1">
        <f t="shared" si="0"/>
        <v>1163.4603246149156</v>
      </c>
      <c r="H16" s="1">
        <f t="shared" ref="H16" si="34">AVERAGE(G16:G18)</f>
        <v>1155.3002567999474</v>
      </c>
      <c r="I16" s="1">
        <f t="shared" ref="I16" si="35">STDEV(G16:G18)</f>
        <v>8.1505012535031831</v>
      </c>
      <c r="J16" s="1">
        <f t="shared" ref="J16" si="36">I16/H16</f>
        <v>7.0548770378353071E-3</v>
      </c>
      <c r="L16" s="15"/>
      <c r="M16" s="1" t="s">
        <v>77</v>
      </c>
      <c r="N16" s="1" t="s">
        <v>17</v>
      </c>
      <c r="O16" s="1" t="s">
        <v>69</v>
      </c>
      <c r="P16" s="1">
        <v>20.84</v>
      </c>
      <c r="Q16" s="1">
        <f t="shared" si="2"/>
        <v>2.7840035157108325</v>
      </c>
      <c r="R16" s="1">
        <f t="shared" si="3"/>
        <v>608.13992428730967</v>
      </c>
      <c r="S16" s="1">
        <f t="shared" ref="S16" si="37">AVERAGE(R16:R18)</f>
        <v>609.44229331142185</v>
      </c>
      <c r="T16" s="1">
        <f t="shared" ref="T16" si="38">STDEV(R16:R18)</f>
        <v>5.8964109349781904</v>
      </c>
      <c r="U16" s="1">
        <f t="shared" ref="U16" si="39">T16/S16</f>
        <v>9.6750931133116405E-3</v>
      </c>
      <c r="V16" s="1">
        <f t="shared" ref="V16" si="40">S16/H16</f>
        <v>0.52751853011745098</v>
      </c>
      <c r="W16" s="1">
        <f t="shared" ref="W16" si="41">100*(V16/$V$40)</f>
        <v>51.747189226143711</v>
      </c>
      <c r="X16" s="1">
        <f t="shared" ref="X16" si="42">SQRT(J16^2+U16^2)</f>
        <v>1.197408521642577E-2</v>
      </c>
      <c r="Y16" s="1">
        <f t="shared" ref="Y16" si="43">X16*W16</f>
        <v>0.61962525350435427</v>
      </c>
    </row>
    <row r="17" spans="1:25" x14ac:dyDescent="0.2">
      <c r="A17" s="15"/>
      <c r="B17" s="1" t="s">
        <v>29</v>
      </c>
      <c r="C17" s="1" t="s">
        <v>17</v>
      </c>
      <c r="D17" s="1" t="s">
        <v>0</v>
      </c>
      <c r="E17" s="1">
        <v>22.74</v>
      </c>
      <c r="F17" s="1">
        <f t="shared" si="1"/>
        <v>3.062687664685336</v>
      </c>
      <c r="G17" s="1">
        <f t="shared" si="0"/>
        <v>1155.2810898719022</v>
      </c>
      <c r="L17" s="15"/>
      <c r="M17" s="1" t="s">
        <v>87</v>
      </c>
      <c r="N17" s="1" t="s">
        <v>17</v>
      </c>
      <c r="O17" s="1" t="s">
        <v>69</v>
      </c>
      <c r="P17" s="1">
        <v>20.82</v>
      </c>
      <c r="Q17" s="1">
        <f t="shared" si="2"/>
        <v>2.7894968138870575</v>
      </c>
      <c r="R17" s="1">
        <f t="shared" si="3"/>
        <v>615.88101081326784</v>
      </c>
    </row>
    <row r="18" spans="1:25" x14ac:dyDescent="0.2">
      <c r="A18" s="15"/>
      <c r="B18" s="1" t="s">
        <v>40</v>
      </c>
      <c r="C18" s="1" t="s">
        <v>17</v>
      </c>
      <c r="D18" s="1" t="s">
        <v>0</v>
      </c>
      <c r="E18" s="1">
        <v>22.75</v>
      </c>
      <c r="F18" s="1">
        <f t="shared" si="1"/>
        <v>3.0596237514553581</v>
      </c>
      <c r="G18" s="1">
        <f t="shared" si="0"/>
        <v>1147.1593559130245</v>
      </c>
      <c r="L18" s="15"/>
      <c r="M18" s="1" t="s">
        <v>97</v>
      </c>
      <c r="N18" s="1" t="s">
        <v>17</v>
      </c>
      <c r="O18" s="1" t="s">
        <v>69</v>
      </c>
      <c r="P18" s="1">
        <v>20.85</v>
      </c>
      <c r="Q18" s="1">
        <f t="shared" si="2"/>
        <v>2.7812568666227198</v>
      </c>
      <c r="R18" s="1">
        <f t="shared" si="3"/>
        <v>604.30594483368827</v>
      </c>
    </row>
    <row r="19" spans="1:25" x14ac:dyDescent="0.2">
      <c r="A19" s="15"/>
      <c r="B19" s="1" t="s">
        <v>18</v>
      </c>
      <c r="C19" s="1" t="s">
        <v>19</v>
      </c>
      <c r="D19" s="1" t="s">
        <v>0</v>
      </c>
      <c r="E19" s="1">
        <v>23.02</v>
      </c>
      <c r="F19" s="1">
        <f t="shared" si="1"/>
        <v>2.9768980942459704</v>
      </c>
      <c r="G19" s="1">
        <f t="shared" si="0"/>
        <v>948.19594617407699</v>
      </c>
      <c r="H19" s="1">
        <f t="shared" ref="H19" si="44">AVERAGE(G19:G21)</f>
        <v>903.06578437645294</v>
      </c>
      <c r="I19" s="1">
        <f t="shared" ref="I19" si="45">STDEV(G19:G21)</f>
        <v>39.207083006483757</v>
      </c>
      <c r="J19" s="1">
        <f t="shared" ref="J19" si="46">I19/H19</f>
        <v>4.341553371281294E-2</v>
      </c>
      <c r="L19" s="15"/>
      <c r="M19" s="1" t="s">
        <v>78</v>
      </c>
      <c r="N19" s="1" t="s">
        <v>19</v>
      </c>
      <c r="O19" s="1" t="s">
        <v>69</v>
      </c>
      <c r="P19" s="1">
        <v>20.95</v>
      </c>
      <c r="Q19" s="1">
        <f t="shared" si="2"/>
        <v>2.7537903757415951</v>
      </c>
      <c r="R19" s="1">
        <f t="shared" si="3"/>
        <v>567.27073038999742</v>
      </c>
      <c r="S19" s="1">
        <f t="shared" ref="S19" si="47">AVERAGE(R19:R21)</f>
        <v>570.87735358513339</v>
      </c>
      <c r="T19" s="1">
        <f t="shared" ref="T19" si="48">STDEV(R19:R21)</f>
        <v>3.6104348280773562</v>
      </c>
      <c r="U19" s="1">
        <f t="shared" ref="U19" si="49">T19/S19</f>
        <v>6.3243616258442832E-3</v>
      </c>
      <c r="V19" s="1">
        <f t="shared" ref="V19" si="50">S19/H19</f>
        <v>0.63215478148063342</v>
      </c>
      <c r="W19" s="1">
        <f t="shared" ref="W19" si="51">100*(V19/$V$40)</f>
        <v>62.011533680544915</v>
      </c>
      <c r="X19" s="1">
        <f t="shared" ref="X19" si="52">SQRT(J19^2+U19^2)</f>
        <v>4.3873752034021989E-2</v>
      </c>
      <c r="Y19" s="1">
        <f t="shared" ref="Y19" si="53">X19*W19</f>
        <v>2.7206786519496307</v>
      </c>
    </row>
    <row r="20" spans="1:25" x14ac:dyDescent="0.2">
      <c r="A20" s="15"/>
      <c r="B20" s="1" t="s">
        <v>30</v>
      </c>
      <c r="C20" s="1" t="s">
        <v>19</v>
      </c>
      <c r="D20" s="1" t="s">
        <v>0</v>
      </c>
      <c r="E20" s="1">
        <v>23.13</v>
      </c>
      <c r="F20" s="1">
        <f t="shared" si="1"/>
        <v>2.9431950487162197</v>
      </c>
      <c r="G20" s="1">
        <f t="shared" si="0"/>
        <v>877.3947849391875</v>
      </c>
      <c r="L20" s="15"/>
      <c r="M20" s="1" t="s">
        <v>88</v>
      </c>
      <c r="N20" s="1" t="s">
        <v>19</v>
      </c>
      <c r="O20" s="1" t="s">
        <v>69</v>
      </c>
      <c r="P20" s="1">
        <v>20.94</v>
      </c>
      <c r="Q20" s="1">
        <f t="shared" si="2"/>
        <v>2.756537024829707</v>
      </c>
      <c r="R20" s="1">
        <f t="shared" si="3"/>
        <v>570.86974235330638</v>
      </c>
    </row>
    <row r="21" spans="1:25" x14ac:dyDescent="0.2">
      <c r="A21" s="15"/>
      <c r="B21" s="1" t="s">
        <v>41</v>
      </c>
      <c r="C21" s="1" t="s">
        <v>19</v>
      </c>
      <c r="D21" s="1" t="s">
        <v>0</v>
      </c>
      <c r="E21" s="1">
        <v>23.12</v>
      </c>
      <c r="F21" s="1">
        <f t="shared" si="1"/>
        <v>2.9462589619461967</v>
      </c>
      <c r="G21" s="1">
        <f t="shared" si="0"/>
        <v>883.60662201609409</v>
      </c>
      <c r="L21" s="15"/>
      <c r="M21" s="1" t="s">
        <v>98</v>
      </c>
      <c r="N21" s="1" t="s">
        <v>19</v>
      </c>
      <c r="O21" s="1" t="s">
        <v>69</v>
      </c>
      <c r="P21" s="1">
        <v>20.93</v>
      </c>
      <c r="Q21" s="1">
        <f t="shared" si="2"/>
        <v>2.7592836739178201</v>
      </c>
      <c r="R21" s="1">
        <f t="shared" si="3"/>
        <v>574.49158801209649</v>
      </c>
    </row>
    <row r="22" spans="1:25" x14ac:dyDescent="0.2">
      <c r="A22" s="15"/>
      <c r="B22" s="1" t="s">
        <v>12</v>
      </c>
      <c r="C22" s="1" t="s">
        <v>13</v>
      </c>
      <c r="D22" s="1" t="s">
        <v>0</v>
      </c>
      <c r="E22" s="1">
        <v>22.89</v>
      </c>
      <c r="F22" s="1">
        <f t="shared" si="1"/>
        <v>3.0167289662356751</v>
      </c>
      <c r="G22" s="1">
        <f t="shared" si="0"/>
        <v>1039.2713766828572</v>
      </c>
      <c r="H22" s="1">
        <f t="shared" ref="H22" si="54">AVERAGE(G22:G24)</f>
        <v>1036.8703483449515</v>
      </c>
      <c r="I22" s="1">
        <f t="shared" ref="I22" si="55">STDEV(G22:G24)</f>
        <v>11.154959319024986</v>
      </c>
      <c r="J22" s="1">
        <f t="shared" ref="J22" si="56">I22/H22</f>
        <v>1.0758297155310199E-2</v>
      </c>
      <c r="L22" s="15"/>
      <c r="M22" s="1" t="s">
        <v>75</v>
      </c>
      <c r="N22" s="1" t="s">
        <v>13</v>
      </c>
      <c r="O22" s="1" t="s">
        <v>69</v>
      </c>
      <c r="P22" s="1">
        <v>19.579999999999998</v>
      </c>
      <c r="Q22" s="1">
        <f t="shared" si="2"/>
        <v>3.1300813008130084</v>
      </c>
      <c r="R22" s="1">
        <f t="shared" si="3"/>
        <v>1349.2154348336799</v>
      </c>
      <c r="S22" s="1">
        <f t="shared" ref="S22" si="57">AVERAGE(R22:R24)</f>
        <v>1404.9188280455344</v>
      </c>
      <c r="T22" s="1">
        <f t="shared" ref="T22" si="58">STDEV(R22:R24)</f>
        <v>48.452844460322019</v>
      </c>
      <c r="U22" s="1">
        <f t="shared" ref="U22" si="59">T22/S22</f>
        <v>3.4488002789262659E-2</v>
      </c>
      <c r="V22" s="1">
        <f t="shared" ref="V22" si="60">S22/H22</f>
        <v>1.3549609459736798</v>
      </c>
      <c r="W22" s="1">
        <f t="shared" ref="W22" si="61">100*(V22/$V$40)</f>
        <v>132.91555928798107</v>
      </c>
      <c r="X22" s="1">
        <f t="shared" ref="X22" si="62">SQRT(J22^2+U22^2)</f>
        <v>3.6127043804802854E-2</v>
      </c>
      <c r="Y22" s="1">
        <f t="shared" ref="Y22" si="63">X22*W22</f>
        <v>4.8018462327367626</v>
      </c>
    </row>
    <row r="23" spans="1:25" x14ac:dyDescent="0.2">
      <c r="A23" s="15"/>
      <c r="B23" s="1" t="s">
        <v>27</v>
      </c>
      <c r="C23" s="1" t="s">
        <v>13</v>
      </c>
      <c r="D23" s="1" t="s">
        <v>0</v>
      </c>
      <c r="E23" s="1">
        <v>22.88</v>
      </c>
      <c r="F23" s="1">
        <f t="shared" si="1"/>
        <v>3.019792879465653</v>
      </c>
      <c r="G23" s="1">
        <f t="shared" si="0"/>
        <v>1046.6292782585938</v>
      </c>
      <c r="L23" s="15"/>
      <c r="M23" s="1" t="s">
        <v>85</v>
      </c>
      <c r="N23" s="1" t="s">
        <v>13</v>
      </c>
      <c r="O23" s="1" t="s">
        <v>69</v>
      </c>
      <c r="P23" s="1">
        <v>19.48</v>
      </c>
      <c r="Q23" s="1">
        <f t="shared" si="2"/>
        <v>3.1575477916941326</v>
      </c>
      <c r="R23" s="1">
        <f t="shared" si="3"/>
        <v>1437.301211664522</v>
      </c>
    </row>
    <row r="24" spans="1:25" x14ac:dyDescent="0.2">
      <c r="A24" s="15"/>
      <c r="B24" s="1" t="s">
        <v>38</v>
      </c>
      <c r="C24" s="1" t="s">
        <v>13</v>
      </c>
      <c r="D24" s="1" t="s">
        <v>0</v>
      </c>
      <c r="E24" s="1">
        <v>22.91</v>
      </c>
      <c r="F24" s="1">
        <f t="shared" si="1"/>
        <v>3.0106011397757206</v>
      </c>
      <c r="G24" s="1">
        <f t="shared" si="0"/>
        <v>1024.7103900934032</v>
      </c>
      <c r="L24" s="15"/>
      <c r="M24" s="1" t="s">
        <v>95</v>
      </c>
      <c r="N24" s="1" t="s">
        <v>13</v>
      </c>
      <c r="O24" s="1" t="s">
        <v>69</v>
      </c>
      <c r="P24" s="1">
        <v>19.489999999999998</v>
      </c>
      <c r="Q24" s="1">
        <f t="shared" si="2"/>
        <v>3.1548011426060207</v>
      </c>
      <c r="R24" s="1">
        <f t="shared" si="3"/>
        <v>1428.2398376384006</v>
      </c>
    </row>
    <row r="25" spans="1:25" x14ac:dyDescent="0.2">
      <c r="A25" s="15"/>
      <c r="B25" s="1" t="s">
        <v>14</v>
      </c>
      <c r="C25" s="1" t="s">
        <v>15</v>
      </c>
      <c r="D25" s="1" t="s">
        <v>0</v>
      </c>
      <c r="E25" s="1">
        <v>22.88</v>
      </c>
      <c r="F25" s="1">
        <f t="shared" si="1"/>
        <v>3.019792879465653</v>
      </c>
      <c r="G25" s="1">
        <f t="shared" si="0"/>
        <v>1046.6292782585938</v>
      </c>
      <c r="H25" s="1">
        <f t="shared" ref="H25" si="64">AVERAGE(G25:G27)</f>
        <v>1020.2781934762612</v>
      </c>
      <c r="I25" s="1">
        <f t="shared" ref="I25" si="65">STDEV(G25:G27)</f>
        <v>33.748054493011111</v>
      </c>
      <c r="J25" s="1">
        <f t="shared" ref="J25" si="66">I25/H25</f>
        <v>3.3077306472684427E-2</v>
      </c>
      <c r="L25" s="15"/>
      <c r="M25" s="1" t="s">
        <v>76</v>
      </c>
      <c r="N25" s="1" t="s">
        <v>15</v>
      </c>
      <c r="O25" s="1" t="s">
        <v>69</v>
      </c>
      <c r="P25" s="1">
        <v>19.64</v>
      </c>
      <c r="Q25" s="1">
        <f t="shared" si="2"/>
        <v>3.1136014062843325</v>
      </c>
      <c r="R25" s="1">
        <f t="shared" si="3"/>
        <v>1298.9768350940888</v>
      </c>
      <c r="S25" s="1">
        <f t="shared" ref="S25" si="67">AVERAGE(R25:R27)</f>
        <v>1343.9916570648256</v>
      </c>
      <c r="T25" s="1">
        <f t="shared" ref="T25" si="68">STDEV(R25:R27)</f>
        <v>42.643576596667565</v>
      </c>
      <c r="U25" s="1">
        <f t="shared" ref="U25" si="69">T25/S25</f>
        <v>3.1729048593796973E-2</v>
      </c>
      <c r="V25" s="1">
        <f t="shared" ref="V25" si="70">S25/H25</f>
        <v>1.3172796063450281</v>
      </c>
      <c r="W25" s="1">
        <f t="shared" ref="W25" si="71">100*(V25/$V$40)</f>
        <v>129.2191897753797</v>
      </c>
      <c r="X25" s="1">
        <f t="shared" ref="X25" si="72">SQRT(J25^2+U25^2)</f>
        <v>4.5834929127854238E-2</v>
      </c>
      <c r="Y25" s="1">
        <f t="shared" ref="Y25" si="73">X25*W25</f>
        <v>5.9227524053132754</v>
      </c>
    </row>
    <row r="26" spans="1:25" x14ac:dyDescent="0.2">
      <c r="A26" s="15"/>
      <c r="B26" s="1" t="s">
        <v>28</v>
      </c>
      <c r="C26" s="1" t="s">
        <v>15</v>
      </c>
      <c r="D26" s="1" t="s">
        <v>0</v>
      </c>
      <c r="E26" s="1">
        <v>22.97</v>
      </c>
      <c r="F26" s="1">
        <f t="shared" si="1"/>
        <v>2.9922176603958572</v>
      </c>
      <c r="G26" s="1">
        <f t="shared" si="0"/>
        <v>982.24010032780166</v>
      </c>
      <c r="L26" s="15"/>
      <c r="M26" s="1" t="s">
        <v>86</v>
      </c>
      <c r="N26" s="1" t="s">
        <v>15</v>
      </c>
      <c r="O26" s="1" t="s">
        <v>69</v>
      </c>
      <c r="P26" s="1">
        <v>19.579999999999998</v>
      </c>
      <c r="Q26" s="1">
        <f t="shared" si="2"/>
        <v>3.1300813008130084</v>
      </c>
      <c r="R26" s="1">
        <f t="shared" si="3"/>
        <v>1349.2154348336799</v>
      </c>
    </row>
    <row r="27" spans="1:25" x14ac:dyDescent="0.2">
      <c r="A27" s="15"/>
      <c r="B27" s="1" t="s">
        <v>39</v>
      </c>
      <c r="C27" s="1" t="s">
        <v>15</v>
      </c>
      <c r="D27" s="1" t="s">
        <v>0</v>
      </c>
      <c r="E27" s="1">
        <v>22.9</v>
      </c>
      <c r="F27" s="1">
        <f t="shared" si="1"/>
        <v>3.0136650530056985</v>
      </c>
      <c r="G27" s="1">
        <f t="shared" si="0"/>
        <v>1031.9652018423885</v>
      </c>
      <c r="L27" s="15"/>
      <c r="M27" s="1" t="s">
        <v>96</v>
      </c>
      <c r="N27" s="1" t="s">
        <v>15</v>
      </c>
      <c r="O27" s="1" t="s">
        <v>69</v>
      </c>
      <c r="P27" s="1">
        <v>19.54</v>
      </c>
      <c r="Q27" s="1">
        <f t="shared" si="2"/>
        <v>3.141067897165458</v>
      </c>
      <c r="R27" s="1">
        <f t="shared" si="3"/>
        <v>1383.7827012667085</v>
      </c>
    </row>
    <row r="28" spans="1:25" x14ac:dyDescent="0.2">
      <c r="A28" s="16" t="s">
        <v>64</v>
      </c>
      <c r="B28" s="1" t="s">
        <v>4</v>
      </c>
      <c r="C28" s="1" t="s">
        <v>5</v>
      </c>
      <c r="D28" s="1" t="s">
        <v>0</v>
      </c>
      <c r="E28" s="1">
        <v>22.89</v>
      </c>
      <c r="F28" s="1">
        <f t="shared" si="1"/>
        <v>3.0167289662356751</v>
      </c>
      <c r="G28" s="1">
        <f t="shared" si="0"/>
        <v>1039.2713766828572</v>
      </c>
      <c r="L28" s="16" t="s">
        <v>64</v>
      </c>
      <c r="M28" s="1" t="s">
        <v>71</v>
      </c>
      <c r="N28" s="1" t="s">
        <v>5</v>
      </c>
      <c r="O28" s="1" t="s">
        <v>69</v>
      </c>
      <c r="P28" s="1">
        <v>20.04</v>
      </c>
      <c r="Q28" s="1">
        <f t="shared" si="2"/>
        <v>3.0037354427598331</v>
      </c>
      <c r="R28" s="1">
        <f t="shared" si="3"/>
        <v>1008.6382711998414</v>
      </c>
      <c r="S28" s="1">
        <f t="shared" ref="S28" si="74">AVERAGE(R28:R30)</f>
        <v>1034.9939022825986</v>
      </c>
      <c r="T28" s="1">
        <f t="shared" ref="T28" si="75">STDEV(R28:R30)</f>
        <v>40.234812738840283</v>
      </c>
      <c r="U28" s="1">
        <f t="shared" ref="U28" si="76">T28/S28</f>
        <v>3.887444423595688E-2</v>
      </c>
    </row>
    <row r="29" spans="1:25" x14ac:dyDescent="0.2">
      <c r="A29" s="16"/>
      <c r="B29" s="1" t="s">
        <v>23</v>
      </c>
      <c r="C29" s="1" t="s">
        <v>5</v>
      </c>
      <c r="D29" s="1" t="s">
        <v>0</v>
      </c>
      <c r="E29" s="1">
        <v>22.85</v>
      </c>
      <c r="F29" s="1">
        <f t="shared" si="1"/>
        <v>3.0289846191555845</v>
      </c>
      <c r="G29" s="1">
        <f t="shared" si="0"/>
        <v>1069.0170185629265</v>
      </c>
      <c r="L29" s="16"/>
      <c r="M29" s="1" t="s">
        <v>81</v>
      </c>
      <c r="N29" s="1" t="s">
        <v>5</v>
      </c>
      <c r="O29" s="1" t="s">
        <v>69</v>
      </c>
      <c r="P29" s="1">
        <v>19.93</v>
      </c>
      <c r="Q29" s="1">
        <f t="shared" si="2"/>
        <v>3.0339485827290704</v>
      </c>
      <c r="R29" s="1">
        <f t="shared" si="3"/>
        <v>1081.3059250545982</v>
      </c>
    </row>
    <row r="30" spans="1:25" x14ac:dyDescent="0.2">
      <c r="A30" s="16"/>
      <c r="B30" s="1" t="s">
        <v>34</v>
      </c>
      <c r="C30" s="1" t="s">
        <v>5</v>
      </c>
      <c r="D30" s="1" t="s">
        <v>0</v>
      </c>
      <c r="E30" s="1">
        <v>22.87</v>
      </c>
      <c r="F30" s="1">
        <f t="shared" si="1"/>
        <v>3.02285679269563</v>
      </c>
      <c r="G30" s="1">
        <f t="shared" si="0"/>
        <v>1054.0392727879248</v>
      </c>
      <c r="L30" s="16"/>
      <c r="M30" s="1" t="s">
        <v>91</v>
      </c>
      <c r="N30" s="1" t="s">
        <v>5</v>
      </c>
      <c r="O30" s="1" t="s">
        <v>69</v>
      </c>
      <c r="P30" s="1">
        <v>20.03</v>
      </c>
      <c r="Q30" s="1">
        <f t="shared" si="2"/>
        <v>3.0064820918479449</v>
      </c>
      <c r="R30" s="1">
        <f t="shared" si="3"/>
        <v>1015.0375105933558</v>
      </c>
    </row>
    <row r="31" spans="1:25" x14ac:dyDescent="0.2">
      <c r="A31" s="16"/>
      <c r="B31" s="1" t="s">
        <v>20</v>
      </c>
      <c r="C31" s="1" t="s">
        <v>21</v>
      </c>
      <c r="D31" s="1" t="s">
        <v>0</v>
      </c>
      <c r="E31" s="1">
        <v>23.94</v>
      </c>
      <c r="F31" s="1">
        <f t="shared" si="1"/>
        <v>2.6950180770880556</v>
      </c>
      <c r="G31" s="1">
        <f t="shared" si="0"/>
        <v>495.47081386932564</v>
      </c>
      <c r="L31" s="16"/>
      <c r="M31" s="1" t="s">
        <v>79</v>
      </c>
      <c r="N31" s="1" t="s">
        <v>21</v>
      </c>
      <c r="O31" s="1" t="s">
        <v>69</v>
      </c>
      <c r="P31" s="1">
        <v>21.1</v>
      </c>
      <c r="Q31" s="1">
        <f t="shared" si="2"/>
        <v>2.7125906394199069</v>
      </c>
      <c r="R31" s="1">
        <f t="shared" si="3"/>
        <v>515.92983096027524</v>
      </c>
      <c r="S31" s="1">
        <f>AVERAGE(R31:R32)</f>
        <v>520.87097202073778</v>
      </c>
      <c r="T31" s="1">
        <f>STDEV(R31:R32)</f>
        <v>6.9878287013047844</v>
      </c>
      <c r="U31" s="1">
        <f>T31/S31</f>
        <v>1.3415661606549603E-2</v>
      </c>
    </row>
    <row r="32" spans="1:25" x14ac:dyDescent="0.2">
      <c r="A32" s="16"/>
      <c r="B32" s="1" t="s">
        <v>22</v>
      </c>
      <c r="C32" s="1" t="s">
        <v>21</v>
      </c>
      <c r="D32" s="1" t="s">
        <v>0</v>
      </c>
      <c r="E32" s="1">
        <v>23.87</v>
      </c>
      <c r="F32" s="1">
        <f t="shared" si="1"/>
        <v>2.7164654696978969</v>
      </c>
      <c r="G32" s="1">
        <f t="shared" si="0"/>
        <v>520.55361847987399</v>
      </c>
      <c r="L32" s="16"/>
      <c r="M32" s="1" t="s">
        <v>80</v>
      </c>
      <c r="N32" s="1" t="s">
        <v>21</v>
      </c>
      <c r="O32" s="1" t="s">
        <v>69</v>
      </c>
      <c r="P32" s="1">
        <v>21.07</v>
      </c>
      <c r="Q32" s="1">
        <f t="shared" si="2"/>
        <v>2.720830586684245</v>
      </c>
      <c r="R32" s="1">
        <f t="shared" si="3"/>
        <v>525.81211308120044</v>
      </c>
    </row>
    <row r="33" spans="1:22" x14ac:dyDescent="0.2">
      <c r="A33" s="16"/>
      <c r="B33" s="1" t="s">
        <v>31</v>
      </c>
      <c r="C33" s="1" t="s">
        <v>32</v>
      </c>
      <c r="D33" s="1" t="s">
        <v>0</v>
      </c>
      <c r="E33" s="1">
        <v>25.08</v>
      </c>
      <c r="F33" s="1">
        <f t="shared" si="1"/>
        <v>2.3457319688706413</v>
      </c>
      <c r="G33" s="1">
        <f t="shared" si="0"/>
        <v>221.68278501135208</v>
      </c>
      <c r="L33" s="16"/>
      <c r="M33" s="1" t="s">
        <v>89</v>
      </c>
      <c r="N33" s="1" t="s">
        <v>32</v>
      </c>
      <c r="O33" s="1" t="s">
        <v>69</v>
      </c>
      <c r="P33" s="1">
        <v>22.17</v>
      </c>
      <c r="Q33" s="1">
        <f t="shared" si="2"/>
        <v>2.4186991869918693</v>
      </c>
      <c r="R33" s="1">
        <f t="shared" si="3"/>
        <v>262.24015141972137</v>
      </c>
      <c r="S33" s="1">
        <f t="shared" ref="S33" si="77">AVERAGE(R33:R34)</f>
        <v>220.83614672686389</v>
      </c>
      <c r="T33" s="1">
        <f t="shared" ref="T33" si="78">STDEV(R33:R34)</f>
        <v>58.554104973198342</v>
      </c>
      <c r="U33" s="1">
        <f t="shared" ref="U33" si="79">T33/S33</f>
        <v>0.26514728608093147</v>
      </c>
    </row>
    <row r="34" spans="1:22" x14ac:dyDescent="0.2">
      <c r="A34" s="16"/>
      <c r="B34" s="1" t="s">
        <v>33</v>
      </c>
      <c r="C34" s="1" t="s">
        <v>32</v>
      </c>
      <c r="D34" s="1" t="s">
        <v>0</v>
      </c>
      <c r="E34" s="1">
        <v>24.98</v>
      </c>
      <c r="F34" s="1">
        <f t="shared" si="1"/>
        <v>2.3763711011704141</v>
      </c>
      <c r="G34" s="1">
        <f t="shared" si="0"/>
        <v>237.88721456697562</v>
      </c>
      <c r="L34" s="16"/>
      <c r="M34" s="1" t="s">
        <v>90</v>
      </c>
      <c r="N34" s="1" t="s">
        <v>32</v>
      </c>
      <c r="O34" s="1" t="s">
        <v>69</v>
      </c>
      <c r="P34" s="1">
        <v>22.77</v>
      </c>
      <c r="Q34" s="1">
        <f t="shared" si="2"/>
        <v>2.2539002417051197</v>
      </c>
      <c r="R34" s="1">
        <f t="shared" si="3"/>
        <v>179.4321420340064</v>
      </c>
    </row>
    <row r="35" spans="1:22" x14ac:dyDescent="0.2">
      <c r="A35" s="16"/>
      <c r="B35" s="1" t="s">
        <v>42</v>
      </c>
      <c r="C35" s="1" t="s">
        <v>43</v>
      </c>
      <c r="D35" s="1" t="s">
        <v>0</v>
      </c>
      <c r="E35" s="1">
        <v>26.16</v>
      </c>
      <c r="F35" s="1">
        <f t="shared" si="1"/>
        <v>2.0148293400330894</v>
      </c>
      <c r="G35" s="1">
        <f t="shared" si="0"/>
        <v>103.47354780607527</v>
      </c>
      <c r="L35" s="16"/>
      <c r="M35" s="1" t="s">
        <v>99</v>
      </c>
      <c r="N35" s="1" t="s">
        <v>43</v>
      </c>
      <c r="O35" s="1" t="s">
        <v>69</v>
      </c>
      <c r="P35" s="1">
        <v>23.32</v>
      </c>
      <c r="Q35" s="1">
        <f t="shared" si="2"/>
        <v>2.1028345418589316</v>
      </c>
      <c r="R35" s="1">
        <f t="shared" si="3"/>
        <v>126.71690059991533</v>
      </c>
      <c r="S35" s="1">
        <f t="shared" ref="S35" si="80">AVERAGE(R35:R36)</f>
        <v>127.93048826830703</v>
      </c>
      <c r="T35" s="1">
        <f t="shared" ref="T35" si="81">STDEV(R35:R36)</f>
        <v>1.716272139768279</v>
      </c>
      <c r="U35" s="1">
        <f t="shared" ref="U35" si="82">T35/S35</f>
        <v>1.3415661606549665E-2</v>
      </c>
    </row>
    <row r="36" spans="1:22" x14ac:dyDescent="0.2">
      <c r="A36" s="16"/>
      <c r="B36" s="1" t="s">
        <v>44</v>
      </c>
      <c r="C36" s="1" t="s">
        <v>43</v>
      </c>
      <c r="D36" s="1" t="s">
        <v>0</v>
      </c>
      <c r="E36" s="1">
        <v>25.88</v>
      </c>
      <c r="F36" s="1">
        <f t="shared" si="1"/>
        <v>2.1006189104724551</v>
      </c>
      <c r="G36" s="1">
        <f t="shared" si="0"/>
        <v>126.07207778588061</v>
      </c>
      <c r="L36" s="16"/>
      <c r="M36" s="1" t="s">
        <v>100</v>
      </c>
      <c r="N36" s="1" t="s">
        <v>43</v>
      </c>
      <c r="O36" s="1" t="s">
        <v>69</v>
      </c>
      <c r="P36" s="1">
        <v>23.29</v>
      </c>
      <c r="Q36" s="1">
        <f t="shared" si="2"/>
        <v>2.1110744891232698</v>
      </c>
      <c r="R36" s="1">
        <f t="shared" si="3"/>
        <v>129.14407593669873</v>
      </c>
    </row>
    <row r="37" spans="1:22" x14ac:dyDescent="0.2">
      <c r="A37" s="16"/>
      <c r="B37" s="1" t="s">
        <v>53</v>
      </c>
      <c r="C37" s="1" t="s">
        <v>54</v>
      </c>
      <c r="D37" s="1" t="s">
        <v>0</v>
      </c>
      <c r="E37" s="1">
        <v>26.77</v>
      </c>
      <c r="F37" s="1">
        <f t="shared" si="1"/>
        <v>1.8279306330044727</v>
      </c>
      <c r="G37" s="1">
        <f t="shared" si="0"/>
        <v>67.28691747419164</v>
      </c>
      <c r="L37" s="16"/>
      <c r="M37" s="1" t="s">
        <v>109</v>
      </c>
      <c r="N37" s="1" t="s">
        <v>54</v>
      </c>
      <c r="O37" s="1" t="s">
        <v>69</v>
      </c>
      <c r="P37" s="1">
        <v>24.3</v>
      </c>
      <c r="Q37" s="1">
        <f t="shared" si="2"/>
        <v>1.8336629312239063</v>
      </c>
      <c r="R37" s="1">
        <f t="shared" si="3"/>
        <v>68.180931638487479</v>
      </c>
      <c r="S37" s="1">
        <f t="shared" ref="S37" si="83">AVERAGE(R37:R38)</f>
        <v>65.292280158014449</v>
      </c>
      <c r="T37" s="1">
        <f t="shared" ref="T37" si="84">STDEV(R37:R38)</f>
        <v>4.0851701006540786</v>
      </c>
      <c r="U37" s="1">
        <f t="shared" ref="U37" si="85">T37/S37</f>
        <v>6.256742896353934E-2</v>
      </c>
    </row>
    <row r="38" spans="1:22" x14ac:dyDescent="0.2">
      <c r="A38" s="16"/>
      <c r="B38" s="1" t="s">
        <v>55</v>
      </c>
      <c r="C38" s="1" t="s">
        <v>54</v>
      </c>
      <c r="D38" s="1" t="s">
        <v>0</v>
      </c>
      <c r="E38" s="1">
        <v>26.68</v>
      </c>
      <c r="F38" s="1">
        <f t="shared" si="1"/>
        <v>1.8555058520742687</v>
      </c>
      <c r="G38" s="1">
        <f t="shared" si="0"/>
        <v>71.697803672194027</v>
      </c>
      <c r="L38" s="16"/>
      <c r="M38" s="1" t="s">
        <v>110</v>
      </c>
      <c r="N38" s="1" t="s">
        <v>54</v>
      </c>
      <c r="O38" s="1" t="s">
        <v>69</v>
      </c>
      <c r="P38" s="1">
        <v>24.44</v>
      </c>
      <c r="Q38" s="1">
        <f t="shared" si="2"/>
        <v>1.7952098439903312</v>
      </c>
      <c r="R38" s="1">
        <f t="shared" si="3"/>
        <v>62.40362867754142</v>
      </c>
    </row>
    <row r="39" spans="1:22" x14ac:dyDescent="0.2">
      <c r="A39" s="17" t="s">
        <v>65</v>
      </c>
      <c r="B39" s="1" t="s">
        <v>45</v>
      </c>
      <c r="C39" s="1" t="s">
        <v>121</v>
      </c>
      <c r="D39" s="1" t="s">
        <v>0</v>
      </c>
      <c r="E39" s="1">
        <v>40</v>
      </c>
      <c r="L39" s="17" t="s">
        <v>65</v>
      </c>
      <c r="M39" s="1" t="s">
        <v>101</v>
      </c>
      <c r="N39" s="1" t="s">
        <v>121</v>
      </c>
      <c r="O39" s="1" t="s">
        <v>69</v>
      </c>
      <c r="P39" s="1">
        <v>40</v>
      </c>
      <c r="V39" s="2" t="s">
        <v>116</v>
      </c>
    </row>
    <row r="40" spans="1:22" x14ac:dyDescent="0.2">
      <c r="A40" s="17"/>
      <c r="B40" s="1" t="s">
        <v>46</v>
      </c>
      <c r="C40" s="1" t="s">
        <v>121</v>
      </c>
      <c r="D40" s="1" t="s">
        <v>0</v>
      </c>
      <c r="L40" s="17"/>
      <c r="M40" s="1" t="s">
        <v>102</v>
      </c>
      <c r="N40" s="1" t="s">
        <v>121</v>
      </c>
      <c r="O40" s="1" t="s">
        <v>69</v>
      </c>
      <c r="P40" s="1">
        <v>40</v>
      </c>
      <c r="V40" s="1">
        <f>AVERAGE(V4,V7)</f>
        <v>1.0194148474656439</v>
      </c>
    </row>
    <row r="41" spans="1:22" x14ac:dyDescent="0.2">
      <c r="A41" s="17"/>
      <c r="B41" s="1" t="s">
        <v>47</v>
      </c>
      <c r="C41" s="1" t="s">
        <v>122</v>
      </c>
      <c r="D41" s="1" t="s">
        <v>0</v>
      </c>
      <c r="L41" s="17"/>
      <c r="M41" s="1" t="s">
        <v>103</v>
      </c>
      <c r="N41" s="1" t="s">
        <v>122</v>
      </c>
      <c r="O41" s="1" t="s">
        <v>69</v>
      </c>
      <c r="P41" s="1">
        <v>40</v>
      </c>
    </row>
    <row r="42" spans="1:22" x14ac:dyDescent="0.2">
      <c r="A42" s="17"/>
      <c r="B42" s="1" t="s">
        <v>48</v>
      </c>
      <c r="C42" s="1" t="s">
        <v>122</v>
      </c>
      <c r="D42" s="1" t="s">
        <v>0</v>
      </c>
      <c r="E42" s="1">
        <v>40</v>
      </c>
      <c r="L42" s="17"/>
      <c r="M42" s="1" t="s">
        <v>104</v>
      </c>
      <c r="N42" s="1" t="s">
        <v>122</v>
      </c>
      <c r="O42" s="1" t="s">
        <v>69</v>
      </c>
      <c r="P42" s="1">
        <v>40</v>
      </c>
    </row>
    <row r="43" spans="1:22" x14ac:dyDescent="0.2">
      <c r="A43" s="17"/>
      <c r="B43" s="1" t="s">
        <v>51</v>
      </c>
      <c r="C43" s="1" t="s">
        <v>123</v>
      </c>
      <c r="D43" s="1" t="s">
        <v>0</v>
      </c>
      <c r="L43" s="17"/>
      <c r="M43" s="1" t="s">
        <v>107</v>
      </c>
      <c r="N43" s="1" t="s">
        <v>123</v>
      </c>
      <c r="O43" s="1" t="s">
        <v>69</v>
      </c>
      <c r="P43" s="1">
        <v>40</v>
      </c>
    </row>
    <row r="44" spans="1:22" x14ac:dyDescent="0.2">
      <c r="A44" s="17"/>
      <c r="B44" s="1" t="s">
        <v>52</v>
      </c>
      <c r="C44" s="1" t="s">
        <v>123</v>
      </c>
      <c r="D44" s="1" t="s">
        <v>0</v>
      </c>
      <c r="L44" s="17"/>
      <c r="M44" s="1" t="s">
        <v>108</v>
      </c>
      <c r="N44" s="1" t="s">
        <v>123</v>
      </c>
      <c r="O44" s="1" t="s">
        <v>69</v>
      </c>
      <c r="P44" s="1">
        <v>40</v>
      </c>
    </row>
    <row r="45" spans="1:22" x14ac:dyDescent="0.2">
      <c r="A45" s="17"/>
      <c r="B45" s="1" t="s">
        <v>49</v>
      </c>
      <c r="C45" s="1" t="s">
        <v>124</v>
      </c>
      <c r="D45" s="1" t="s">
        <v>0</v>
      </c>
      <c r="L45" s="17"/>
      <c r="M45" s="1" t="s">
        <v>105</v>
      </c>
      <c r="N45" s="1" t="s">
        <v>124</v>
      </c>
      <c r="O45" s="1" t="s">
        <v>69</v>
      </c>
      <c r="P45" s="1">
        <v>40</v>
      </c>
    </row>
    <row r="46" spans="1:22" x14ac:dyDescent="0.2">
      <c r="A46" s="17"/>
      <c r="B46" s="1" t="s">
        <v>50</v>
      </c>
      <c r="C46" s="1" t="s">
        <v>124</v>
      </c>
      <c r="D46" s="1" t="s">
        <v>0</v>
      </c>
      <c r="L46" s="17"/>
      <c r="M46" s="1" t="s">
        <v>106</v>
      </c>
      <c r="N46" s="1" t="s">
        <v>124</v>
      </c>
      <c r="O46" s="1" t="s">
        <v>69</v>
      </c>
      <c r="P46" s="1">
        <v>40</v>
      </c>
    </row>
    <row r="48" spans="1:22" x14ac:dyDescent="0.2">
      <c r="B48" s="8"/>
      <c r="C48" s="9"/>
      <c r="D48" s="9"/>
      <c r="E48" s="9"/>
      <c r="F48" s="9"/>
      <c r="G48" s="9"/>
      <c r="H48" s="10"/>
      <c r="M48" s="8"/>
      <c r="N48" s="9"/>
      <c r="O48" s="9"/>
      <c r="P48" s="9"/>
      <c r="Q48" s="9"/>
      <c r="R48" s="9"/>
      <c r="S48" s="10"/>
    </row>
    <row r="49" spans="2:19" x14ac:dyDescent="0.2">
      <c r="B49" s="3" t="s">
        <v>66</v>
      </c>
      <c r="C49" s="1" t="s">
        <v>67</v>
      </c>
      <c r="D49" s="1" t="s">
        <v>68</v>
      </c>
      <c r="H49" s="4"/>
      <c r="M49" s="3" t="s">
        <v>66</v>
      </c>
      <c r="N49" s="1" t="s">
        <v>67</v>
      </c>
      <c r="O49" s="1" t="s">
        <v>68</v>
      </c>
      <c r="S49" s="4"/>
    </row>
    <row r="50" spans="2:19" x14ac:dyDescent="0.2">
      <c r="B50" s="3">
        <v>1000</v>
      </c>
      <c r="C50" s="1">
        <f>LOG10(B50)</f>
        <v>3</v>
      </c>
      <c r="D50" s="1">
        <f>AVERAGE(E28:E30)</f>
        <v>22.87</v>
      </c>
      <c r="H50" s="12"/>
      <c r="M50" s="3">
        <v>1000</v>
      </c>
      <c r="N50" s="1">
        <f>LOG10(M50)</f>
        <v>3</v>
      </c>
      <c r="O50" s="1">
        <f>AVERAGE(P28:P30)</f>
        <v>20</v>
      </c>
      <c r="S50" s="12"/>
    </row>
    <row r="51" spans="2:19" x14ac:dyDescent="0.2">
      <c r="B51" s="3">
        <v>500</v>
      </c>
      <c r="C51" s="1">
        <f>LOG10(B51)</f>
        <v>2.6989700043360187</v>
      </c>
      <c r="D51" s="1">
        <f>AVERAGE(E31:E32)</f>
        <v>23.905000000000001</v>
      </c>
      <c r="H51" s="12"/>
      <c r="M51" s="3">
        <v>500</v>
      </c>
      <c r="N51" s="1">
        <f>LOG10(M51)</f>
        <v>2.6989700043360187</v>
      </c>
      <c r="O51" s="1">
        <f>AVERAGE(P31:P32)</f>
        <v>21.085000000000001</v>
      </c>
      <c r="S51" s="12"/>
    </row>
    <row r="52" spans="2:19" x14ac:dyDescent="0.2">
      <c r="B52" s="3">
        <v>250</v>
      </c>
      <c r="C52" s="1">
        <f t="shared" ref="C52:C54" si="86">LOG10(B52)</f>
        <v>2.3979400086720375</v>
      </c>
      <c r="D52" s="1">
        <f>AVERAGE(E33:E34)</f>
        <v>25.03</v>
      </c>
      <c r="H52" s="12"/>
      <c r="M52" s="3">
        <v>250</v>
      </c>
      <c r="N52" s="1">
        <f t="shared" ref="N52:N54" si="87">LOG10(M52)</f>
        <v>2.3979400086720375</v>
      </c>
      <c r="O52" s="1">
        <f>AVERAGE(P33:P34)</f>
        <v>22.47</v>
      </c>
      <c r="S52" s="12"/>
    </row>
    <row r="53" spans="2:19" x14ac:dyDescent="0.2">
      <c r="B53" s="3">
        <v>125</v>
      </c>
      <c r="C53" s="1">
        <f t="shared" si="86"/>
        <v>2.0969100130080562</v>
      </c>
      <c r="D53" s="1">
        <f>AVERAGE(E35:E36)</f>
        <v>26.02</v>
      </c>
      <c r="H53" s="12"/>
      <c r="M53" s="3">
        <v>125</v>
      </c>
      <c r="N53" s="1">
        <f t="shared" si="87"/>
        <v>2.0969100130080562</v>
      </c>
      <c r="O53" s="1">
        <f>AVERAGE(P35:P36)</f>
        <v>23.305</v>
      </c>
      <c r="S53" s="12"/>
    </row>
    <row r="54" spans="2:19" x14ac:dyDescent="0.2">
      <c r="B54" s="3">
        <v>62.5</v>
      </c>
      <c r="C54" s="1">
        <f t="shared" si="86"/>
        <v>1.7958800173440752</v>
      </c>
      <c r="D54" s="1">
        <f>AVERAGE(E37:E38)</f>
        <v>26.725000000000001</v>
      </c>
      <c r="H54" s="12"/>
      <c r="M54" s="3">
        <v>62.5</v>
      </c>
      <c r="N54" s="1">
        <f t="shared" si="87"/>
        <v>1.7958800173440752</v>
      </c>
      <c r="O54" s="1">
        <f>AVERAGE(P37:P38)</f>
        <v>24.37</v>
      </c>
      <c r="S54" s="12"/>
    </row>
    <row r="55" spans="2:19" x14ac:dyDescent="0.2">
      <c r="B55" s="3"/>
      <c r="H55" s="12"/>
      <c r="M55" s="3"/>
      <c r="S55" s="12"/>
    </row>
    <row r="56" spans="2:19" x14ac:dyDescent="0.2">
      <c r="B56" s="3"/>
      <c r="H56" s="12"/>
      <c r="M56" s="3"/>
      <c r="S56" s="12"/>
    </row>
    <row r="57" spans="2:19" x14ac:dyDescent="0.2">
      <c r="B57" s="3"/>
      <c r="H57" s="12"/>
      <c r="M57" s="3"/>
      <c r="S57" s="12"/>
    </row>
    <row r="58" spans="2:19" x14ac:dyDescent="0.2">
      <c r="B58" s="3"/>
      <c r="H58" s="12"/>
      <c r="M58" s="3"/>
      <c r="S58" s="12"/>
    </row>
    <row r="59" spans="2:19" x14ac:dyDescent="0.2">
      <c r="B59" s="3"/>
      <c r="H59" s="12"/>
      <c r="M59" s="3"/>
      <c r="S59" s="12"/>
    </row>
    <row r="60" spans="2:19" x14ac:dyDescent="0.2">
      <c r="B60" s="3"/>
      <c r="H60" s="12"/>
      <c r="M60" s="3"/>
      <c r="S60" s="12"/>
    </row>
    <row r="61" spans="2:19" x14ac:dyDescent="0.2">
      <c r="B61" s="3"/>
      <c r="H61" s="12"/>
      <c r="M61" s="3"/>
      <c r="S61" s="12"/>
    </row>
    <row r="62" spans="2:19" x14ac:dyDescent="0.2">
      <c r="B62" s="3"/>
      <c r="H62" s="12"/>
      <c r="M62" s="3"/>
      <c r="S62" s="12"/>
    </row>
    <row r="63" spans="2:19" x14ac:dyDescent="0.2">
      <c r="B63" s="3"/>
      <c r="H63" s="12"/>
      <c r="M63" s="3"/>
      <c r="S63" s="12"/>
    </row>
    <row r="64" spans="2:19" x14ac:dyDescent="0.2">
      <c r="B64" s="3"/>
      <c r="H64" s="12"/>
      <c r="M64" s="3"/>
      <c r="S64" s="12"/>
    </row>
    <row r="65" spans="2:19" x14ac:dyDescent="0.2">
      <c r="B65" s="3"/>
      <c r="H65" s="12"/>
      <c r="M65" s="3"/>
      <c r="S65" s="12"/>
    </row>
    <row r="66" spans="2:19" x14ac:dyDescent="0.2">
      <c r="B66" s="3"/>
      <c r="H66" s="12"/>
      <c r="M66" s="3"/>
      <c r="S66" s="12"/>
    </row>
    <row r="67" spans="2:19" x14ac:dyDescent="0.2">
      <c r="B67" s="3"/>
      <c r="H67" s="4"/>
      <c r="M67" s="3"/>
      <c r="S67" s="4"/>
    </row>
    <row r="68" spans="2:19" x14ac:dyDescent="0.2">
      <c r="B68" s="3"/>
      <c r="H68" s="4"/>
      <c r="M68" s="3"/>
      <c r="S68" s="4"/>
    </row>
    <row r="69" spans="2:19" x14ac:dyDescent="0.2">
      <c r="B69" s="3"/>
      <c r="H69" s="4"/>
      <c r="M69" s="3"/>
      <c r="S69" s="4"/>
    </row>
    <row r="70" spans="2:19" x14ac:dyDescent="0.2">
      <c r="B70" s="3"/>
      <c r="H70" s="4"/>
      <c r="M70" s="3"/>
      <c r="S70" s="4"/>
    </row>
    <row r="71" spans="2:19" x14ac:dyDescent="0.2">
      <c r="B71" s="5"/>
      <c r="C71" s="6"/>
      <c r="D71" s="6"/>
      <c r="E71" s="6"/>
      <c r="F71" s="6"/>
      <c r="G71" s="6"/>
      <c r="H71" s="7"/>
      <c r="M71" s="5"/>
      <c r="N71" s="6"/>
      <c r="O71" s="6"/>
      <c r="P71" s="6"/>
      <c r="Q71" s="6"/>
      <c r="R71" s="6"/>
      <c r="S71" s="7"/>
    </row>
  </sheetData>
  <mergeCells count="6">
    <mergeCell ref="A4:A27"/>
    <mergeCell ref="A28:A38"/>
    <mergeCell ref="A39:A46"/>
    <mergeCell ref="L4:L27"/>
    <mergeCell ref="L28:L38"/>
    <mergeCell ref="L39:L46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T-REx mo real-time PCR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Guy</dc:creator>
  <cp:lastModifiedBy>Jacky Guy</cp:lastModifiedBy>
  <dcterms:created xsi:type="dcterms:W3CDTF">2026-07-09T10:11:56Z</dcterms:created>
  <dcterms:modified xsi:type="dcterms:W3CDTF">2026-07-09T12:41:50Z</dcterms:modified>
</cp:coreProperties>
</file>