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guy/Documents/Paper 2024/Version of Record July 2026/Source data spreadsheets/"/>
    </mc:Choice>
  </mc:AlternateContent>
  <xr:revisionPtr revIDLastSave="0" documentId="13_ncr:1_{F64BCF48-44EE-DD49-B457-91E35C5E3DA1}" xr6:coauthVersionLast="47" xr6:coauthVersionMax="47" xr10:uidLastSave="{00000000-0000-0000-0000-000000000000}"/>
  <bookViews>
    <workbookView xWindow="14540" yWindow="3900" windowWidth="27640" windowHeight="16680" xr2:uid="{03B64A1A-5C40-7A4F-8A5B-3C3FB8327250}"/>
  </bookViews>
  <sheets>
    <sheet name="Real time PCR WT and CTD1" sheetId="1" r:id="rId1"/>
    <sheet name="Real time PCR WT and CTD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26" i="2" l="1"/>
  <c r="N26" i="2"/>
  <c r="M32" i="2"/>
  <c r="P17" i="2"/>
  <c r="N17" i="2"/>
  <c r="P10" i="2"/>
  <c r="N10" i="2"/>
  <c r="N3" i="2"/>
  <c r="M29" i="2"/>
  <c r="M26" i="2"/>
  <c r="M23" i="2"/>
  <c r="M20" i="2"/>
  <c r="M17" i="2"/>
  <c r="M15" i="2"/>
  <c r="M13" i="2"/>
  <c r="M10" i="2"/>
  <c r="M8" i="2"/>
  <c r="M5" i="2"/>
  <c r="M3" i="2"/>
  <c r="I34" i="2"/>
  <c r="J34" i="2" s="1"/>
  <c r="J33" i="2"/>
  <c r="I33" i="2"/>
  <c r="I32" i="2"/>
  <c r="J32" i="2" s="1"/>
  <c r="K32" i="2" s="1"/>
  <c r="I31" i="2"/>
  <c r="J31" i="2" s="1"/>
  <c r="I30" i="2"/>
  <c r="J30" i="2" s="1"/>
  <c r="I29" i="2"/>
  <c r="J29" i="2" s="1"/>
  <c r="K29" i="2" s="1"/>
  <c r="I28" i="2"/>
  <c r="J28" i="2" s="1"/>
  <c r="I27" i="2"/>
  <c r="J27" i="2" s="1"/>
  <c r="I26" i="2"/>
  <c r="J26" i="2" s="1"/>
  <c r="K26" i="2" s="1"/>
  <c r="I25" i="2"/>
  <c r="J25" i="2" s="1"/>
  <c r="I24" i="2"/>
  <c r="J24" i="2" s="1"/>
  <c r="I23" i="2"/>
  <c r="J23" i="2" s="1"/>
  <c r="I22" i="2"/>
  <c r="J22" i="2" s="1"/>
  <c r="I21" i="2"/>
  <c r="J21" i="2" s="1"/>
  <c r="J20" i="2"/>
  <c r="K20" i="2" s="1"/>
  <c r="I20" i="2"/>
  <c r="I19" i="2"/>
  <c r="J19" i="2" s="1"/>
  <c r="I18" i="2"/>
  <c r="J18" i="2" s="1"/>
  <c r="I17" i="2"/>
  <c r="J17" i="2" s="1"/>
  <c r="K17" i="2" s="1"/>
  <c r="I16" i="2"/>
  <c r="J16" i="2" s="1"/>
  <c r="I15" i="2"/>
  <c r="J15" i="2" s="1"/>
  <c r="K15" i="2" s="1"/>
  <c r="I14" i="2"/>
  <c r="J14" i="2" s="1"/>
  <c r="I13" i="2"/>
  <c r="J13" i="2" s="1"/>
  <c r="K13" i="2" s="1"/>
  <c r="I12" i="2"/>
  <c r="J12" i="2" s="1"/>
  <c r="I11" i="2"/>
  <c r="J11" i="2" s="1"/>
  <c r="I10" i="2"/>
  <c r="J10" i="2" s="1"/>
  <c r="K10" i="2" s="1"/>
  <c r="I9" i="2"/>
  <c r="J9" i="2" s="1"/>
  <c r="I8" i="2"/>
  <c r="J8" i="2" s="1"/>
  <c r="K8" i="2" s="1"/>
  <c r="I7" i="2"/>
  <c r="J7" i="2" s="1"/>
  <c r="I6" i="2"/>
  <c r="J6" i="2" s="1"/>
  <c r="I5" i="2"/>
  <c r="J5" i="2" s="1"/>
  <c r="K5" i="2" s="1"/>
  <c r="I4" i="2"/>
  <c r="J4" i="2" s="1"/>
  <c r="I3" i="2"/>
  <c r="J3" i="2" s="1"/>
  <c r="K3" i="2" s="1"/>
  <c r="C33" i="2"/>
  <c r="D33" i="2" s="1"/>
  <c r="C32" i="2"/>
  <c r="D32" i="2" s="1"/>
  <c r="E32" i="2" s="1"/>
  <c r="C31" i="2"/>
  <c r="D31" i="2" s="1"/>
  <c r="C30" i="2"/>
  <c r="D30" i="2" s="1"/>
  <c r="D29" i="2"/>
  <c r="E29" i="2" s="1"/>
  <c r="C29" i="2"/>
  <c r="C28" i="2"/>
  <c r="D28" i="2" s="1"/>
  <c r="C27" i="2"/>
  <c r="D27" i="2" s="1"/>
  <c r="C26" i="2"/>
  <c r="D26" i="2" s="1"/>
  <c r="E26" i="2" s="1"/>
  <c r="C25" i="2"/>
  <c r="D25" i="2" s="1"/>
  <c r="C24" i="2"/>
  <c r="D24" i="2" s="1"/>
  <c r="C23" i="2"/>
  <c r="D23" i="2" s="1"/>
  <c r="E23" i="2" s="1"/>
  <c r="C22" i="2"/>
  <c r="D22" i="2" s="1"/>
  <c r="C21" i="2"/>
  <c r="D21" i="2" s="1"/>
  <c r="C20" i="2"/>
  <c r="D20" i="2" s="1"/>
  <c r="E20" i="2" s="1"/>
  <c r="C19" i="2"/>
  <c r="D19" i="2" s="1"/>
  <c r="C18" i="2"/>
  <c r="D18" i="2" s="1"/>
  <c r="C17" i="2"/>
  <c r="D17" i="2" s="1"/>
  <c r="E17" i="2" s="1"/>
  <c r="C16" i="2"/>
  <c r="D16" i="2" s="1"/>
  <c r="C15" i="2"/>
  <c r="D15" i="2" s="1"/>
  <c r="E15" i="2" s="1"/>
  <c r="C14" i="2"/>
  <c r="D14" i="2" s="1"/>
  <c r="C13" i="2"/>
  <c r="D13" i="2" s="1"/>
  <c r="C12" i="2"/>
  <c r="D12" i="2" s="1"/>
  <c r="E12" i="2" s="1"/>
  <c r="C11" i="2"/>
  <c r="D11" i="2" s="1"/>
  <c r="C10" i="2"/>
  <c r="D10" i="2" s="1"/>
  <c r="E10" i="2" s="1"/>
  <c r="C9" i="2"/>
  <c r="D9" i="2" s="1"/>
  <c r="C8" i="2"/>
  <c r="D8" i="2" s="1"/>
  <c r="E8" i="2" s="1"/>
  <c r="C7" i="2"/>
  <c r="D7" i="2" s="1"/>
  <c r="C6" i="2"/>
  <c r="D6" i="2" s="1"/>
  <c r="D5" i="2"/>
  <c r="C5" i="2"/>
  <c r="C4" i="2"/>
  <c r="D4" i="2" s="1"/>
  <c r="C3" i="2"/>
  <c r="D3" i="2" s="1"/>
  <c r="E3" i="2" s="1"/>
  <c r="P28" i="1"/>
  <c r="P19" i="1"/>
  <c r="P12" i="1"/>
  <c r="P3" i="1"/>
  <c r="O3" i="1"/>
  <c r="N28" i="1"/>
  <c r="N19" i="1"/>
  <c r="N12" i="1"/>
  <c r="N3" i="1"/>
  <c r="M32" i="1"/>
  <c r="E30" i="1"/>
  <c r="M30" i="1"/>
  <c r="M28" i="1"/>
  <c r="M25" i="1"/>
  <c r="M19" i="1"/>
  <c r="M22" i="1"/>
  <c r="M17" i="1"/>
  <c r="M15" i="1"/>
  <c r="M12" i="1"/>
  <c r="M9" i="1"/>
  <c r="M6" i="1"/>
  <c r="M3" i="1"/>
  <c r="I33" i="1"/>
  <c r="J33" i="1" s="1"/>
  <c r="I32" i="1"/>
  <c r="J32" i="1" s="1"/>
  <c r="K32" i="1" s="1"/>
  <c r="I31" i="1"/>
  <c r="J31" i="1" s="1"/>
  <c r="C31" i="1"/>
  <c r="D31" i="1" s="1"/>
  <c r="I30" i="1"/>
  <c r="J30" i="1" s="1"/>
  <c r="C30" i="1"/>
  <c r="D30" i="1" s="1"/>
  <c r="I29" i="1"/>
  <c r="J29" i="1" s="1"/>
  <c r="C29" i="1"/>
  <c r="D29" i="1" s="1"/>
  <c r="I28" i="1"/>
  <c r="J28" i="1" s="1"/>
  <c r="K28" i="1" s="1"/>
  <c r="C28" i="1"/>
  <c r="D28" i="1" s="1"/>
  <c r="E28" i="1" s="1"/>
  <c r="I27" i="1"/>
  <c r="J27" i="1" s="1"/>
  <c r="C27" i="1"/>
  <c r="D27" i="1" s="1"/>
  <c r="I26" i="1"/>
  <c r="J26" i="1" s="1"/>
  <c r="C26" i="1"/>
  <c r="D26" i="1" s="1"/>
  <c r="I25" i="1"/>
  <c r="J25" i="1" s="1"/>
  <c r="K25" i="1" s="1"/>
  <c r="C25" i="1"/>
  <c r="D25" i="1" s="1"/>
  <c r="E25" i="1" s="1"/>
  <c r="I24" i="1"/>
  <c r="J24" i="1" s="1"/>
  <c r="C24" i="1"/>
  <c r="D24" i="1" s="1"/>
  <c r="I23" i="1"/>
  <c r="J23" i="1" s="1"/>
  <c r="C23" i="1"/>
  <c r="D23" i="1" s="1"/>
  <c r="E23" i="1" s="1"/>
  <c r="I22" i="1"/>
  <c r="J22" i="1" s="1"/>
  <c r="K22" i="1" s="1"/>
  <c r="C22" i="1"/>
  <c r="D22" i="1" s="1"/>
  <c r="I21" i="1"/>
  <c r="J21" i="1" s="1"/>
  <c r="C21" i="1"/>
  <c r="D21" i="1" s="1"/>
  <c r="I20" i="1"/>
  <c r="J20" i="1" s="1"/>
  <c r="C20" i="1"/>
  <c r="D20" i="1" s="1"/>
  <c r="I19" i="1"/>
  <c r="J19" i="1" s="1"/>
  <c r="C19" i="1"/>
  <c r="D19" i="1" s="1"/>
  <c r="E19" i="1" s="1"/>
  <c r="I18" i="1"/>
  <c r="J18" i="1" s="1"/>
  <c r="C18" i="1"/>
  <c r="D18" i="1" s="1"/>
  <c r="I17" i="1"/>
  <c r="J17" i="1" s="1"/>
  <c r="K17" i="1" s="1"/>
  <c r="C17" i="1"/>
  <c r="D17" i="1" s="1"/>
  <c r="I16" i="1"/>
  <c r="J16" i="1" s="1"/>
  <c r="C16" i="1"/>
  <c r="D16" i="1" s="1"/>
  <c r="E16" i="1" s="1"/>
  <c r="I15" i="1"/>
  <c r="J15" i="1" s="1"/>
  <c r="K15" i="1" s="1"/>
  <c r="C15" i="1"/>
  <c r="D15" i="1" s="1"/>
  <c r="I14" i="1"/>
  <c r="J14" i="1" s="1"/>
  <c r="C14" i="1"/>
  <c r="D14" i="1" s="1"/>
  <c r="I13" i="1"/>
  <c r="J13" i="1" s="1"/>
  <c r="C13" i="1"/>
  <c r="D13" i="1" s="1"/>
  <c r="E13" i="1" s="1"/>
  <c r="I12" i="1"/>
  <c r="J12" i="1" s="1"/>
  <c r="K12" i="1" s="1"/>
  <c r="C12" i="1"/>
  <c r="D12" i="1" s="1"/>
  <c r="I11" i="1"/>
  <c r="J11" i="1" s="1"/>
  <c r="C11" i="1"/>
  <c r="D11" i="1" s="1"/>
  <c r="I10" i="1"/>
  <c r="J10" i="1" s="1"/>
  <c r="C10" i="1"/>
  <c r="D10" i="1" s="1"/>
  <c r="E10" i="1" s="1"/>
  <c r="I9" i="1"/>
  <c r="J9" i="1" s="1"/>
  <c r="C9" i="1"/>
  <c r="D9" i="1" s="1"/>
  <c r="I8" i="1"/>
  <c r="J8" i="1" s="1"/>
  <c r="C8" i="1"/>
  <c r="D8" i="1" s="1"/>
  <c r="I7" i="1"/>
  <c r="J7" i="1" s="1"/>
  <c r="C7" i="1"/>
  <c r="D7" i="1" s="1"/>
  <c r="I6" i="1"/>
  <c r="J6" i="1" s="1"/>
  <c r="C6" i="1"/>
  <c r="D6" i="1" s="1"/>
  <c r="I5" i="1"/>
  <c r="J5" i="1" s="1"/>
  <c r="C5" i="1"/>
  <c r="D5" i="1" s="1"/>
  <c r="I4" i="1"/>
  <c r="J4" i="1" s="1"/>
  <c r="C4" i="1"/>
  <c r="D4" i="1" s="1"/>
  <c r="I3" i="1"/>
  <c r="J3" i="1" s="1"/>
  <c r="K3" i="1" s="1"/>
  <c r="C3" i="1"/>
  <c r="D3" i="1" s="1"/>
  <c r="E3" i="1" s="1"/>
  <c r="K23" i="2" l="1"/>
  <c r="E5" i="2"/>
  <c r="O3" i="2" s="1"/>
  <c r="P3" i="2" s="1"/>
  <c r="K30" i="1"/>
  <c r="K19" i="1"/>
  <c r="E5" i="1"/>
  <c r="E8" i="1"/>
  <c r="K6" i="1"/>
  <c r="K9" i="1"/>
  <c r="E21" i="1"/>
</calcChain>
</file>

<file path=xl/sharedStrings.xml><?xml version="1.0" encoding="utf-8"?>
<sst xmlns="http://schemas.openxmlformats.org/spreadsheetml/2006/main" count="167" uniqueCount="36">
  <si>
    <t>Sample (MeCP2)</t>
  </si>
  <si>
    <t>Cp</t>
  </si>
  <si>
    <t>MeCP2/CypA</t>
  </si>
  <si>
    <t>Sample (CypA)</t>
  </si>
  <si>
    <t>WT#1 Tet1</t>
  </si>
  <si>
    <t>WT#1 Tet2</t>
  </si>
  <si>
    <t>WT#1 Tet3</t>
  </si>
  <si>
    <t>WT#6 Tet1</t>
  </si>
  <si>
    <t>WT#6 Tet2</t>
  </si>
  <si>
    <t>WT#6 Tet3</t>
  </si>
  <si>
    <t>CTD1 #8 Tet2</t>
  </si>
  <si>
    <t>CTD1 # 8 Tet3</t>
  </si>
  <si>
    <t>CTD1 #11 Tet2</t>
  </si>
  <si>
    <t>CTD1 #11 Tet3</t>
  </si>
  <si>
    <t>% mean WT</t>
  </si>
  <si>
    <t>Log corr amt</t>
  </si>
  <si>
    <t>Corr amount</t>
  </si>
  <si>
    <t>Mean</t>
  </si>
  <si>
    <t>Clone Mean</t>
  </si>
  <si>
    <t>CTD1 #8 Tet1</t>
  </si>
  <si>
    <t>Summary</t>
  </si>
  <si>
    <t>Mean WT</t>
  </si>
  <si>
    <t>CTD2 #10 Tet1</t>
  </si>
  <si>
    <t>CTD2 #10 Tet2</t>
  </si>
  <si>
    <t>CTD2 #10 Tet3</t>
  </si>
  <si>
    <t>CTD2 #12 Tet1</t>
  </si>
  <si>
    <t>CTD2 #12 Tet2</t>
  </si>
  <si>
    <t>WT#1</t>
  </si>
  <si>
    <t>Clone</t>
  </si>
  <si>
    <t>WT#6</t>
  </si>
  <si>
    <t>CTD2#10</t>
  </si>
  <si>
    <t>CTD2#12</t>
  </si>
  <si>
    <t>MeCP2 protein</t>
  </si>
  <si>
    <t>% WT mean</t>
  </si>
  <si>
    <t>CTD1#8</t>
  </si>
  <si>
    <t>CTD1#11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</si>
</sst>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54CE4-17D0-2540-B234-CA3A3F436EC0}">
  <dimension ref="A1:S47"/>
  <sheetViews>
    <sheetView tabSelected="1" topLeftCell="G1" workbookViewId="0">
      <selection activeCell="R11" sqref="R11"/>
    </sheetView>
  </sheetViews>
  <sheetFormatPr baseColWidth="10" defaultColWidth="11" defaultRowHeight="20" customHeight="1" x14ac:dyDescent="0.2"/>
  <cols>
    <col min="1" max="1" width="20" style="2" customWidth="1"/>
    <col min="2" max="2" width="11" style="2"/>
    <col min="3" max="3" width="18.5" style="2" customWidth="1"/>
    <col min="4" max="4" width="17.5" style="2" customWidth="1"/>
    <col min="5" max="6" width="11" style="2"/>
    <col min="7" max="7" width="16.1640625" style="2" customWidth="1"/>
    <col min="8" max="8" width="11" style="2"/>
    <col min="9" max="9" width="15" style="2" customWidth="1"/>
    <col min="10" max="10" width="15.6640625" style="2" customWidth="1"/>
    <col min="11" max="11" width="12" style="2" customWidth="1"/>
    <col min="12" max="12" width="11" style="2"/>
    <col min="13" max="13" width="18.83203125" style="2" customWidth="1"/>
    <col min="14" max="14" width="13.6640625" style="2" customWidth="1"/>
    <col min="15" max="15" width="13.1640625" style="2" customWidth="1"/>
    <col min="16" max="16" width="14" style="2" customWidth="1"/>
    <col min="17" max="18" width="11" style="2"/>
    <col min="19" max="19" width="17" style="2" customWidth="1"/>
    <col min="20" max="16384" width="11" style="2"/>
  </cols>
  <sheetData>
    <row r="1" spans="1:19" s="1" customFormat="1" ht="20" customHeight="1" x14ac:dyDescent="0.2">
      <c r="A1" s="1" t="s">
        <v>0</v>
      </c>
      <c r="B1" s="1" t="s">
        <v>1</v>
      </c>
      <c r="C1" s="1" t="s">
        <v>16</v>
      </c>
      <c r="D1" s="1" t="s">
        <v>15</v>
      </c>
      <c r="E1" s="1" t="s">
        <v>17</v>
      </c>
      <c r="G1" s="1" t="s">
        <v>3</v>
      </c>
      <c r="H1" s="1" t="s">
        <v>1</v>
      </c>
      <c r="I1" s="1" t="s">
        <v>16</v>
      </c>
      <c r="J1" s="1" t="s">
        <v>15</v>
      </c>
      <c r="K1" s="1" t="s">
        <v>17</v>
      </c>
      <c r="M1" s="1" t="s">
        <v>2</v>
      </c>
      <c r="N1" s="1" t="s">
        <v>18</v>
      </c>
      <c r="O1" s="1" t="s">
        <v>21</v>
      </c>
      <c r="P1" s="1" t="s">
        <v>14</v>
      </c>
      <c r="R1" s="1" t="s">
        <v>20</v>
      </c>
    </row>
    <row r="2" spans="1:19" ht="20" customHeight="1" x14ac:dyDescent="0.2">
      <c r="A2" s="1"/>
    </row>
    <row r="3" spans="1:19" ht="20" customHeight="1" x14ac:dyDescent="0.2">
      <c r="A3" s="3" t="s">
        <v>4</v>
      </c>
      <c r="B3" s="3">
        <v>18.14</v>
      </c>
      <c r="C3" s="3">
        <f t="shared" ref="C3:C31" si="0">(B3-24.676)/-3.2156</f>
        <v>2.0325911182982952</v>
      </c>
      <c r="D3" s="2">
        <f>10^C3</f>
        <v>107.79313882067524</v>
      </c>
      <c r="E3" s="2">
        <f>AVERAGE(D3:D4)</f>
        <v>97.063989838626043</v>
      </c>
      <c r="G3" s="3" t="s">
        <v>4</v>
      </c>
      <c r="H3" s="3">
        <v>17.739999999999998</v>
      </c>
      <c r="I3" s="3">
        <f>(H3-24.757)/-3.35</f>
        <v>2.0946268656716427</v>
      </c>
      <c r="J3" s="2">
        <f>10^I3</f>
        <v>124.34458169499838</v>
      </c>
      <c r="K3" s="2">
        <f>AVERAGE(J3:J5)</f>
        <v>120.05957784105851</v>
      </c>
      <c r="M3" s="2">
        <f>E3/K3</f>
        <v>0.80846519356518731</v>
      </c>
      <c r="N3" s="2">
        <f>AVERAGE(M3,M6,M9)</f>
        <v>0.9844555649316481</v>
      </c>
      <c r="O3" s="2">
        <f>AVERAGE(N3,N12)</f>
        <v>1.284504949708418</v>
      </c>
      <c r="P3" s="2">
        <f>100*(N3/$O$3)</f>
        <v>76.640854140353383</v>
      </c>
      <c r="R3" s="5" t="s">
        <v>28</v>
      </c>
      <c r="S3" s="6" t="s">
        <v>32</v>
      </c>
    </row>
    <row r="4" spans="1:19" ht="20" customHeight="1" x14ac:dyDescent="0.2">
      <c r="A4" s="3" t="s">
        <v>4</v>
      </c>
      <c r="B4" s="3">
        <v>18.45</v>
      </c>
      <c r="C4" s="3">
        <f t="shared" si="0"/>
        <v>1.9361860927976116</v>
      </c>
      <c r="D4" s="2">
        <f t="shared" ref="D4:D31" si="1">10^C4</f>
        <v>86.334840856576861</v>
      </c>
      <c r="G4" s="3" t="s">
        <v>4</v>
      </c>
      <c r="H4" s="3">
        <v>17.73</v>
      </c>
      <c r="I4" s="3">
        <f t="shared" ref="I4:I33" si="2">(H4-24.757)/-3.35</f>
        <v>2.0976119402985076</v>
      </c>
      <c r="J4" s="2">
        <f t="shared" ref="J4:J33" si="3">10^I4</f>
        <v>125.20219426837636</v>
      </c>
      <c r="R4" s="7"/>
      <c r="S4" s="8" t="s">
        <v>33</v>
      </c>
    </row>
    <row r="5" spans="1:19" ht="20" customHeight="1" x14ac:dyDescent="0.2">
      <c r="A5" s="2" t="s">
        <v>5</v>
      </c>
      <c r="B5" s="2">
        <v>18.5</v>
      </c>
      <c r="C5" s="2">
        <f t="shared" si="0"/>
        <v>1.9206368951362105</v>
      </c>
      <c r="D5" s="2">
        <f t="shared" si="1"/>
        <v>83.298445188540725</v>
      </c>
      <c r="E5" s="2">
        <f>AVERAGE(D5:D7)</f>
        <v>94.677786868067528</v>
      </c>
      <c r="G5" s="3" t="s">
        <v>4</v>
      </c>
      <c r="H5" s="3">
        <v>17.91</v>
      </c>
      <c r="I5" s="3">
        <f t="shared" si="2"/>
        <v>2.0438805970149256</v>
      </c>
      <c r="J5" s="2">
        <f t="shared" si="3"/>
        <v>110.63195755980078</v>
      </c>
      <c r="R5" s="7" t="s">
        <v>27</v>
      </c>
      <c r="S5" s="8">
        <v>76.640854140353383</v>
      </c>
    </row>
    <row r="6" spans="1:19" ht="20" customHeight="1" x14ac:dyDescent="0.2">
      <c r="A6" s="2" t="s">
        <v>5</v>
      </c>
      <c r="B6" s="2">
        <v>18.27</v>
      </c>
      <c r="C6" s="2">
        <f t="shared" si="0"/>
        <v>1.9921632043786539</v>
      </c>
      <c r="D6" s="2">
        <f t="shared" si="1"/>
        <v>98.211694534265902</v>
      </c>
      <c r="G6" s="2" t="s">
        <v>5</v>
      </c>
      <c r="H6" s="2">
        <v>18.260000000000002</v>
      </c>
      <c r="I6" s="2">
        <f t="shared" si="2"/>
        <v>1.9394029850746268</v>
      </c>
      <c r="J6" s="2">
        <f t="shared" si="3"/>
        <v>86.976711832962849</v>
      </c>
      <c r="K6" s="2">
        <f>AVERAGE(J6:J8)</f>
        <v>89.290727456092512</v>
      </c>
      <c r="M6" s="2">
        <f>E5/K6</f>
        <v>1.0603316779407361</v>
      </c>
      <c r="R6" s="7" t="s">
        <v>29</v>
      </c>
      <c r="S6" s="8">
        <v>123.35914585964662</v>
      </c>
    </row>
    <row r="7" spans="1:19" ht="20" customHeight="1" x14ac:dyDescent="0.2">
      <c r="A7" s="2" t="s">
        <v>5</v>
      </c>
      <c r="B7" s="2">
        <v>18.21</v>
      </c>
      <c r="C7" s="2">
        <f t="shared" si="0"/>
        <v>2.0108222415723342</v>
      </c>
      <c r="D7" s="2">
        <f t="shared" si="1"/>
        <v>102.52322088139599</v>
      </c>
      <c r="G7" s="2" t="s">
        <v>5</v>
      </c>
      <c r="H7" s="2">
        <v>18.28</v>
      </c>
      <c r="I7" s="2">
        <f t="shared" si="2"/>
        <v>1.9334328358208956</v>
      </c>
      <c r="J7" s="2">
        <f t="shared" si="3"/>
        <v>85.789243033689587</v>
      </c>
      <c r="R7" s="7" t="s">
        <v>34</v>
      </c>
      <c r="S7" s="8">
        <v>36.892546816435598</v>
      </c>
    </row>
    <row r="8" spans="1:19" ht="20" customHeight="1" x14ac:dyDescent="0.2">
      <c r="A8" s="3" t="s">
        <v>6</v>
      </c>
      <c r="B8" s="3">
        <v>17.809999999999999</v>
      </c>
      <c r="C8" s="3">
        <f t="shared" si="0"/>
        <v>2.1352158228635401</v>
      </c>
      <c r="D8" s="2">
        <f t="shared" si="1"/>
        <v>136.52614353988</v>
      </c>
      <c r="E8" s="2">
        <f>AVERAGE(D8:D9)</f>
        <v>129.13658885533596</v>
      </c>
      <c r="G8" s="2" t="s">
        <v>5</v>
      </c>
      <c r="H8" s="2">
        <v>18.13</v>
      </c>
      <c r="I8" s="2">
        <f t="shared" si="2"/>
        <v>1.9782089552238813</v>
      </c>
      <c r="J8" s="2">
        <f t="shared" si="3"/>
        <v>95.106227501625128</v>
      </c>
      <c r="R8" s="10" t="s">
        <v>35</v>
      </c>
      <c r="S8" s="12">
        <v>29.281956073001343</v>
      </c>
    </row>
    <row r="9" spans="1:19" ht="20" customHeight="1" x14ac:dyDescent="0.2">
      <c r="A9" s="3" t="s">
        <v>6</v>
      </c>
      <c r="B9" s="3">
        <v>17.97</v>
      </c>
      <c r="C9" s="3">
        <f t="shared" si="0"/>
        <v>2.0854583903470583</v>
      </c>
      <c r="D9" s="2">
        <f t="shared" si="1"/>
        <v>121.74703417079193</v>
      </c>
      <c r="G9" s="3" t="s">
        <v>6</v>
      </c>
      <c r="H9" s="3">
        <v>17.78</v>
      </c>
      <c r="I9" s="3">
        <f t="shared" si="2"/>
        <v>2.082686567164179</v>
      </c>
      <c r="J9" s="2">
        <f t="shared" si="3"/>
        <v>120.97247530855637</v>
      </c>
      <c r="K9" s="2">
        <f>AVERAGE(J9:J11)</f>
        <v>119.06710483952224</v>
      </c>
      <c r="M9" s="2">
        <f>E8/K9</f>
        <v>1.0845698232890209</v>
      </c>
    </row>
    <row r="10" spans="1:19" ht="20" customHeight="1" x14ac:dyDescent="0.2">
      <c r="A10" s="2" t="s">
        <v>7</v>
      </c>
      <c r="B10" s="2">
        <v>17.91</v>
      </c>
      <c r="C10" s="2">
        <f t="shared" si="0"/>
        <v>2.1041174275407384</v>
      </c>
      <c r="D10" s="2">
        <f t="shared" si="1"/>
        <v>127.09176982576197</v>
      </c>
      <c r="E10" s="2">
        <f>AVERAGE(D10:D12)</f>
        <v>127.87793088245435</v>
      </c>
      <c r="G10" s="3" t="s">
        <v>6</v>
      </c>
      <c r="H10" s="3">
        <v>17.84</v>
      </c>
      <c r="I10" s="3">
        <f t="shared" si="2"/>
        <v>2.0647761194029854</v>
      </c>
      <c r="J10" s="2">
        <f t="shared" si="3"/>
        <v>116.08500365863669</v>
      </c>
    </row>
    <row r="11" spans="1:19" ht="20" customHeight="1" x14ac:dyDescent="0.2">
      <c r="A11" s="2" t="s">
        <v>7</v>
      </c>
      <c r="B11" s="2">
        <v>17.809999999999999</v>
      </c>
      <c r="C11" s="2">
        <f t="shared" si="0"/>
        <v>2.1352158228635401</v>
      </c>
      <c r="D11" s="2">
        <f t="shared" si="1"/>
        <v>136.52614353988</v>
      </c>
      <c r="G11" s="3" t="s">
        <v>6</v>
      </c>
      <c r="H11" s="3">
        <v>17.79</v>
      </c>
      <c r="I11" s="3">
        <f t="shared" si="2"/>
        <v>2.0797014925373141</v>
      </c>
      <c r="J11" s="2">
        <f t="shared" si="3"/>
        <v>120.14383555137368</v>
      </c>
    </row>
    <row r="12" spans="1:19" ht="20" customHeight="1" x14ac:dyDescent="0.2">
      <c r="A12" s="2" t="s">
        <v>7</v>
      </c>
      <c r="B12" s="2">
        <v>17.989999999999998</v>
      </c>
      <c r="C12" s="2">
        <f t="shared" si="0"/>
        <v>2.0792387112824979</v>
      </c>
      <c r="D12" s="2">
        <f t="shared" si="1"/>
        <v>120.01587928172106</v>
      </c>
      <c r="G12" s="2" t="s">
        <v>7</v>
      </c>
      <c r="H12" s="2">
        <v>18.5</v>
      </c>
      <c r="I12" s="2">
        <f t="shared" si="2"/>
        <v>1.8677611940298511</v>
      </c>
      <c r="J12" s="2">
        <f t="shared" si="3"/>
        <v>73.749858947799879</v>
      </c>
      <c r="K12" s="2">
        <f>AVERAGE(J12:J14)</f>
        <v>77.499653337858049</v>
      </c>
      <c r="M12" s="2">
        <f>E10/K12</f>
        <v>1.6500451985891254</v>
      </c>
      <c r="N12" s="2">
        <f>AVERAGE(M12,M15,M17)</f>
        <v>1.584554334485188</v>
      </c>
      <c r="P12" s="2">
        <f>100*(N12/$O$3)</f>
        <v>123.35914585964662</v>
      </c>
    </row>
    <row r="13" spans="1:19" ht="20" customHeight="1" x14ac:dyDescent="0.2">
      <c r="A13" s="3" t="s">
        <v>8</v>
      </c>
      <c r="B13" s="3">
        <v>18.82</v>
      </c>
      <c r="C13" s="3">
        <f t="shared" si="0"/>
        <v>1.8211220301032462</v>
      </c>
      <c r="D13" s="2">
        <f t="shared" si="1"/>
        <v>66.240260254939898</v>
      </c>
      <c r="E13" s="2">
        <f>AVERAGE(D13:D15)</f>
        <v>70.722642834520613</v>
      </c>
      <c r="G13" s="2" t="s">
        <v>7</v>
      </c>
      <c r="H13" s="2">
        <v>18.47</v>
      </c>
      <c r="I13" s="2">
        <f t="shared" si="2"/>
        <v>1.8767164179104485</v>
      </c>
      <c r="J13" s="2">
        <f t="shared" si="3"/>
        <v>75.286380429590466</v>
      </c>
    </row>
    <row r="14" spans="1:19" ht="20" customHeight="1" x14ac:dyDescent="0.2">
      <c r="A14" s="3" t="s">
        <v>8</v>
      </c>
      <c r="B14" s="3">
        <v>18.68</v>
      </c>
      <c r="C14" s="3">
        <f t="shared" si="0"/>
        <v>1.8646597835551681</v>
      </c>
      <c r="D14" s="2">
        <f t="shared" si="1"/>
        <v>73.225067982548978</v>
      </c>
      <c r="G14" s="2" t="s">
        <v>7</v>
      </c>
      <c r="H14" s="2">
        <v>18.32</v>
      </c>
      <c r="I14" s="2">
        <f t="shared" si="2"/>
        <v>1.9214925373134331</v>
      </c>
      <c r="J14" s="2">
        <f t="shared" si="3"/>
        <v>83.462720636183789</v>
      </c>
    </row>
    <row r="15" spans="1:19" ht="20" customHeight="1" x14ac:dyDescent="0.2">
      <c r="A15" s="3" t="s">
        <v>8</v>
      </c>
      <c r="B15" s="3">
        <v>18.690000000000001</v>
      </c>
      <c r="C15" s="3">
        <f t="shared" si="0"/>
        <v>1.8615499440228875</v>
      </c>
      <c r="D15" s="2">
        <f t="shared" si="1"/>
        <v>72.702600266072935</v>
      </c>
      <c r="G15" s="3" t="s">
        <v>8</v>
      </c>
      <c r="H15" s="3">
        <v>19.010000000000002</v>
      </c>
      <c r="I15" s="3">
        <f t="shared" si="2"/>
        <v>1.7155223880597015</v>
      </c>
      <c r="J15" s="2">
        <f t="shared" si="3"/>
        <v>51.94244493614913</v>
      </c>
      <c r="K15" s="2">
        <f>AVERAGE(J15:J16)</f>
        <v>46.958450388392855</v>
      </c>
      <c r="M15" s="2">
        <f>E13/K15</f>
        <v>1.5060684977799388</v>
      </c>
    </row>
    <row r="16" spans="1:19" ht="20" customHeight="1" x14ac:dyDescent="0.2">
      <c r="A16" s="2" t="s">
        <v>9</v>
      </c>
      <c r="B16" s="2">
        <v>18.690000000000001</v>
      </c>
      <c r="C16" s="2">
        <f t="shared" si="0"/>
        <v>1.8615499440228875</v>
      </c>
      <c r="D16" s="2">
        <f t="shared" si="1"/>
        <v>72.702600266072935</v>
      </c>
      <c r="E16" s="2">
        <f>AVERAGE(D16:D18)</f>
        <v>80.798923103654133</v>
      </c>
      <c r="G16" s="3" t="s">
        <v>8</v>
      </c>
      <c r="H16" s="3">
        <v>19.32</v>
      </c>
      <c r="I16" s="3">
        <f t="shared" si="2"/>
        <v>1.6229850746268659</v>
      </c>
      <c r="J16" s="2">
        <f t="shared" si="3"/>
        <v>41.97445584063658</v>
      </c>
    </row>
    <row r="17" spans="1:16" ht="20" customHeight="1" x14ac:dyDescent="0.2">
      <c r="A17" s="2" t="s">
        <v>9</v>
      </c>
      <c r="B17" s="2">
        <v>18.43</v>
      </c>
      <c r="C17" s="2">
        <f t="shared" si="0"/>
        <v>1.9424057718621717</v>
      </c>
      <c r="D17" s="2">
        <f t="shared" si="1"/>
        <v>87.580167581177818</v>
      </c>
      <c r="G17" s="2" t="s">
        <v>9</v>
      </c>
      <c r="H17" s="2">
        <v>18.989999999999998</v>
      </c>
      <c r="I17" s="2">
        <f t="shared" si="2"/>
        <v>1.7214925373134338</v>
      </c>
      <c r="J17" s="2">
        <f t="shared" si="3"/>
        <v>52.661416575698823</v>
      </c>
      <c r="K17" s="2">
        <f>AVERAGE(J17:J18)</f>
        <v>50.576794559793335</v>
      </c>
      <c r="M17" s="2">
        <f>E16/K17</f>
        <v>1.5975493070865006</v>
      </c>
    </row>
    <row r="18" spans="1:16" ht="20" customHeight="1" x14ac:dyDescent="0.2">
      <c r="A18" s="2" t="s">
        <v>9</v>
      </c>
      <c r="B18" s="2">
        <v>18.52</v>
      </c>
      <c r="C18" s="2">
        <f t="shared" si="0"/>
        <v>1.9144172160716504</v>
      </c>
      <c r="D18" s="2">
        <f t="shared" si="1"/>
        <v>82.114001463711659</v>
      </c>
      <c r="G18" s="2" t="s">
        <v>9</v>
      </c>
      <c r="H18" s="2">
        <v>19.11</v>
      </c>
      <c r="I18" s="2">
        <f t="shared" si="2"/>
        <v>1.6856716417910453</v>
      </c>
      <c r="J18" s="2">
        <f t="shared" si="3"/>
        <v>48.492172543887847</v>
      </c>
    </row>
    <row r="19" spans="1:16" ht="20" customHeight="1" x14ac:dyDescent="0.2">
      <c r="A19" s="3" t="s">
        <v>19</v>
      </c>
      <c r="B19" s="3">
        <v>19.78</v>
      </c>
      <c r="C19" s="3">
        <f t="shared" si="0"/>
        <v>1.5225774350043531</v>
      </c>
      <c r="D19" s="2">
        <f t="shared" si="1"/>
        <v>33.310214935618468</v>
      </c>
      <c r="E19" s="2">
        <f>AVERAGE(D19:D20)</f>
        <v>35.73756877509723</v>
      </c>
      <c r="G19" s="3" t="s">
        <v>19</v>
      </c>
      <c r="H19" s="3">
        <v>18.95</v>
      </c>
      <c r="I19" s="3">
        <f t="shared" si="2"/>
        <v>1.7334328358208961</v>
      </c>
      <c r="J19" s="2">
        <f t="shared" si="3"/>
        <v>54.129352969502754</v>
      </c>
      <c r="K19" s="2">
        <f>AVERAGE(J19:J21)</f>
        <v>60.637524969478683</v>
      </c>
      <c r="M19" s="2">
        <f>E19/K19</f>
        <v>0.58936390944527162</v>
      </c>
      <c r="N19" s="2">
        <f>AVERAGE(M19,M22,M25)</f>
        <v>0.47388658993061061</v>
      </c>
      <c r="P19" s="2">
        <f>100*(N19/$O$3)</f>
        <v>36.892546816435598</v>
      </c>
    </row>
    <row r="20" spans="1:16" ht="20" customHeight="1" x14ac:dyDescent="0.2">
      <c r="A20" s="3" t="s">
        <v>19</v>
      </c>
      <c r="B20" s="3">
        <v>19.59</v>
      </c>
      <c r="C20" s="3">
        <f t="shared" si="0"/>
        <v>1.581664386117676</v>
      </c>
      <c r="D20" s="2">
        <f t="shared" si="1"/>
        <v>38.164922614575985</v>
      </c>
      <c r="G20" s="3" t="s">
        <v>19</v>
      </c>
      <c r="H20" s="3">
        <v>18.649999999999999</v>
      </c>
      <c r="I20" s="3">
        <f t="shared" si="2"/>
        <v>1.8229850746268665</v>
      </c>
      <c r="J20" s="2">
        <f t="shared" si="3"/>
        <v>66.525029319084652</v>
      </c>
    </row>
    <row r="21" spans="1:16" ht="20" customHeight="1" x14ac:dyDescent="0.2">
      <c r="A21" s="2" t="s">
        <v>10</v>
      </c>
      <c r="B21" s="2">
        <v>20.16</v>
      </c>
      <c r="C21" s="2">
        <f t="shared" si="0"/>
        <v>1.4044035327777082</v>
      </c>
      <c r="D21" s="2">
        <f t="shared" si="1"/>
        <v>25.374852870090972</v>
      </c>
      <c r="E21" s="2">
        <f t="shared" ref="E21" si="4">AVERAGE(D21:D22)</f>
        <v>24.928636183019094</v>
      </c>
      <c r="G21" s="3" t="s">
        <v>19</v>
      </c>
      <c r="H21" s="3">
        <v>18.77</v>
      </c>
      <c r="I21" s="3">
        <f t="shared" si="2"/>
        <v>1.7871641791044781</v>
      </c>
      <c r="J21" s="2">
        <f t="shared" si="3"/>
        <v>61.258192619848657</v>
      </c>
    </row>
    <row r="22" spans="1:16" ht="20" customHeight="1" x14ac:dyDescent="0.2">
      <c r="A22" s="2" t="s">
        <v>10</v>
      </c>
      <c r="B22" s="2">
        <v>20.21</v>
      </c>
      <c r="C22" s="2">
        <f t="shared" si="0"/>
        <v>1.3888543351163074</v>
      </c>
      <c r="D22" s="2">
        <f t="shared" si="1"/>
        <v>24.482419495947219</v>
      </c>
      <c r="G22" s="2" t="s">
        <v>10</v>
      </c>
      <c r="H22" s="2">
        <v>18.84</v>
      </c>
      <c r="I22" s="2">
        <f t="shared" si="2"/>
        <v>1.7662686567164183</v>
      </c>
      <c r="J22" s="2">
        <f t="shared" si="3"/>
        <v>58.380613796061063</v>
      </c>
      <c r="K22" s="2">
        <f>AVERAGE(J22:J24)</f>
        <v>58.298634248035739</v>
      </c>
      <c r="M22" s="2">
        <f>E21/K22</f>
        <v>0.42760240449130277</v>
      </c>
    </row>
    <row r="23" spans="1:16" ht="20" customHeight="1" x14ac:dyDescent="0.2">
      <c r="A23" s="3" t="s">
        <v>11</v>
      </c>
      <c r="B23" s="3">
        <v>19.63</v>
      </c>
      <c r="C23" s="3">
        <f t="shared" si="0"/>
        <v>1.5692250279885558</v>
      </c>
      <c r="D23" s="2">
        <f t="shared" si="1"/>
        <v>37.087283831784859</v>
      </c>
      <c r="E23" s="2">
        <f t="shared" ref="E23" si="5">AVERAGE(D23:D24)</f>
        <v>37.901355934615978</v>
      </c>
      <c r="G23" s="2" t="s">
        <v>10</v>
      </c>
      <c r="H23" s="2">
        <v>18.920000000000002</v>
      </c>
      <c r="I23" s="2">
        <f t="shared" si="2"/>
        <v>1.7423880597014925</v>
      </c>
      <c r="J23" s="2">
        <f t="shared" si="3"/>
        <v>55.257096328197498</v>
      </c>
    </row>
    <row r="24" spans="1:16" ht="20" customHeight="1" x14ac:dyDescent="0.2">
      <c r="A24" s="3" t="s">
        <v>11</v>
      </c>
      <c r="B24" s="3">
        <v>19.57</v>
      </c>
      <c r="C24" s="3">
        <f t="shared" si="0"/>
        <v>1.5878840651822361</v>
      </c>
      <c r="D24" s="2">
        <f t="shared" si="1"/>
        <v>38.71542803744709</v>
      </c>
      <c r="G24" s="2" t="s">
        <v>10</v>
      </c>
      <c r="H24" s="2">
        <v>18.77</v>
      </c>
      <c r="I24" s="2">
        <f t="shared" si="2"/>
        <v>1.7871641791044781</v>
      </c>
      <c r="J24" s="2">
        <f t="shared" si="3"/>
        <v>61.258192619848657</v>
      </c>
    </row>
    <row r="25" spans="1:16" ht="20" customHeight="1" x14ac:dyDescent="0.2">
      <c r="A25" s="2" t="s">
        <v>12</v>
      </c>
      <c r="B25" s="2">
        <v>19.77</v>
      </c>
      <c r="C25" s="2">
        <f t="shared" si="0"/>
        <v>1.5256872745366337</v>
      </c>
      <c r="D25" s="2">
        <f t="shared" si="1"/>
        <v>33.549594433312457</v>
      </c>
      <c r="E25" s="2">
        <f>AVERAGE(D25:D27)</f>
        <v>34.787404212111205</v>
      </c>
      <c r="G25" s="3" t="s">
        <v>11</v>
      </c>
      <c r="H25" s="3">
        <v>18.2</v>
      </c>
      <c r="I25" s="3">
        <f t="shared" si="2"/>
        <v>1.9573134328358215</v>
      </c>
      <c r="J25" s="2">
        <f t="shared" si="3"/>
        <v>90.63865092835988</v>
      </c>
      <c r="K25" s="2">
        <f>AVERAGE(J25:J27)</f>
        <v>93.654481895481297</v>
      </c>
      <c r="M25" s="2">
        <f>E23/K25</f>
        <v>0.40469345585525757</v>
      </c>
    </row>
    <row r="26" spans="1:16" ht="20" customHeight="1" x14ac:dyDescent="0.2">
      <c r="A26" s="2" t="s">
        <v>12</v>
      </c>
      <c r="B26" s="2">
        <v>19.72</v>
      </c>
      <c r="C26" s="2">
        <f t="shared" si="0"/>
        <v>1.5412364721980345</v>
      </c>
      <c r="D26" s="2">
        <f t="shared" si="1"/>
        <v>34.772544549261248</v>
      </c>
      <c r="G26" s="3" t="s">
        <v>11</v>
      </c>
      <c r="H26" s="3">
        <v>18.18</v>
      </c>
      <c r="I26" s="3">
        <f t="shared" si="2"/>
        <v>1.9632835820895527</v>
      </c>
      <c r="J26" s="2">
        <f t="shared" si="3"/>
        <v>91.893243767503847</v>
      </c>
    </row>
    <row r="27" spans="1:16" ht="20" customHeight="1" x14ac:dyDescent="0.2">
      <c r="A27" s="2" t="s">
        <v>12</v>
      </c>
      <c r="B27" s="2">
        <v>19.670000000000002</v>
      </c>
      <c r="C27" s="2">
        <f t="shared" si="0"/>
        <v>1.5567856698594342</v>
      </c>
      <c r="D27" s="2">
        <f t="shared" si="1"/>
        <v>36.040073653759919</v>
      </c>
      <c r="G27" s="3" t="s">
        <v>11</v>
      </c>
      <c r="H27" s="3">
        <v>18.079999999999998</v>
      </c>
      <c r="I27" s="3">
        <f t="shared" si="2"/>
        <v>1.9931343283582099</v>
      </c>
      <c r="J27" s="2">
        <f t="shared" si="3"/>
        <v>98.431550990580163</v>
      </c>
    </row>
    <row r="28" spans="1:16" ht="20" customHeight="1" x14ac:dyDescent="0.2">
      <c r="A28" s="3" t="s">
        <v>13</v>
      </c>
      <c r="B28" s="3">
        <v>19.829999999999998</v>
      </c>
      <c r="C28" s="3">
        <f t="shared" si="0"/>
        <v>1.5070282373429533</v>
      </c>
      <c r="D28" s="2">
        <f t="shared" si="1"/>
        <v>32.138694940580997</v>
      </c>
      <c r="E28" s="2">
        <f>AVERAGE(D28:D29)</f>
        <v>31.135754148186653</v>
      </c>
      <c r="G28" s="2" t="s">
        <v>12</v>
      </c>
      <c r="H28" s="2">
        <v>18.25</v>
      </c>
      <c r="I28" s="2">
        <f t="shared" si="2"/>
        <v>1.9423880597014929</v>
      </c>
      <c r="J28" s="2">
        <f t="shared" si="3"/>
        <v>87.576595805728346</v>
      </c>
      <c r="K28" s="2">
        <f>AVERAGE(J28:J29)</f>
        <v>88.182700204067828</v>
      </c>
      <c r="M28" s="2">
        <f>E25/K28</f>
        <v>0.39449239058917451</v>
      </c>
      <c r="N28" s="2">
        <f>AVERAGE(M28,M30,M32)</f>
        <v>0.37612817512914692</v>
      </c>
      <c r="P28" s="2">
        <f>100*(N28/$O$3)</f>
        <v>29.281956073001343</v>
      </c>
    </row>
    <row r="29" spans="1:16" ht="20" customHeight="1" x14ac:dyDescent="0.2">
      <c r="A29" s="3" t="s">
        <v>13</v>
      </c>
      <c r="B29" s="3">
        <v>19.920000000000002</v>
      </c>
      <c r="C29" s="3">
        <f t="shared" si="0"/>
        <v>1.4790396815524309</v>
      </c>
      <c r="D29" s="2">
        <f t="shared" si="1"/>
        <v>30.132813355792308</v>
      </c>
      <c r="G29" s="2" t="s">
        <v>12</v>
      </c>
      <c r="H29" s="2">
        <v>18.23</v>
      </c>
      <c r="I29" s="2">
        <f t="shared" si="2"/>
        <v>1.948358208955224</v>
      </c>
      <c r="J29" s="2">
        <f t="shared" si="3"/>
        <v>88.788804602407325</v>
      </c>
    </row>
    <row r="30" spans="1:16" ht="20" customHeight="1" x14ac:dyDescent="0.2">
      <c r="A30" s="2" t="s">
        <v>13</v>
      </c>
      <c r="B30" s="2">
        <v>19.73</v>
      </c>
      <c r="C30" s="2">
        <f t="shared" si="0"/>
        <v>1.5381266326657539</v>
      </c>
      <c r="D30" s="2">
        <f t="shared" si="1"/>
        <v>34.524439187979169</v>
      </c>
      <c r="E30" s="2">
        <f>AVERAGE(D30:D31)</f>
        <v>32.545949877205899</v>
      </c>
      <c r="G30" s="3" t="s">
        <v>13</v>
      </c>
      <c r="H30" s="3">
        <v>18.75</v>
      </c>
      <c r="I30" s="3">
        <f t="shared" si="2"/>
        <v>1.7931343283582093</v>
      </c>
      <c r="J30" s="2">
        <f t="shared" si="3"/>
        <v>62.106110026083151</v>
      </c>
      <c r="K30" s="2">
        <f>AVERAGE(J30:J31)</f>
        <v>64.315569672583905</v>
      </c>
      <c r="M30" s="2">
        <f>E28/K30</f>
        <v>0.4841091248463128</v>
      </c>
    </row>
    <row r="31" spans="1:16" ht="20" customHeight="1" x14ac:dyDescent="0.2">
      <c r="A31" s="2" t="s">
        <v>13</v>
      </c>
      <c r="B31" s="2">
        <v>19.899999999999999</v>
      </c>
      <c r="C31" s="2">
        <f t="shared" si="0"/>
        <v>1.4852593606169922</v>
      </c>
      <c r="D31" s="2">
        <f t="shared" si="1"/>
        <v>30.567460566432636</v>
      </c>
      <c r="G31" s="3" t="s">
        <v>13</v>
      </c>
      <c r="H31" s="3">
        <v>18.649999999999999</v>
      </c>
      <c r="I31" s="3">
        <f t="shared" si="2"/>
        <v>1.8229850746268665</v>
      </c>
      <c r="J31" s="2">
        <f t="shared" si="3"/>
        <v>66.525029319084652</v>
      </c>
    </row>
    <row r="32" spans="1:16" ht="20" customHeight="1" x14ac:dyDescent="0.2">
      <c r="A32" s="4"/>
      <c r="B32" s="4"/>
      <c r="C32" s="4"/>
      <c r="D32" s="4"/>
      <c r="G32" s="2" t="s">
        <v>13</v>
      </c>
      <c r="H32" s="2">
        <v>17.88</v>
      </c>
      <c r="I32" s="2">
        <f t="shared" si="2"/>
        <v>2.0528358208955231</v>
      </c>
      <c r="J32" s="2">
        <f t="shared" si="3"/>
        <v>112.93688914595469</v>
      </c>
      <c r="K32" s="2">
        <f>AVERAGE(J32:J33)</f>
        <v>130.29689202426636</v>
      </c>
      <c r="M32" s="2">
        <f>E30/K32</f>
        <v>0.24978300995195324</v>
      </c>
    </row>
    <row r="33" spans="1:10" ht="20" customHeight="1" x14ac:dyDescent="0.2">
      <c r="A33" s="4"/>
      <c r="B33" s="4"/>
      <c r="C33" s="4"/>
      <c r="D33" s="4"/>
      <c r="G33" s="2" t="s">
        <v>13</v>
      </c>
      <c r="H33" s="2">
        <v>17.489999999999998</v>
      </c>
      <c r="I33" s="2">
        <f t="shared" si="2"/>
        <v>2.1692537313432845</v>
      </c>
      <c r="J33" s="2">
        <f t="shared" si="3"/>
        <v>147.65689490257805</v>
      </c>
    </row>
    <row r="34" spans="1:10" ht="20" customHeight="1" x14ac:dyDescent="0.2">
      <c r="A34" s="4"/>
      <c r="B34" s="4"/>
      <c r="C34" s="4"/>
      <c r="D34" s="4"/>
    </row>
    <row r="35" spans="1:10" ht="20" customHeight="1" x14ac:dyDescent="0.2">
      <c r="A35" s="4"/>
      <c r="B35" s="4"/>
      <c r="C35" s="4"/>
      <c r="D35" s="4"/>
    </row>
    <row r="36" spans="1:10" ht="20" customHeight="1" x14ac:dyDescent="0.2">
      <c r="A36" s="4"/>
      <c r="B36" s="4"/>
      <c r="C36" s="4"/>
      <c r="D36" s="4"/>
    </row>
    <row r="37" spans="1:10" ht="20" customHeight="1" x14ac:dyDescent="0.2">
      <c r="A37" s="4"/>
      <c r="B37" s="4"/>
      <c r="C37" s="4"/>
      <c r="D37" s="4"/>
    </row>
    <row r="38" spans="1:10" ht="20" customHeight="1" x14ac:dyDescent="0.2">
      <c r="A38" s="4"/>
      <c r="B38" s="4"/>
      <c r="C38" s="4"/>
      <c r="D38" s="4"/>
    </row>
    <row r="39" spans="1:10" ht="20" customHeight="1" x14ac:dyDescent="0.2">
      <c r="A39" s="4"/>
      <c r="B39" s="4"/>
      <c r="C39" s="4"/>
      <c r="D39" s="4"/>
    </row>
    <row r="40" spans="1:10" ht="20" customHeight="1" x14ac:dyDescent="0.2">
      <c r="A40" s="4"/>
      <c r="B40" s="4"/>
      <c r="C40" s="4"/>
      <c r="D40" s="4"/>
    </row>
    <row r="41" spans="1:10" ht="20" customHeight="1" x14ac:dyDescent="0.2">
      <c r="A41" s="4"/>
      <c r="B41" s="4"/>
      <c r="C41" s="4"/>
      <c r="D41" s="4"/>
    </row>
    <row r="42" spans="1:10" ht="20" customHeight="1" x14ac:dyDescent="0.2">
      <c r="A42" s="4"/>
      <c r="B42" s="4"/>
      <c r="C42" s="4"/>
      <c r="D42" s="4"/>
    </row>
    <row r="43" spans="1:10" ht="20" customHeight="1" x14ac:dyDescent="0.2">
      <c r="A43" s="4"/>
      <c r="B43" s="4"/>
      <c r="C43" s="4"/>
      <c r="D43" s="4"/>
    </row>
    <row r="44" spans="1:10" ht="20" customHeight="1" x14ac:dyDescent="0.2">
      <c r="A44" s="4"/>
      <c r="B44" s="4"/>
      <c r="C44" s="4"/>
      <c r="D44" s="4"/>
    </row>
    <row r="45" spans="1:10" ht="20" customHeight="1" x14ac:dyDescent="0.2">
      <c r="A45" s="4"/>
      <c r="B45" s="4"/>
      <c r="C45" s="4"/>
      <c r="D45" s="4"/>
    </row>
    <row r="46" spans="1:10" ht="20" customHeight="1" x14ac:dyDescent="0.2">
      <c r="A46" s="4"/>
      <c r="B46" s="4"/>
      <c r="C46" s="4"/>
      <c r="D46" s="4"/>
    </row>
    <row r="47" spans="1:10" ht="20" customHeight="1" x14ac:dyDescent="0.2">
      <c r="A47" s="4"/>
      <c r="B47" s="4"/>
      <c r="C47" s="4"/>
      <c r="D47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B33EC-946E-324A-97C0-C2DD112E1DF7}">
  <dimension ref="A1:S47"/>
  <sheetViews>
    <sheetView topLeftCell="E1" workbookViewId="0">
      <selection activeCell="R1" sqref="R1:S8"/>
    </sheetView>
  </sheetViews>
  <sheetFormatPr baseColWidth="10" defaultColWidth="11" defaultRowHeight="20" customHeight="1" x14ac:dyDescent="0.2"/>
  <cols>
    <col min="1" max="1" width="20" style="2" customWidth="1"/>
    <col min="2" max="2" width="11" style="2"/>
    <col min="3" max="3" width="18.5" style="2" customWidth="1"/>
    <col min="4" max="4" width="17.5" style="2" customWidth="1"/>
    <col min="5" max="6" width="11" style="2"/>
    <col min="7" max="7" width="16.1640625" style="2" customWidth="1"/>
    <col min="8" max="8" width="11" style="2"/>
    <col min="9" max="9" width="15" style="2" customWidth="1"/>
    <col min="10" max="10" width="15.6640625" style="2" customWidth="1"/>
    <col min="11" max="11" width="12" style="2" customWidth="1"/>
    <col min="12" max="12" width="11" style="2"/>
    <col min="13" max="13" width="18.83203125" style="2" customWidth="1"/>
    <col min="14" max="14" width="13.6640625" style="2" customWidth="1"/>
    <col min="15" max="15" width="13.1640625" style="2" customWidth="1"/>
    <col min="16" max="16" width="14" style="2" customWidth="1"/>
    <col min="17" max="18" width="11" style="2"/>
    <col min="19" max="19" width="17.5" style="2" customWidth="1"/>
    <col min="20" max="16384" width="11" style="2"/>
  </cols>
  <sheetData>
    <row r="1" spans="1:19" s="1" customFormat="1" ht="20" customHeight="1" x14ac:dyDescent="0.2">
      <c r="A1" s="1" t="s">
        <v>0</v>
      </c>
      <c r="B1" s="1" t="s">
        <v>1</v>
      </c>
      <c r="C1" s="1" t="s">
        <v>16</v>
      </c>
      <c r="D1" s="1" t="s">
        <v>15</v>
      </c>
      <c r="E1" s="1" t="s">
        <v>17</v>
      </c>
      <c r="G1" s="1" t="s">
        <v>3</v>
      </c>
      <c r="H1" s="1" t="s">
        <v>1</v>
      </c>
      <c r="I1" s="1" t="s">
        <v>16</v>
      </c>
      <c r="J1" s="1" t="s">
        <v>15</v>
      </c>
      <c r="K1" s="1" t="s">
        <v>17</v>
      </c>
      <c r="M1" s="1" t="s">
        <v>2</v>
      </c>
      <c r="N1" s="1" t="s">
        <v>18</v>
      </c>
      <c r="O1" s="1" t="s">
        <v>21</v>
      </c>
      <c r="P1" s="1" t="s">
        <v>14</v>
      </c>
      <c r="R1" s="1" t="s">
        <v>20</v>
      </c>
    </row>
    <row r="2" spans="1:19" ht="20" customHeight="1" x14ac:dyDescent="0.2">
      <c r="A2" s="1"/>
    </row>
    <row r="3" spans="1:19" ht="20" customHeight="1" x14ac:dyDescent="0.2">
      <c r="A3" s="3" t="s">
        <v>4</v>
      </c>
      <c r="B3" s="3">
        <v>17.82</v>
      </c>
      <c r="C3" s="3">
        <f>(B3-26.065)/-3.7687</f>
        <v>2.187757051503171</v>
      </c>
      <c r="D3" s="3">
        <f>10^C3</f>
        <v>154.08382521198351</v>
      </c>
      <c r="E3" s="2">
        <f>AVERAGE(D3:D4)</f>
        <v>133.80360192346967</v>
      </c>
      <c r="G3" s="3" t="s">
        <v>4</v>
      </c>
      <c r="H3" s="3">
        <v>17.88</v>
      </c>
      <c r="I3" s="3">
        <f>(H3-26.125)/-4.1092</f>
        <v>2.0064732794704567</v>
      </c>
      <c r="J3" s="3">
        <f>10^I3</f>
        <v>101.50169144234066</v>
      </c>
      <c r="K3" s="2">
        <f>AVERAGE(J3:J4)</f>
        <v>97.672508273125175</v>
      </c>
      <c r="M3" s="2">
        <f>E3/K3</f>
        <v>1.3699208128177667</v>
      </c>
      <c r="N3" s="2">
        <f>AVERAGE(M3,M5,M8)</f>
        <v>1.6725338803784879</v>
      </c>
      <c r="O3" s="2">
        <f>AVERAGE(N3,N10)</f>
        <v>1.8418886617855961</v>
      </c>
      <c r="P3" s="2">
        <f>100*(N3/$O$3)</f>
        <v>90.8053735863204</v>
      </c>
      <c r="R3" s="5" t="s">
        <v>28</v>
      </c>
      <c r="S3" s="6" t="s">
        <v>32</v>
      </c>
    </row>
    <row r="4" spans="1:19" ht="20" customHeight="1" x14ac:dyDescent="0.2">
      <c r="A4" s="3" t="s">
        <v>4</v>
      </c>
      <c r="B4" s="3">
        <v>18.32</v>
      </c>
      <c r="C4" s="3">
        <f t="shared" ref="C4:C33" si="0">(B4-26.065)/-3.7687</f>
        <v>2.0550853079311171</v>
      </c>
      <c r="D4" s="3">
        <f t="shared" ref="D4:D33" si="1">10^C4</f>
        <v>113.52337863495586</v>
      </c>
      <c r="G4" s="3" t="s">
        <v>4</v>
      </c>
      <c r="H4" s="3">
        <v>18.02</v>
      </c>
      <c r="I4" s="3">
        <f t="shared" ref="I4:I34" si="2">(H4-26.125)/-4.1092</f>
        <v>1.9724033875206852</v>
      </c>
      <c r="J4" s="3">
        <f t="shared" ref="J4:J34" si="3">10^I4</f>
        <v>93.843325103909706</v>
      </c>
      <c r="R4" s="7"/>
      <c r="S4" s="8" t="s">
        <v>33</v>
      </c>
    </row>
    <row r="5" spans="1:19" ht="20" customHeight="1" x14ac:dyDescent="0.2">
      <c r="A5" s="2" t="s">
        <v>5</v>
      </c>
      <c r="B5" s="2">
        <v>18.64</v>
      </c>
      <c r="C5" s="2">
        <f t="shared" si="0"/>
        <v>1.9701753920450025</v>
      </c>
      <c r="D5" s="2">
        <f t="shared" si="1"/>
        <v>93.363127643031078</v>
      </c>
      <c r="E5" s="2">
        <f>AVERAGE(D5:D7)</f>
        <v>100.38981339963539</v>
      </c>
      <c r="G5" s="2" t="s">
        <v>5</v>
      </c>
      <c r="H5" s="2">
        <v>17.91</v>
      </c>
      <c r="I5" s="2">
        <f t="shared" si="2"/>
        <v>1.9991725883383624</v>
      </c>
      <c r="J5" s="2">
        <f t="shared" si="3"/>
        <v>99.809662795652656</v>
      </c>
      <c r="K5" s="2">
        <f>AVERAGE(J5:J7)</f>
        <v>103.40968186037593</v>
      </c>
      <c r="M5" s="2">
        <f>E5/K5</f>
        <v>0.97079704330956196</v>
      </c>
      <c r="R5" s="7" t="s">
        <v>27</v>
      </c>
      <c r="S5" s="9">
        <v>90.8053735863204</v>
      </c>
    </row>
    <row r="6" spans="1:19" ht="20" customHeight="1" x14ac:dyDescent="0.2">
      <c r="A6" s="2" t="s">
        <v>5</v>
      </c>
      <c r="B6" s="2">
        <v>18.45</v>
      </c>
      <c r="C6" s="2">
        <f t="shared" si="0"/>
        <v>2.0205906546023833</v>
      </c>
      <c r="D6" s="2">
        <f t="shared" si="1"/>
        <v>104.85536457595828</v>
      </c>
      <c r="G6" s="2" t="s">
        <v>5</v>
      </c>
      <c r="H6" s="2">
        <v>17.940000000000001</v>
      </c>
      <c r="I6" s="2">
        <f t="shared" si="2"/>
        <v>1.9918718972062683</v>
      </c>
      <c r="J6" s="2">
        <f t="shared" si="3"/>
        <v>98.145840190662383</v>
      </c>
      <c r="R6" s="7" t="s">
        <v>29</v>
      </c>
      <c r="S6" s="9">
        <v>109.1946264136796</v>
      </c>
    </row>
    <row r="7" spans="1:19" ht="20" customHeight="1" x14ac:dyDescent="0.2">
      <c r="A7" s="2" t="s">
        <v>5</v>
      </c>
      <c r="B7" s="2">
        <v>18.48</v>
      </c>
      <c r="C7" s="2">
        <f t="shared" si="0"/>
        <v>2.01263034998806</v>
      </c>
      <c r="D7" s="2">
        <f t="shared" si="1"/>
        <v>102.95094797991678</v>
      </c>
      <c r="G7" s="2" t="s">
        <v>5</v>
      </c>
      <c r="H7" s="2">
        <v>17.7</v>
      </c>
      <c r="I7" s="2">
        <f t="shared" si="2"/>
        <v>2.0502774262630195</v>
      </c>
      <c r="J7" s="2">
        <f>10^I7</f>
        <v>112.27354259481274</v>
      </c>
      <c r="R7" s="7" t="s">
        <v>30</v>
      </c>
      <c r="S7" s="9">
        <v>26.829755287096329</v>
      </c>
    </row>
    <row r="8" spans="1:19" ht="20" customHeight="1" x14ac:dyDescent="0.2">
      <c r="A8" s="3" t="s">
        <v>6</v>
      </c>
      <c r="B8" s="3">
        <v>16.78</v>
      </c>
      <c r="C8" s="3">
        <f t="shared" si="0"/>
        <v>2.4637142781330432</v>
      </c>
      <c r="D8" s="3">
        <f t="shared" si="1"/>
        <v>290.88027902288133</v>
      </c>
      <c r="E8" s="2">
        <f>AVERAGE(D8:D9)</f>
        <v>295.3918613029806</v>
      </c>
      <c r="G8" s="3" t="s">
        <v>6</v>
      </c>
      <c r="H8" s="3">
        <v>17.52</v>
      </c>
      <c r="I8" s="3">
        <f t="shared" si="2"/>
        <v>2.0940815730555826</v>
      </c>
      <c r="J8" s="3">
        <f t="shared" si="3"/>
        <v>124.18855476856619</v>
      </c>
      <c r="K8" s="2">
        <f>AVERAGE(J8:J9)</f>
        <v>110.34915410124275</v>
      </c>
      <c r="M8" s="2">
        <f>E8/K8</f>
        <v>2.6768837850081346</v>
      </c>
      <c r="R8" s="10" t="s">
        <v>31</v>
      </c>
      <c r="S8" s="11">
        <v>30.894375194670054</v>
      </c>
    </row>
    <row r="9" spans="1:19" ht="20" customHeight="1" x14ac:dyDescent="0.2">
      <c r="A9" s="3" t="s">
        <v>6</v>
      </c>
      <c r="B9" s="3">
        <v>16.73</v>
      </c>
      <c r="C9" s="3">
        <f t="shared" si="0"/>
        <v>2.4769814524902487</v>
      </c>
      <c r="D9" s="3">
        <f t="shared" si="1"/>
        <v>299.90344358307988</v>
      </c>
      <c r="G9" s="3" t="s">
        <v>6</v>
      </c>
      <c r="H9" s="3">
        <v>17.97</v>
      </c>
      <c r="I9" s="3">
        <f t="shared" si="2"/>
        <v>1.9845712060741751</v>
      </c>
      <c r="J9" s="3">
        <f t="shared" si="3"/>
        <v>96.5097534339193</v>
      </c>
    </row>
    <row r="10" spans="1:19" ht="20" customHeight="1" x14ac:dyDescent="0.2">
      <c r="A10" s="2" t="s">
        <v>7</v>
      </c>
      <c r="B10" s="2">
        <v>17.22</v>
      </c>
      <c r="C10" s="2">
        <f t="shared" si="0"/>
        <v>2.3469631437896363</v>
      </c>
      <c r="D10" s="2">
        <f t="shared" si="1"/>
        <v>222.31212184404342</v>
      </c>
      <c r="E10" s="2">
        <f>AVERAGE(D10:D11)</f>
        <v>232.98057034714793</v>
      </c>
      <c r="G10" s="2" t="s">
        <v>7</v>
      </c>
      <c r="H10" s="2">
        <v>18.34</v>
      </c>
      <c r="I10" s="2">
        <f t="shared" si="2"/>
        <v>1.8945293487783508</v>
      </c>
      <c r="J10" s="2">
        <f t="shared" si="3"/>
        <v>78.438512431556418</v>
      </c>
      <c r="K10" s="2">
        <f>AVERAGE(J10:J12)</f>
        <v>75.384774570246861</v>
      </c>
      <c r="M10" s="2">
        <f>E10/K10</f>
        <v>3.0905520600853738</v>
      </c>
      <c r="N10" s="2">
        <f>AVERAGE(M10,M13,M15)</f>
        <v>2.0112434431927042</v>
      </c>
      <c r="P10" s="2">
        <f>100*(N10/$O$3)</f>
        <v>109.1946264136796</v>
      </c>
    </row>
    <row r="11" spans="1:19" ht="20" customHeight="1" x14ac:dyDescent="0.2">
      <c r="A11" s="2" t="s">
        <v>7</v>
      </c>
      <c r="B11" s="2">
        <v>17.07</v>
      </c>
      <c r="C11" s="2">
        <f t="shared" si="0"/>
        <v>2.3867646668612523</v>
      </c>
      <c r="D11" s="2">
        <f t="shared" si="1"/>
        <v>243.64901885025247</v>
      </c>
      <c r="G11" s="2" t="s">
        <v>7</v>
      </c>
      <c r="H11" s="2">
        <v>18.29</v>
      </c>
      <c r="I11" s="2">
        <f t="shared" si="2"/>
        <v>1.9066971673318407</v>
      </c>
      <c r="J11" s="2">
        <f t="shared" si="3"/>
        <v>80.667234309001827</v>
      </c>
    </row>
    <row r="12" spans="1:19" ht="20" customHeight="1" x14ac:dyDescent="0.2">
      <c r="A12" s="3" t="s">
        <v>8</v>
      </c>
      <c r="B12" s="3">
        <v>18.91</v>
      </c>
      <c r="C12" s="3">
        <f t="shared" si="0"/>
        <v>1.8985326505160933</v>
      </c>
      <c r="D12" s="3">
        <f t="shared" si="1"/>
        <v>79.164896902492799</v>
      </c>
      <c r="E12" s="2">
        <f>AVERAGE(D12:D14)</f>
        <v>87.63799077306912</v>
      </c>
      <c r="G12" s="2" t="s">
        <v>7</v>
      </c>
      <c r="H12" s="2">
        <v>18.62</v>
      </c>
      <c r="I12" s="2">
        <f t="shared" si="2"/>
        <v>1.8263895648788082</v>
      </c>
      <c r="J12" s="2">
        <f t="shared" si="3"/>
        <v>67.048576970182353</v>
      </c>
    </row>
    <row r="13" spans="1:19" ht="20" customHeight="1" x14ac:dyDescent="0.2">
      <c r="A13" s="3" t="s">
        <v>8</v>
      </c>
      <c r="B13" s="3">
        <v>18.559999999999999</v>
      </c>
      <c r="C13" s="3">
        <f t="shared" si="0"/>
        <v>1.9914028710165317</v>
      </c>
      <c r="D13" s="3">
        <f t="shared" si="1"/>
        <v>98.039902576553231</v>
      </c>
      <c r="G13" s="3" t="s">
        <v>8</v>
      </c>
      <c r="H13" s="3">
        <v>18.73</v>
      </c>
      <c r="I13" s="3">
        <f t="shared" si="2"/>
        <v>1.7996203640611308</v>
      </c>
      <c r="J13" s="3">
        <f t="shared" si="3"/>
        <v>63.040603786524308</v>
      </c>
      <c r="K13" s="2">
        <f>AVERAGE(J13:J14)</f>
        <v>67.376342724253817</v>
      </c>
      <c r="M13" s="2">
        <f>E12/K13</f>
        <v>1.3007234769589477</v>
      </c>
    </row>
    <row r="14" spans="1:19" ht="20" customHeight="1" x14ac:dyDescent="0.2">
      <c r="A14" s="3" t="s">
        <v>8</v>
      </c>
      <c r="B14" s="3">
        <v>18.78</v>
      </c>
      <c r="C14" s="3">
        <f t="shared" si="0"/>
        <v>1.9330273038448271</v>
      </c>
      <c r="D14" s="3">
        <f t="shared" si="1"/>
        <v>85.709172840161301</v>
      </c>
      <c r="G14" s="3" t="s">
        <v>8</v>
      </c>
      <c r="H14" s="3">
        <v>18.5</v>
      </c>
      <c r="I14" s="3">
        <f t="shared" si="2"/>
        <v>1.8555923294071837</v>
      </c>
      <c r="J14" s="3">
        <f t="shared" si="3"/>
        <v>71.712081661983333</v>
      </c>
    </row>
    <row r="15" spans="1:19" ht="20" customHeight="1" x14ac:dyDescent="0.2">
      <c r="A15" s="2" t="s">
        <v>9</v>
      </c>
      <c r="B15" s="2">
        <v>18.649999999999999</v>
      </c>
      <c r="C15" s="2">
        <f t="shared" si="0"/>
        <v>1.9675219571735618</v>
      </c>
      <c r="D15" s="2">
        <f t="shared" si="1"/>
        <v>92.794440419631741</v>
      </c>
      <c r="E15" s="2">
        <f>AVERAGE(D15:D16)</f>
        <v>97.247516125893625</v>
      </c>
      <c r="G15" s="2" t="s">
        <v>9</v>
      </c>
      <c r="H15" s="2">
        <v>18.68</v>
      </c>
      <c r="I15" s="2">
        <f t="shared" si="2"/>
        <v>1.8117881826146207</v>
      </c>
      <c r="J15" s="2">
        <f t="shared" si="3"/>
        <v>64.831815379796055</v>
      </c>
      <c r="K15" s="2">
        <f>AVERAGE(J15:J16)</f>
        <v>59.208640973229649</v>
      </c>
      <c r="M15" s="2">
        <f>E15/K15</f>
        <v>1.6424547925337911</v>
      </c>
    </row>
    <row r="16" spans="1:19" ht="20" customHeight="1" x14ac:dyDescent="0.2">
      <c r="A16" s="2" t="s">
        <v>9</v>
      </c>
      <c r="B16" s="2">
        <v>18.5</v>
      </c>
      <c r="C16" s="2">
        <f t="shared" si="0"/>
        <v>2.0073234802451778</v>
      </c>
      <c r="D16" s="2">
        <f t="shared" si="1"/>
        <v>101.70059183215551</v>
      </c>
      <c r="G16" s="2" t="s">
        <v>9</v>
      </c>
      <c r="H16" s="2">
        <v>19.02</v>
      </c>
      <c r="I16" s="2">
        <f t="shared" si="2"/>
        <v>1.7290470164508907</v>
      </c>
      <c r="J16" s="2">
        <f t="shared" si="3"/>
        <v>53.58546656666325</v>
      </c>
    </row>
    <row r="17" spans="1:16" ht="20" customHeight="1" x14ac:dyDescent="0.2">
      <c r="A17" s="3" t="s">
        <v>22</v>
      </c>
      <c r="B17" s="3">
        <v>19.52</v>
      </c>
      <c r="C17" s="3">
        <f t="shared" si="0"/>
        <v>1.7366731233581876</v>
      </c>
      <c r="D17" s="3">
        <f t="shared" si="1"/>
        <v>54.534724482637337</v>
      </c>
      <c r="E17" s="2">
        <f>AVERAGE(D17:D19)</f>
        <v>53.657638546628675</v>
      </c>
      <c r="G17" s="3" t="s">
        <v>22</v>
      </c>
      <c r="H17" s="3">
        <v>17.100000000000001</v>
      </c>
      <c r="I17" s="3">
        <f t="shared" si="2"/>
        <v>2.1962912489048958</v>
      </c>
      <c r="J17" s="3">
        <f t="shared" si="3"/>
        <v>157.14162827017554</v>
      </c>
      <c r="K17" s="2">
        <f>AVERAGE(J17:J19)</f>
        <v>149.66813256938252</v>
      </c>
      <c r="M17" s="2">
        <f>E17/K17</f>
        <v>0.35851077731429765</v>
      </c>
      <c r="N17" s="2">
        <f>AVERAGE(M17,M20,M23)</f>
        <v>0.49417422061784883</v>
      </c>
      <c r="P17" s="2">
        <f>100*(N17/$O$3)</f>
        <v>26.829755287096329</v>
      </c>
    </row>
    <row r="18" spans="1:16" ht="20" customHeight="1" x14ac:dyDescent="0.2">
      <c r="A18" s="3" t="s">
        <v>22</v>
      </c>
      <c r="B18" s="3">
        <v>19.55</v>
      </c>
      <c r="C18" s="3">
        <f t="shared" si="0"/>
        <v>1.7287128187438641</v>
      </c>
      <c r="D18" s="3">
        <f t="shared" si="1"/>
        <v>53.544247411814219</v>
      </c>
      <c r="G18" s="3" t="s">
        <v>22</v>
      </c>
      <c r="H18" s="3">
        <v>17.03</v>
      </c>
      <c r="I18" s="3">
        <f t="shared" si="2"/>
        <v>2.2133261948797815</v>
      </c>
      <c r="J18" s="3">
        <f t="shared" si="3"/>
        <v>163.42789800275384</v>
      </c>
    </row>
    <row r="19" spans="1:16" ht="20" customHeight="1" x14ac:dyDescent="0.2">
      <c r="A19" s="3" t="s">
        <v>22</v>
      </c>
      <c r="B19" s="3">
        <v>19.57</v>
      </c>
      <c r="C19" s="3">
        <f t="shared" si="0"/>
        <v>1.7234059490009821</v>
      </c>
      <c r="D19" s="3">
        <f t="shared" si="1"/>
        <v>52.893943745434456</v>
      </c>
      <c r="G19" s="3" t="s">
        <v>22</v>
      </c>
      <c r="H19" s="3">
        <v>17.46</v>
      </c>
      <c r="I19" s="3">
        <f t="shared" si="2"/>
        <v>2.1086829553197699</v>
      </c>
      <c r="J19" s="3">
        <f t="shared" si="3"/>
        <v>128.43487143521821</v>
      </c>
    </row>
    <row r="20" spans="1:16" ht="20" customHeight="1" x14ac:dyDescent="0.2">
      <c r="A20" s="2" t="s">
        <v>23</v>
      </c>
      <c r="B20" s="2">
        <v>19.43</v>
      </c>
      <c r="C20" s="2">
        <f t="shared" si="0"/>
        <v>1.7605540372011574</v>
      </c>
      <c r="D20" s="2">
        <f t="shared" si="1"/>
        <v>57.617450475899481</v>
      </c>
      <c r="E20" s="2">
        <f>AVERAGE(D20:D22)</f>
        <v>55.451573727928256</v>
      </c>
      <c r="G20" s="2" t="s">
        <v>23</v>
      </c>
      <c r="H20" s="2">
        <v>17.53</v>
      </c>
      <c r="I20" s="2">
        <f t="shared" si="2"/>
        <v>2.0916480093448842</v>
      </c>
      <c r="J20" s="2">
        <f t="shared" si="3"/>
        <v>123.49461181750488</v>
      </c>
      <c r="K20" s="2">
        <f>AVERAGE(J20:J22)</f>
        <v>104.32672969368235</v>
      </c>
      <c r="M20" s="2">
        <f>E20/K20</f>
        <v>0.53151837396553803</v>
      </c>
    </row>
    <row r="21" spans="1:16" ht="20" customHeight="1" x14ac:dyDescent="0.2">
      <c r="A21" s="2" t="s">
        <v>23</v>
      </c>
      <c r="B21" s="2">
        <v>19.52</v>
      </c>
      <c r="C21" s="2">
        <f t="shared" si="0"/>
        <v>1.7366731233581876</v>
      </c>
      <c r="D21" s="2">
        <f t="shared" si="1"/>
        <v>54.534724482637337</v>
      </c>
      <c r="G21" s="2" t="s">
        <v>23</v>
      </c>
      <c r="H21" s="2">
        <v>18.09</v>
      </c>
      <c r="I21" s="2">
        <f t="shared" si="2"/>
        <v>1.9553684415457995</v>
      </c>
      <c r="J21" s="2">
        <f t="shared" si="3"/>
        <v>90.233632625363242</v>
      </c>
    </row>
    <row r="22" spans="1:16" ht="20" customHeight="1" x14ac:dyDescent="0.2">
      <c r="A22" s="2" t="s">
        <v>23</v>
      </c>
      <c r="B22" s="2">
        <v>19.53</v>
      </c>
      <c r="C22" s="2">
        <f t="shared" si="0"/>
        <v>1.7340196884867463</v>
      </c>
      <c r="D22" s="2">
        <f t="shared" si="1"/>
        <v>54.202546225247936</v>
      </c>
      <c r="G22" s="2" t="s">
        <v>23</v>
      </c>
      <c r="H22" s="2">
        <v>17.920000000000002</v>
      </c>
      <c r="I22" s="2">
        <f t="shared" si="2"/>
        <v>1.9967390246276642</v>
      </c>
      <c r="J22" s="2">
        <f t="shared" si="3"/>
        <v>99.251944638178927</v>
      </c>
    </row>
    <row r="23" spans="1:16" ht="20" customHeight="1" x14ac:dyDescent="0.2">
      <c r="A23" s="3" t="s">
        <v>24</v>
      </c>
      <c r="B23" s="3">
        <v>19.32</v>
      </c>
      <c r="C23" s="3">
        <f t="shared" si="0"/>
        <v>1.7897418207870091</v>
      </c>
      <c r="D23" s="3">
        <f t="shared" si="1"/>
        <v>61.62285576396031</v>
      </c>
      <c r="E23" s="2">
        <f>AVERAGE(D23:D25)</f>
        <v>60.405422790977838</v>
      </c>
      <c r="G23" s="3" t="s">
        <v>24</v>
      </c>
      <c r="H23" s="3">
        <v>17.989999999999998</v>
      </c>
      <c r="I23" s="3">
        <f t="shared" si="2"/>
        <v>1.9797040786527793</v>
      </c>
      <c r="J23" s="3">
        <f t="shared" si="3"/>
        <v>95.434209091779337</v>
      </c>
      <c r="K23" s="2">
        <f>AVERAGE(J23:J25)</f>
        <v>101.95119729241816</v>
      </c>
      <c r="M23" s="2">
        <f>E23/K23</f>
        <v>0.5924935105737108</v>
      </c>
    </row>
    <row r="24" spans="1:16" ht="20" customHeight="1" x14ac:dyDescent="0.2">
      <c r="A24" s="3" t="s">
        <v>24</v>
      </c>
      <c r="B24" s="3">
        <v>19.32</v>
      </c>
      <c r="C24" s="3">
        <f t="shared" si="0"/>
        <v>1.7897418207870091</v>
      </c>
      <c r="D24" s="3">
        <f t="shared" si="1"/>
        <v>61.62285576396031</v>
      </c>
      <c r="G24" s="3" t="s">
        <v>24</v>
      </c>
      <c r="H24" s="3">
        <v>17.7</v>
      </c>
      <c r="I24" s="3">
        <f t="shared" si="2"/>
        <v>2.0502774262630195</v>
      </c>
      <c r="J24" s="3">
        <f t="shared" si="3"/>
        <v>112.27354259481274</v>
      </c>
    </row>
    <row r="25" spans="1:16" ht="20" customHeight="1" x14ac:dyDescent="0.2">
      <c r="A25" s="3" t="s">
        <v>24</v>
      </c>
      <c r="B25" s="3">
        <v>19.420000000000002</v>
      </c>
      <c r="C25" s="3">
        <f t="shared" si="0"/>
        <v>1.7632074720725979</v>
      </c>
      <c r="D25" s="3">
        <f t="shared" si="1"/>
        <v>57.970556845012901</v>
      </c>
      <c r="G25" s="3" t="s">
        <v>24</v>
      </c>
      <c r="H25" s="3">
        <v>17.940000000000001</v>
      </c>
      <c r="I25" s="3">
        <f t="shared" si="2"/>
        <v>1.9918718972062683</v>
      </c>
      <c r="J25" s="3">
        <f t="shared" si="3"/>
        <v>98.145840190662383</v>
      </c>
    </row>
    <row r="26" spans="1:16" ht="20" customHeight="1" x14ac:dyDescent="0.2">
      <c r="A26" s="2" t="s">
        <v>25</v>
      </c>
      <c r="B26" s="2">
        <v>20.05</v>
      </c>
      <c r="C26" s="2">
        <f t="shared" si="0"/>
        <v>1.5960410751718102</v>
      </c>
      <c r="D26" s="2">
        <f t="shared" si="1"/>
        <v>39.449461124764419</v>
      </c>
      <c r="E26" s="2">
        <f>AVERAGE(D26:D28)</f>
        <v>37.297459513673495</v>
      </c>
      <c r="G26" s="2" t="s">
        <v>25</v>
      </c>
      <c r="H26" s="2">
        <v>18.899999999999999</v>
      </c>
      <c r="I26" s="2">
        <f t="shared" si="2"/>
        <v>1.7582497809792663</v>
      </c>
      <c r="J26" s="2">
        <f t="shared" si="3"/>
        <v>57.312556477268117</v>
      </c>
      <c r="K26" s="2">
        <f>AVERAGE(J26:J28)</f>
        <v>62.089956515483259</v>
      </c>
      <c r="M26" s="2">
        <f>E26/K26</f>
        <v>0.60070036454885734</v>
      </c>
      <c r="N26" s="2">
        <f>AVERAGE(M26,M29,M32)</f>
        <v>0.56903999384012938</v>
      </c>
      <c r="P26" s="2">
        <f>100*(N26/$O$3)</f>
        <v>30.894375194670054</v>
      </c>
    </row>
    <row r="27" spans="1:16" ht="20" customHeight="1" x14ac:dyDescent="0.2">
      <c r="A27" s="2" t="s">
        <v>25</v>
      </c>
      <c r="B27" s="2">
        <v>20.16</v>
      </c>
      <c r="C27" s="2">
        <f t="shared" si="0"/>
        <v>1.5668532915859583</v>
      </c>
      <c r="D27" s="2">
        <f t="shared" si="1"/>
        <v>36.885297581199865</v>
      </c>
      <c r="G27" s="2" t="s">
        <v>25</v>
      </c>
      <c r="H27" s="2">
        <v>18.72</v>
      </c>
      <c r="I27" s="2">
        <f t="shared" si="2"/>
        <v>1.8020539277718293</v>
      </c>
      <c r="J27" s="2">
        <f t="shared" si="3"/>
        <v>63.394842582731513</v>
      </c>
    </row>
    <row r="28" spans="1:16" ht="20" customHeight="1" x14ac:dyDescent="0.2">
      <c r="A28" s="2" t="s">
        <v>25</v>
      </c>
      <c r="B28" s="2">
        <v>20.22</v>
      </c>
      <c r="C28" s="2">
        <f t="shared" si="0"/>
        <v>1.5509326823573122</v>
      </c>
      <c r="D28" s="2">
        <f t="shared" si="1"/>
        <v>35.557619835056222</v>
      </c>
      <c r="G28" s="2" t="s">
        <v>25</v>
      </c>
      <c r="H28" s="2">
        <v>18.66</v>
      </c>
      <c r="I28" s="2">
        <f t="shared" si="2"/>
        <v>1.8166553100360165</v>
      </c>
      <c r="J28" s="2">
        <f t="shared" si="3"/>
        <v>65.562470486450138</v>
      </c>
    </row>
    <row r="29" spans="1:16" ht="20" customHeight="1" x14ac:dyDescent="0.2">
      <c r="A29" s="3" t="s">
        <v>25</v>
      </c>
      <c r="B29" s="3">
        <v>20.91</v>
      </c>
      <c r="C29" s="3">
        <f t="shared" si="0"/>
        <v>1.3678456762278772</v>
      </c>
      <c r="D29" s="3">
        <f t="shared" si="1"/>
        <v>23.326290301569646</v>
      </c>
      <c r="E29" s="2">
        <f>AVERAGE(D29:D31)</f>
        <v>24.458306979226393</v>
      </c>
      <c r="G29" s="3" t="s">
        <v>25</v>
      </c>
      <c r="H29" s="3">
        <v>19.62</v>
      </c>
      <c r="I29" s="3">
        <f t="shared" si="2"/>
        <v>1.5830331938090134</v>
      </c>
      <c r="J29" s="3">
        <f t="shared" si="3"/>
        <v>38.285400433113658</v>
      </c>
      <c r="K29" s="2">
        <f>AVERAGE(J29:J31)</f>
        <v>41.825447825732319</v>
      </c>
      <c r="M29" s="2">
        <f>E29/K29</f>
        <v>0.58477095286900627</v>
      </c>
    </row>
    <row r="30" spans="1:16" ht="20" customHeight="1" x14ac:dyDescent="0.2">
      <c r="A30" s="3" t="s">
        <v>25</v>
      </c>
      <c r="B30" s="3">
        <v>20.8</v>
      </c>
      <c r="C30" s="3">
        <f t="shared" si="0"/>
        <v>1.3970334598137291</v>
      </c>
      <c r="D30" s="3">
        <f t="shared" si="1"/>
        <v>24.947869280733801</v>
      </c>
      <c r="G30" s="3" t="s">
        <v>25</v>
      </c>
      <c r="H30" s="3">
        <v>19.47</v>
      </c>
      <c r="I30" s="3">
        <f t="shared" si="2"/>
        <v>1.6195366494694832</v>
      </c>
      <c r="J30" s="3">
        <f t="shared" si="3"/>
        <v>41.642486102102346</v>
      </c>
    </row>
    <row r="31" spans="1:16" ht="20" customHeight="1" x14ac:dyDescent="0.2">
      <c r="A31" s="3" t="s">
        <v>25</v>
      </c>
      <c r="B31" s="3">
        <v>20.79</v>
      </c>
      <c r="C31" s="3">
        <f t="shared" si="0"/>
        <v>1.3996868946851706</v>
      </c>
      <c r="D31" s="3">
        <f t="shared" si="1"/>
        <v>25.100761355375727</v>
      </c>
      <c r="G31" s="3" t="s">
        <v>25</v>
      </c>
      <c r="H31" s="3">
        <v>19.309999999999999</v>
      </c>
      <c r="I31" s="3">
        <f t="shared" si="2"/>
        <v>1.6584736688406505</v>
      </c>
      <c r="J31" s="3">
        <f t="shared" si="3"/>
        <v>45.548456941980945</v>
      </c>
    </row>
    <row r="32" spans="1:16" ht="20" customHeight="1" x14ac:dyDescent="0.2">
      <c r="A32" s="2" t="s">
        <v>26</v>
      </c>
      <c r="B32" s="2">
        <v>20.59</v>
      </c>
      <c r="C32" s="2">
        <f t="shared" si="0"/>
        <v>1.4527555921139919</v>
      </c>
      <c r="D32" s="2">
        <f t="shared" si="1"/>
        <v>28.363223821922265</v>
      </c>
      <c r="E32" s="2">
        <f>AVERAGE(D32:D33)</f>
        <v>30.011849175254142</v>
      </c>
      <c r="G32" s="2" t="s">
        <v>26</v>
      </c>
      <c r="H32" s="2">
        <v>18.86</v>
      </c>
      <c r="I32" s="2">
        <f t="shared" si="2"/>
        <v>1.7679840358220578</v>
      </c>
      <c r="J32" s="2">
        <f t="shared" si="3"/>
        <v>58.611661912865387</v>
      </c>
      <c r="K32" s="2">
        <f>AVERAGE(J32:J34)</f>
        <v>57.532686730614593</v>
      </c>
      <c r="M32" s="2">
        <f>E32/K32</f>
        <v>0.52164866410252453</v>
      </c>
    </row>
    <row r="33" spans="1:10" ht="20" customHeight="1" x14ac:dyDescent="0.2">
      <c r="A33" s="2" t="s">
        <v>26</v>
      </c>
      <c r="B33" s="2">
        <v>20.41</v>
      </c>
      <c r="C33" s="2">
        <f t="shared" si="0"/>
        <v>1.5005174197999314</v>
      </c>
      <c r="D33" s="2">
        <f t="shared" si="1"/>
        <v>31.660474528586018</v>
      </c>
      <c r="G33" s="2" t="s">
        <v>26</v>
      </c>
      <c r="H33" s="2">
        <v>18.920000000000002</v>
      </c>
      <c r="I33" s="2">
        <f t="shared" si="2"/>
        <v>1.7533826535578696</v>
      </c>
      <c r="J33" s="2">
        <f t="shared" si="3"/>
        <v>56.673841801710282</v>
      </c>
    </row>
    <row r="34" spans="1:10" ht="20" customHeight="1" x14ac:dyDescent="0.2">
      <c r="A34" s="4"/>
      <c r="B34" s="4"/>
      <c r="C34" s="4"/>
      <c r="D34" s="4"/>
      <c r="G34" s="2" t="s">
        <v>26</v>
      </c>
      <c r="H34" s="2">
        <v>18.899999999999999</v>
      </c>
      <c r="I34" s="2">
        <f t="shared" si="2"/>
        <v>1.7582497809792663</v>
      </c>
      <c r="J34" s="2">
        <f t="shared" si="3"/>
        <v>57.312556477268117</v>
      </c>
    </row>
    <row r="35" spans="1:10" ht="20" customHeight="1" x14ac:dyDescent="0.2">
      <c r="A35" s="4"/>
      <c r="B35" s="4"/>
      <c r="C35" s="4"/>
      <c r="D35" s="4"/>
    </row>
    <row r="36" spans="1:10" ht="20" customHeight="1" x14ac:dyDescent="0.2">
      <c r="A36" s="4"/>
      <c r="B36" s="4"/>
      <c r="C36" s="4"/>
      <c r="D36" s="4"/>
    </row>
    <row r="37" spans="1:10" ht="20" customHeight="1" x14ac:dyDescent="0.2">
      <c r="A37" s="4"/>
      <c r="B37" s="4"/>
      <c r="C37" s="4"/>
      <c r="D37" s="4"/>
    </row>
    <row r="38" spans="1:10" ht="20" customHeight="1" x14ac:dyDescent="0.2">
      <c r="A38" s="4"/>
      <c r="B38" s="4"/>
      <c r="C38" s="4"/>
      <c r="D38" s="4"/>
    </row>
    <row r="39" spans="1:10" ht="20" customHeight="1" x14ac:dyDescent="0.2">
      <c r="A39" s="4"/>
      <c r="B39" s="4"/>
      <c r="C39" s="4"/>
      <c r="D39" s="4"/>
    </row>
    <row r="40" spans="1:10" ht="20" customHeight="1" x14ac:dyDescent="0.2">
      <c r="A40" s="4"/>
      <c r="B40" s="4"/>
      <c r="C40" s="4"/>
      <c r="D40" s="4"/>
    </row>
    <row r="41" spans="1:10" ht="20" customHeight="1" x14ac:dyDescent="0.2">
      <c r="A41" s="4"/>
      <c r="B41" s="4"/>
      <c r="C41" s="4"/>
      <c r="D41" s="4"/>
    </row>
    <row r="42" spans="1:10" ht="20" customHeight="1" x14ac:dyDescent="0.2">
      <c r="A42" s="4"/>
      <c r="B42" s="4"/>
      <c r="C42" s="4"/>
      <c r="D42" s="4"/>
    </row>
    <row r="43" spans="1:10" ht="20" customHeight="1" x14ac:dyDescent="0.2">
      <c r="A43" s="4"/>
      <c r="B43" s="4"/>
      <c r="C43" s="4"/>
      <c r="D43" s="4"/>
    </row>
    <row r="44" spans="1:10" ht="20" customHeight="1" x14ac:dyDescent="0.2">
      <c r="A44" s="4"/>
      <c r="B44" s="4"/>
      <c r="C44" s="4"/>
      <c r="D44" s="4"/>
    </row>
    <row r="45" spans="1:10" ht="20" customHeight="1" x14ac:dyDescent="0.2">
      <c r="A45" s="4"/>
      <c r="B45" s="4"/>
      <c r="C45" s="4"/>
      <c r="D45" s="4"/>
    </row>
    <row r="46" spans="1:10" ht="20" customHeight="1" x14ac:dyDescent="0.2">
      <c r="A46" s="4"/>
      <c r="B46" s="4"/>
      <c r="C46" s="4"/>
      <c r="D46" s="4"/>
    </row>
    <row r="47" spans="1:10" ht="20" customHeight="1" x14ac:dyDescent="0.2">
      <c r="A47" s="4"/>
      <c r="B47" s="4"/>
      <c r="C47" s="4"/>
      <c r="D4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Real time PCR WT and CTD1</vt:lpstr>
      <vt:lpstr>Real time PCR WT and CTD2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 Guy</dc:creator>
  <cp:lastModifiedBy>Jacky Guy</cp:lastModifiedBy>
  <dcterms:created xsi:type="dcterms:W3CDTF">2026-07-09T14:01:11Z</dcterms:created>
  <dcterms:modified xsi:type="dcterms:W3CDTF">2026-07-09T14:37:35Z</dcterms:modified>
</cp:coreProperties>
</file>