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jia\Desktop\elife-第二篇终修-20260504\elife-第二篇-数据整理-20260410\Figure 1-Figure supplement 1\"/>
    </mc:Choice>
  </mc:AlternateContent>
  <xr:revisionPtr revIDLastSave="0" documentId="13_ncr:1_{8AB6FAF3-081A-458C-911B-F747C683538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Figure S1A" sheetId="1" r:id="rId1"/>
    <sheet name="Figure S1B" sheetId="2" r:id="rId2"/>
    <sheet name="Figure S1C" sheetId="3" r:id="rId3"/>
  </sheets>
  <calcPr calcId="191029"/>
</workbook>
</file>

<file path=xl/calcChain.xml><?xml version="1.0" encoding="utf-8"?>
<calcChain xmlns="http://schemas.openxmlformats.org/spreadsheetml/2006/main">
  <c r="D65" i="3" l="1"/>
  <c r="C65" i="3"/>
  <c r="E65" i="3" s="1"/>
  <c r="G65" i="3" s="1"/>
  <c r="H65" i="3" s="1"/>
  <c r="E64" i="3"/>
  <c r="G64" i="3" s="1"/>
  <c r="H64" i="3" s="1"/>
  <c r="D64" i="3"/>
  <c r="C64" i="3"/>
  <c r="D63" i="3"/>
  <c r="C63" i="3"/>
  <c r="E63" i="3" s="1"/>
  <c r="G63" i="3" s="1"/>
  <c r="H63" i="3" s="1"/>
  <c r="D62" i="3"/>
  <c r="C62" i="3"/>
  <c r="E62" i="3" s="1"/>
  <c r="G62" i="3" s="1"/>
  <c r="H62" i="3" s="1"/>
  <c r="D61" i="3"/>
  <c r="E61" i="3" s="1"/>
  <c r="G61" i="3" s="1"/>
  <c r="H61" i="3" s="1"/>
  <c r="C61" i="3"/>
  <c r="D60" i="3"/>
  <c r="C60" i="3"/>
  <c r="E60" i="3" s="1"/>
  <c r="G60" i="3" s="1"/>
  <c r="H60" i="3" s="1"/>
  <c r="D59" i="3"/>
  <c r="C59" i="3"/>
  <c r="E59" i="3" s="1"/>
  <c r="G59" i="3" s="1"/>
  <c r="H59" i="3" s="1"/>
  <c r="D58" i="3"/>
  <c r="C58" i="3"/>
  <c r="E58" i="3" s="1"/>
  <c r="G58" i="3" s="1"/>
  <c r="H58" i="3" s="1"/>
  <c r="H48" i="3"/>
  <c r="H49" i="3"/>
  <c r="H50" i="3"/>
  <c r="H51" i="3"/>
  <c r="H52" i="3"/>
  <c r="H53" i="3"/>
  <c r="H54" i="3"/>
  <c r="G48" i="3"/>
  <c r="G49" i="3"/>
  <c r="G50" i="3"/>
  <c r="G51" i="3"/>
  <c r="G52" i="3"/>
  <c r="G53" i="3"/>
  <c r="G54" i="3"/>
  <c r="E48" i="3"/>
  <c r="E49" i="3"/>
  <c r="E50" i="3"/>
  <c r="E51" i="3"/>
  <c r="E52" i="3"/>
  <c r="E53" i="3"/>
  <c r="E54" i="3"/>
  <c r="D48" i="3"/>
  <c r="D49" i="3"/>
  <c r="D50" i="3"/>
  <c r="D51" i="3"/>
  <c r="D52" i="3"/>
  <c r="D53" i="3"/>
  <c r="D54" i="3"/>
  <c r="C48" i="3"/>
  <c r="C49" i="3"/>
  <c r="C50" i="3"/>
  <c r="C51" i="3"/>
  <c r="C52" i="3"/>
  <c r="C53" i="3"/>
  <c r="C54" i="3"/>
  <c r="E47" i="3"/>
  <c r="G47" i="3" s="1"/>
  <c r="H47" i="3" s="1"/>
  <c r="D47" i="3"/>
  <c r="C47" i="3"/>
  <c r="D43" i="3"/>
  <c r="C43" i="3"/>
  <c r="E43" i="3" s="1"/>
  <c r="G43" i="3" s="1"/>
  <c r="D42" i="3"/>
  <c r="C42" i="3"/>
  <c r="E42" i="3" s="1"/>
  <c r="G42" i="3" s="1"/>
  <c r="D41" i="3"/>
  <c r="C41" i="3"/>
  <c r="E41" i="3" s="1"/>
  <c r="G41" i="3" s="1"/>
  <c r="D40" i="3"/>
  <c r="C40" i="3"/>
  <c r="E40" i="3" s="1"/>
  <c r="G40" i="3" s="1"/>
  <c r="D39" i="3"/>
  <c r="C39" i="3"/>
  <c r="E39" i="3" s="1"/>
  <c r="G39" i="3" s="1"/>
  <c r="D38" i="3"/>
  <c r="C38" i="3"/>
  <c r="E38" i="3" s="1"/>
  <c r="G38" i="3" s="1"/>
  <c r="D37" i="3"/>
  <c r="C37" i="3"/>
  <c r="E37" i="3" s="1"/>
  <c r="G37" i="3" s="1"/>
  <c r="D36" i="3"/>
  <c r="C36" i="3"/>
  <c r="E36" i="3" s="1"/>
  <c r="G36" i="3" s="1"/>
  <c r="G25" i="3"/>
  <c r="D32" i="3"/>
  <c r="C32" i="3"/>
  <c r="E32" i="3" s="1"/>
  <c r="G32" i="3" s="1"/>
  <c r="D31" i="3"/>
  <c r="C31" i="3"/>
  <c r="E31" i="3" s="1"/>
  <c r="G31" i="3" s="1"/>
  <c r="D30" i="3"/>
  <c r="C30" i="3"/>
  <c r="E30" i="3" s="1"/>
  <c r="G30" i="3" s="1"/>
  <c r="D29" i="3"/>
  <c r="C29" i="3"/>
  <c r="E29" i="3" s="1"/>
  <c r="G29" i="3" s="1"/>
  <c r="D28" i="3"/>
  <c r="C28" i="3"/>
  <c r="E28" i="3" s="1"/>
  <c r="G28" i="3" s="1"/>
  <c r="D27" i="3"/>
  <c r="C27" i="3"/>
  <c r="E27" i="3" s="1"/>
  <c r="G27" i="3" s="1"/>
  <c r="D26" i="3"/>
  <c r="C26" i="3"/>
  <c r="E26" i="3" s="1"/>
  <c r="G26" i="3" s="1"/>
  <c r="D25" i="3"/>
  <c r="C25" i="3"/>
  <c r="E25" i="3" s="1"/>
  <c r="D21" i="3"/>
  <c r="E21" i="3" s="1"/>
  <c r="F21" i="3" s="1"/>
  <c r="H21" i="3" s="1"/>
  <c r="D20" i="3"/>
  <c r="E20" i="3" s="1"/>
  <c r="F20" i="3" s="1"/>
  <c r="H20" i="3" s="1"/>
  <c r="D19" i="3"/>
  <c r="E19" i="3" s="1"/>
  <c r="F19" i="3" s="1"/>
  <c r="H19" i="3" s="1"/>
  <c r="D18" i="3"/>
  <c r="E18" i="3" s="1"/>
  <c r="F18" i="3" s="1"/>
  <c r="H18" i="3" s="1"/>
  <c r="D17" i="3"/>
  <c r="E17" i="3" s="1"/>
  <c r="F17" i="3" s="1"/>
  <c r="H17" i="3" s="1"/>
  <c r="D16" i="3"/>
  <c r="E16" i="3" s="1"/>
  <c r="F16" i="3" s="1"/>
  <c r="H16" i="3" s="1"/>
  <c r="D15" i="3"/>
  <c r="E15" i="3" s="1"/>
  <c r="F15" i="3" s="1"/>
  <c r="H15" i="3" s="1"/>
  <c r="D14" i="3"/>
  <c r="E14" i="3" s="1"/>
  <c r="F14" i="3" s="1"/>
  <c r="H14" i="3" s="1"/>
  <c r="D10" i="3"/>
  <c r="E10" i="3" s="1"/>
  <c r="F10" i="3" s="1"/>
  <c r="H10" i="3" s="1"/>
  <c r="D9" i="3"/>
  <c r="E9" i="3" s="1"/>
  <c r="F9" i="3" s="1"/>
  <c r="H9" i="3" s="1"/>
  <c r="D8" i="3"/>
  <c r="E8" i="3" s="1"/>
  <c r="F8" i="3" s="1"/>
  <c r="H8" i="3" s="1"/>
  <c r="D7" i="3"/>
  <c r="E7" i="3" s="1"/>
  <c r="F7" i="3" s="1"/>
  <c r="H7" i="3" s="1"/>
  <c r="D6" i="3"/>
  <c r="E6" i="3" s="1"/>
  <c r="F6" i="3" s="1"/>
  <c r="H6" i="3" s="1"/>
  <c r="D5" i="3"/>
  <c r="E5" i="3" s="1"/>
  <c r="F5" i="3" s="1"/>
  <c r="H5" i="3" s="1"/>
  <c r="D4" i="3"/>
  <c r="E4" i="3" s="1"/>
  <c r="F4" i="3" s="1"/>
  <c r="H4" i="3" s="1"/>
  <c r="D3" i="3"/>
  <c r="E3" i="3" s="1"/>
  <c r="F3" i="3" s="1"/>
  <c r="H3" i="3" s="1"/>
  <c r="E32" i="1" l="1"/>
  <c r="E29" i="1"/>
  <c r="F20" i="1"/>
  <c r="F17" i="1"/>
  <c r="F23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F34" i="1" s="1"/>
  <c r="E33" i="1"/>
  <c r="E31" i="1"/>
  <c r="E30" i="1"/>
  <c r="E28" i="1"/>
  <c r="E27" i="1"/>
  <c r="E26" i="1"/>
  <c r="E25" i="1"/>
  <c r="E24" i="1"/>
  <c r="E23" i="1"/>
  <c r="E22" i="1"/>
  <c r="E21" i="1"/>
  <c r="E20" i="1"/>
  <c r="E19" i="1"/>
  <c r="E18" i="1"/>
  <c r="E17" i="1"/>
  <c r="C3" i="1"/>
  <c r="D3" i="1" s="1"/>
  <c r="D8" i="1"/>
  <c r="D10" i="1" l="1"/>
  <c r="F48" i="1"/>
  <c r="F43" i="1"/>
  <c r="F37" i="1"/>
  <c r="F54" i="1"/>
  <c r="F61" i="1"/>
  <c r="F31" i="1"/>
  <c r="F67" i="1"/>
  <c r="D14" i="1"/>
  <c r="D13" i="1"/>
  <c r="D12" i="1"/>
  <c r="D11" i="1"/>
  <c r="D9" i="1"/>
  <c r="D7" i="1"/>
  <c r="D6" i="1"/>
  <c r="D5" i="1"/>
  <c r="D4" i="1"/>
</calcChain>
</file>

<file path=xl/sharedStrings.xml><?xml version="1.0" encoding="utf-8"?>
<sst xmlns="http://schemas.openxmlformats.org/spreadsheetml/2006/main" count="229" uniqueCount="110">
  <si>
    <t>WT HFHC 0w M1</t>
    <phoneticPr fontId="2" type="noConversion"/>
  </si>
  <si>
    <t>WT HFHC 0w M2</t>
  </si>
  <si>
    <t>WT HFHC 0w M3</t>
  </si>
  <si>
    <t>WT HFHC 0w M4</t>
  </si>
  <si>
    <t>WT HFHC 16w M1</t>
    <phoneticPr fontId="2" type="noConversion"/>
  </si>
  <si>
    <t>WT HFHC 16w M2</t>
  </si>
  <si>
    <t>WT HFHC 16w M3</t>
  </si>
  <si>
    <t>WT HFHC 16w M4</t>
  </si>
  <si>
    <t>Group</t>
    <phoneticPr fontId="1" type="noConversion"/>
  </si>
  <si>
    <t>%Area Average</t>
    <phoneticPr fontId="2" type="noConversion"/>
  </si>
  <si>
    <t>Normalize</t>
    <phoneticPr fontId="2" type="noConversion"/>
  </si>
  <si>
    <t>NCD</t>
  </si>
  <si>
    <t>HFHC</t>
  </si>
  <si>
    <t xml:space="preserve">Sirius red </t>
    <phoneticPr fontId="1" type="noConversion"/>
  </si>
  <si>
    <t>Weight(g)</t>
    <phoneticPr fontId="1" type="noConversion"/>
  </si>
  <si>
    <t>WT HFHC 0w M1</t>
  </si>
  <si>
    <t>WT HFHC 4w M4</t>
    <phoneticPr fontId="1" type="noConversion"/>
  </si>
  <si>
    <t xml:space="preserve">WT HFHC 4w M2 </t>
    <phoneticPr fontId="1" type="noConversion"/>
  </si>
  <si>
    <t xml:space="preserve">WT HFHC 4w M3 </t>
    <phoneticPr fontId="1" type="noConversion"/>
  </si>
  <si>
    <t>WT HFHC 4w M1</t>
    <phoneticPr fontId="1" type="noConversion"/>
  </si>
  <si>
    <t>WT HFHC 16w M1</t>
    <phoneticPr fontId="1" type="noConversion"/>
  </si>
  <si>
    <t>WT HFHC 16w M2</t>
    <phoneticPr fontId="1" type="noConversion"/>
  </si>
  <si>
    <t>WT HFHC 16w M3</t>
    <phoneticPr fontId="1" type="noConversion"/>
  </si>
  <si>
    <t>WT HFHC 16w M4</t>
    <phoneticPr fontId="1" type="noConversion"/>
  </si>
  <si>
    <t>MASLD Activity Score</t>
  </si>
  <si>
    <r>
      <t>Steatosis</t>
    </r>
    <r>
      <rPr>
        <sz val="11"/>
        <rFont val="Arial"/>
        <family val="2"/>
      </rPr>
      <t>(0-3)</t>
    </r>
    <phoneticPr fontId="1" type="noConversion"/>
  </si>
  <si>
    <r>
      <t>Intralobular inflammation</t>
    </r>
    <r>
      <rPr>
        <sz val="11"/>
        <rFont val="Arial"/>
        <family val="2"/>
      </rPr>
      <t>(0-3)</t>
    </r>
    <phoneticPr fontId="1" type="noConversion"/>
  </si>
  <si>
    <r>
      <t>Ballooning of hepatocytes</t>
    </r>
    <r>
      <rPr>
        <sz val="11"/>
        <rFont val="Arial"/>
        <family val="2"/>
      </rPr>
      <t>(0-2)</t>
    </r>
    <phoneticPr fontId="1" type="noConversion"/>
  </si>
  <si>
    <t>One-way analysis of variance (ANOVA)</t>
    <phoneticPr fontId="2" type="noConversion"/>
  </si>
  <si>
    <t>P value</t>
  </si>
  <si>
    <t>P value summary</t>
  </si>
  <si>
    <t>Significantly different (P &lt; 0.05)?</t>
  </si>
  <si>
    <t>WT HFHC 0w VS WT HFHC 4w</t>
    <phoneticPr fontId="2" type="noConversion"/>
  </si>
  <si>
    <t>*</t>
    <phoneticPr fontId="1" type="noConversion"/>
  </si>
  <si>
    <t>*</t>
    <phoneticPr fontId="2" type="noConversion"/>
  </si>
  <si>
    <t>Yes</t>
    <phoneticPr fontId="2" type="noConversion"/>
  </si>
  <si>
    <t>WT HFHC 0w VS WT HFHC 16w</t>
    <phoneticPr fontId="2" type="noConversion"/>
  </si>
  <si>
    <t>**</t>
    <phoneticPr fontId="1" type="noConversion"/>
  </si>
  <si>
    <t>WT HFHC 4w VS WT HFHC 16w</t>
    <phoneticPr fontId="2" type="noConversion"/>
  </si>
  <si>
    <t>ns</t>
    <phoneticPr fontId="1" type="noConversion"/>
  </si>
  <si>
    <t>ns</t>
    <phoneticPr fontId="2" type="noConversion"/>
  </si>
  <si>
    <t>No</t>
    <phoneticPr fontId="2" type="noConversion"/>
  </si>
  <si>
    <t>WT HFHC 4w M1</t>
    <phoneticPr fontId="2" type="noConversion"/>
  </si>
  <si>
    <t>WT HFHC 4w M2</t>
    <phoneticPr fontId="1" type="noConversion"/>
  </si>
  <si>
    <t>WT HFHC 4w M3</t>
    <phoneticPr fontId="1" type="noConversion"/>
  </si>
  <si>
    <t>Group</t>
  </si>
  <si>
    <t>Average</t>
    <phoneticPr fontId="1" type="noConversion"/>
  </si>
  <si>
    <t>Average MASLD Activity Score</t>
    <phoneticPr fontId="1" type="noConversion"/>
  </si>
  <si>
    <t>&lt;0.001</t>
    <phoneticPr fontId="1" type="noConversion"/>
  </si>
  <si>
    <t>**</t>
  </si>
  <si>
    <t>***</t>
  </si>
  <si>
    <t>***</t>
    <phoneticPr fontId="2" type="noConversion"/>
  </si>
  <si>
    <t>M1</t>
    <phoneticPr fontId="1" type="noConversion"/>
  </si>
  <si>
    <t>M2</t>
  </si>
  <si>
    <t>M3</t>
  </si>
  <si>
    <t>M4</t>
  </si>
  <si>
    <t>Test well OD value</t>
  </si>
  <si>
    <t>Control well OD value</t>
  </si>
  <si>
    <t>Absolute OD value</t>
  </si>
  <si>
    <r>
      <t>X</t>
    </r>
    <r>
      <rPr>
        <vertAlign val="superscript"/>
        <sz val="11"/>
        <color theme="1"/>
        <rFont val="Arial"/>
        <family val="2"/>
      </rPr>
      <t>2</t>
    </r>
  </si>
  <si>
    <r>
      <t>X</t>
    </r>
    <r>
      <rPr>
        <vertAlign val="superscript"/>
        <sz val="11"/>
        <color theme="1"/>
        <rFont val="Arial"/>
        <family val="2"/>
      </rPr>
      <t>2</t>
    </r>
    <phoneticPr fontId="1" type="noConversion"/>
  </si>
  <si>
    <r>
      <t>989.46X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+363.35X+0.2219</t>
    </r>
    <phoneticPr fontId="1" type="noConversion"/>
  </si>
  <si>
    <t>Dilution factor</t>
  </si>
  <si>
    <t xml:space="preserve"> ALT activity(IU/L)</t>
    <phoneticPr fontId="1" type="noConversion"/>
  </si>
  <si>
    <t>Serum ALT activity</t>
    <phoneticPr fontId="1" type="noConversion"/>
  </si>
  <si>
    <t>Serum AST activity</t>
    <phoneticPr fontId="1" type="noConversion"/>
  </si>
  <si>
    <t xml:space="preserve"> AST activity(IU/L)</t>
    <phoneticPr fontId="1" type="noConversion"/>
  </si>
  <si>
    <r>
      <t>2933.5X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-5.3221X+2.0576</t>
    </r>
  </si>
  <si>
    <t>Test well OD value</t>
    <phoneticPr fontId="1" type="noConversion"/>
  </si>
  <si>
    <t>OD value</t>
  </si>
  <si>
    <t>Cholesterol(mmol/L)</t>
    <phoneticPr fontId="1" type="noConversion"/>
  </si>
  <si>
    <t>Cholesterol in serum</t>
    <phoneticPr fontId="1" type="noConversion"/>
  </si>
  <si>
    <t>Sample-blank</t>
    <phoneticPr fontId="1" type="noConversion"/>
  </si>
  <si>
    <t>Calibration-blank </t>
    <phoneticPr fontId="1" type="noConversion"/>
  </si>
  <si>
    <t>Triglyceride(mmol/L)</t>
    <phoneticPr fontId="1" type="noConversion"/>
  </si>
  <si>
    <t>Triglyceride in serum</t>
    <phoneticPr fontId="1" type="noConversion"/>
  </si>
  <si>
    <t>Cholesterol in liver</t>
    <phoneticPr fontId="1" type="noConversion"/>
  </si>
  <si>
    <t>Cholesterol/(W/V)</t>
    <phoneticPr fontId="1" type="noConversion"/>
  </si>
  <si>
    <t>Triglyceride/(W/V)</t>
    <phoneticPr fontId="1" type="noConversion"/>
  </si>
  <si>
    <t>Triglyceride in liver</t>
    <phoneticPr fontId="1" type="noConversion"/>
  </si>
  <si>
    <t>t` test</t>
  </si>
  <si>
    <t>WT NCD VS WT HFD</t>
    <phoneticPr fontId="2" type="noConversion"/>
  </si>
  <si>
    <t>WT NCD M1</t>
    <phoneticPr fontId="1" type="noConversion"/>
  </si>
  <si>
    <t>WT NCD M2</t>
  </si>
  <si>
    <t>WT NCD M3</t>
  </si>
  <si>
    <t>WT NCD M4</t>
  </si>
  <si>
    <t>WT HFHC M1</t>
    <phoneticPr fontId="2" type="noConversion"/>
  </si>
  <si>
    <t>WT HFHC M2</t>
  </si>
  <si>
    <t>WT HFHC M3</t>
  </si>
  <si>
    <t>WT HFHC M4</t>
  </si>
  <si>
    <t>ns</t>
  </si>
  <si>
    <t>No</t>
  </si>
  <si>
    <t>Week</t>
    <phoneticPr fontId="1" type="noConversion"/>
  </si>
  <si>
    <t>0w</t>
    <phoneticPr fontId="1" type="noConversion"/>
  </si>
  <si>
    <t>1w</t>
  </si>
  <si>
    <t>2w</t>
  </si>
  <si>
    <t>3w</t>
  </si>
  <si>
    <t>4w</t>
  </si>
  <si>
    <t>5w</t>
  </si>
  <si>
    <t>6w</t>
  </si>
  <si>
    <t>7w</t>
  </si>
  <si>
    <t>8w</t>
  </si>
  <si>
    <t>9w</t>
  </si>
  <si>
    <t>10w</t>
  </si>
  <si>
    <t>11w</t>
  </si>
  <si>
    <t>12w</t>
  </si>
  <si>
    <t>13w</t>
  </si>
  <si>
    <t>14w</t>
  </si>
  <si>
    <t>15w</t>
  </si>
  <si>
    <t>16w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</si>
</sst>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"/>
    <numFmt numFmtId="177" formatCode="0.0000"/>
  </numFmts>
  <fonts count="14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vertAlign val="superscript"/>
      <sz val="11"/>
      <color theme="1"/>
      <name val="Arial"/>
      <family val="2"/>
    </font>
    <font>
      <sz val="11"/>
      <name val="Arial"/>
      <family val="2"/>
    </font>
    <font>
      <sz val="11"/>
      <name val="Arial"/>
      <family val="3"/>
    </font>
    <font>
      <b/>
      <sz val="10"/>
      <color rgb="FF000000"/>
      <name val="Arial"/>
      <family val="2"/>
    </font>
    <font>
      <sz val="11"/>
      <color theme="1"/>
      <name val="Times New Roman"/>
      <family val="1"/>
    </font>
    <font>
      <sz val="11"/>
      <color theme="1"/>
      <name val="Arial"/>
      <family val="3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1" xfId="0" applyFont="1" applyBorder="1" applyAlignment="1"/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/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opLeftCell="A13" workbookViewId="0">
      <selection activeCell="B31" sqref="B31"/>
    </sheetView>
  </sheetViews>
  <sheetFormatPr defaultColWidth="9" defaultRowHeight="14" x14ac:dyDescent="0.25"/>
  <cols>
    <col min="1" max="1" width="18.36328125" customWidth="1"/>
    <col min="2" max="2" width="14.54296875" customWidth="1"/>
    <col min="3" max="3" width="25.7265625" customWidth="1"/>
    <col min="4" max="4" width="27.81640625" customWidth="1"/>
    <col min="5" max="5" width="20.7265625" customWidth="1"/>
    <col min="6" max="6" width="29.26953125" customWidth="1"/>
    <col min="8" max="8" width="34.1796875" customWidth="1"/>
    <col min="10" max="10" width="15.453125" customWidth="1"/>
  </cols>
  <sheetData>
    <row r="1" spans="1:11" x14ac:dyDescent="0.3">
      <c r="A1" s="36" t="s">
        <v>13</v>
      </c>
      <c r="B1" s="37"/>
      <c r="C1" s="37"/>
      <c r="D1" s="38"/>
      <c r="H1" s="10" t="s">
        <v>28</v>
      </c>
      <c r="I1" s="10" t="s">
        <v>29</v>
      </c>
      <c r="J1" s="10" t="s">
        <v>30</v>
      </c>
      <c r="K1" s="10" t="s">
        <v>31</v>
      </c>
    </row>
    <row r="2" spans="1:11" x14ac:dyDescent="0.3">
      <c r="A2" s="4" t="s">
        <v>8</v>
      </c>
      <c r="B2" s="2" t="s">
        <v>9</v>
      </c>
      <c r="C2" s="4" t="s">
        <v>46</v>
      </c>
      <c r="D2" s="4" t="s">
        <v>10</v>
      </c>
      <c r="H2" s="10" t="s">
        <v>32</v>
      </c>
      <c r="I2" s="10">
        <v>0.90200000000000002</v>
      </c>
      <c r="J2" s="10" t="s">
        <v>40</v>
      </c>
      <c r="K2" s="10" t="s">
        <v>41</v>
      </c>
    </row>
    <row r="3" spans="1:11" x14ac:dyDescent="0.3">
      <c r="A3" s="2" t="s">
        <v>0</v>
      </c>
      <c r="B3" s="1">
        <v>0.67471400000000004</v>
      </c>
      <c r="C3" s="35">
        <f>AVERAGE(B3:B6)</f>
        <v>0.41339524999999999</v>
      </c>
      <c r="D3" s="4">
        <f>B3/C3</f>
        <v>1.6321280904896707</v>
      </c>
      <c r="H3" s="10" t="s">
        <v>36</v>
      </c>
      <c r="I3" s="10">
        <v>0.45900000000000002</v>
      </c>
      <c r="J3" s="10" t="s">
        <v>40</v>
      </c>
      <c r="K3" s="10" t="s">
        <v>41</v>
      </c>
    </row>
    <row r="4" spans="1:11" x14ac:dyDescent="0.3">
      <c r="A4" s="2" t="s">
        <v>1</v>
      </c>
      <c r="B4" s="1">
        <v>0.5615</v>
      </c>
      <c r="C4" s="35"/>
      <c r="D4" s="4">
        <f>B4/C3</f>
        <v>1.3582642761376673</v>
      </c>
      <c r="H4" s="10" t="s">
        <v>38</v>
      </c>
      <c r="I4" s="10">
        <v>0.39200000000000002</v>
      </c>
      <c r="J4" s="10" t="s">
        <v>40</v>
      </c>
      <c r="K4" s="10" t="s">
        <v>41</v>
      </c>
    </row>
    <row r="5" spans="1:11" x14ac:dyDescent="0.3">
      <c r="A5" s="2" t="s">
        <v>2</v>
      </c>
      <c r="B5" s="1">
        <v>0.3392</v>
      </c>
      <c r="C5" s="35"/>
      <c r="D5" s="4">
        <f>B5/C3</f>
        <v>0.82052224838093812</v>
      </c>
    </row>
    <row r="6" spans="1:11" x14ac:dyDescent="0.3">
      <c r="A6" s="2" t="s">
        <v>3</v>
      </c>
      <c r="B6" s="1">
        <v>7.8167E-2</v>
      </c>
      <c r="C6" s="35"/>
      <c r="D6" s="4">
        <f>B6/C3</f>
        <v>0.18908538499172403</v>
      </c>
    </row>
    <row r="7" spans="1:11" x14ac:dyDescent="0.3">
      <c r="A7" s="2" t="s">
        <v>42</v>
      </c>
      <c r="B7" s="1">
        <v>0.49399999999999999</v>
      </c>
      <c r="C7" s="1"/>
      <c r="D7" s="4">
        <f>B7/C3</f>
        <v>1.1949822839038426</v>
      </c>
    </row>
    <row r="8" spans="1:11" x14ac:dyDescent="0.3">
      <c r="A8" s="2" t="s">
        <v>43</v>
      </c>
      <c r="B8" s="1">
        <v>0.49666700000000003</v>
      </c>
      <c r="C8" s="1"/>
      <c r="D8" s="4">
        <f>B8/C3</f>
        <v>1.201433736841437</v>
      </c>
    </row>
    <row r="9" spans="1:11" x14ac:dyDescent="0.3">
      <c r="A9" s="2" t="s">
        <v>44</v>
      </c>
      <c r="B9" s="1">
        <v>0.26240000000000002</v>
      </c>
      <c r="C9" s="1"/>
      <c r="D9" s="4">
        <f>B9/C3</f>
        <v>0.63474362610600876</v>
      </c>
    </row>
    <row r="10" spans="1:11" x14ac:dyDescent="0.3">
      <c r="A10" s="2" t="s">
        <v>16</v>
      </c>
      <c r="B10" s="1">
        <v>0.33700000000000002</v>
      </c>
      <c r="C10" s="1"/>
      <c r="D10" s="4">
        <f>B10/C3</f>
        <v>0.81520046493035425</v>
      </c>
    </row>
    <row r="11" spans="1:11" x14ac:dyDescent="0.3">
      <c r="A11" s="2" t="s">
        <v>4</v>
      </c>
      <c r="B11" s="1">
        <v>0.54633299999999996</v>
      </c>
      <c r="C11" s="1"/>
      <c r="D11" s="4">
        <f>B11/C3</f>
        <v>1.3215754172308463</v>
      </c>
    </row>
    <row r="12" spans="1:11" x14ac:dyDescent="0.3">
      <c r="A12" s="2" t="s">
        <v>5</v>
      </c>
      <c r="B12" s="1">
        <v>0.467833</v>
      </c>
      <c r="C12" s="1"/>
      <c r="D12" s="4">
        <f>B12/C3</f>
        <v>1.131684507744102</v>
      </c>
    </row>
    <row r="13" spans="1:11" x14ac:dyDescent="0.3">
      <c r="A13" s="2" t="s">
        <v>6</v>
      </c>
      <c r="B13" s="1">
        <v>0.64183299999999999</v>
      </c>
      <c r="C13" s="1"/>
      <c r="D13" s="4">
        <f>B13/C3</f>
        <v>1.552589198835739</v>
      </c>
    </row>
    <row r="14" spans="1:11" x14ac:dyDescent="0.3">
      <c r="A14" s="2" t="s">
        <v>7</v>
      </c>
      <c r="B14" s="1">
        <v>0.38666699999999998</v>
      </c>
      <c r="C14" s="1"/>
      <c r="D14" s="4">
        <f>B14/C3</f>
        <v>0.93534456431224111</v>
      </c>
    </row>
    <row r="16" spans="1:11" x14ac:dyDescent="0.3">
      <c r="A16" s="3" t="s">
        <v>45</v>
      </c>
      <c r="B16" s="8" t="s">
        <v>25</v>
      </c>
      <c r="C16" s="8" t="s">
        <v>26</v>
      </c>
      <c r="D16" s="8" t="s">
        <v>27</v>
      </c>
      <c r="E16" s="7" t="s">
        <v>24</v>
      </c>
      <c r="F16" s="7" t="s">
        <v>47</v>
      </c>
      <c r="H16" s="10" t="s">
        <v>28</v>
      </c>
      <c r="I16" s="10" t="s">
        <v>29</v>
      </c>
      <c r="J16" s="10" t="s">
        <v>30</v>
      </c>
      <c r="K16" s="10" t="s">
        <v>31</v>
      </c>
    </row>
    <row r="17" spans="1:11" x14ac:dyDescent="0.3">
      <c r="A17" s="39" t="s">
        <v>15</v>
      </c>
      <c r="B17" s="3">
        <v>0</v>
      </c>
      <c r="C17" s="3">
        <v>0</v>
      </c>
      <c r="D17" s="3">
        <v>0</v>
      </c>
      <c r="E17" s="3">
        <f>B17+C17+D17</f>
        <v>0</v>
      </c>
      <c r="F17" s="42">
        <f>AVERAGE(C17:C19)</f>
        <v>0</v>
      </c>
      <c r="H17" s="10" t="s">
        <v>32</v>
      </c>
      <c r="I17" s="10">
        <v>4.3999999999999997E-2</v>
      </c>
      <c r="J17" s="10" t="s">
        <v>34</v>
      </c>
      <c r="K17" s="10" t="s">
        <v>35</v>
      </c>
    </row>
    <row r="18" spans="1:11" x14ac:dyDescent="0.3">
      <c r="A18" s="40"/>
      <c r="B18" s="3">
        <v>0</v>
      </c>
      <c r="C18" s="3">
        <v>0</v>
      </c>
      <c r="D18" s="3">
        <v>0</v>
      </c>
      <c r="E18" s="3">
        <f t="shared" ref="E18:E74" si="0">B18+C18+D18</f>
        <v>0</v>
      </c>
      <c r="F18" s="42"/>
      <c r="H18" s="10" t="s">
        <v>36</v>
      </c>
      <c r="I18" s="10" t="s">
        <v>48</v>
      </c>
      <c r="J18" s="10" t="s">
        <v>51</v>
      </c>
      <c r="K18" s="10" t="s">
        <v>35</v>
      </c>
    </row>
    <row r="19" spans="1:11" x14ac:dyDescent="0.3">
      <c r="A19" s="41"/>
      <c r="B19" s="3">
        <v>0</v>
      </c>
      <c r="C19" s="3">
        <v>0</v>
      </c>
      <c r="D19" s="3">
        <v>0</v>
      </c>
      <c r="E19" s="3">
        <f t="shared" si="0"/>
        <v>0</v>
      </c>
      <c r="F19" s="42"/>
      <c r="H19" s="10" t="s">
        <v>38</v>
      </c>
      <c r="I19" s="10">
        <v>1E-3</v>
      </c>
      <c r="J19" s="10" t="s">
        <v>49</v>
      </c>
      <c r="K19" s="10" t="s">
        <v>35</v>
      </c>
    </row>
    <row r="20" spans="1:11" x14ac:dyDescent="0.25">
      <c r="A20" s="39" t="s">
        <v>1</v>
      </c>
      <c r="B20" s="3">
        <v>0</v>
      </c>
      <c r="C20" s="3">
        <v>0</v>
      </c>
      <c r="D20" s="3">
        <v>0</v>
      </c>
      <c r="E20" s="3">
        <f t="shared" si="0"/>
        <v>0</v>
      </c>
      <c r="F20" s="32">
        <f>AVERAGE(C20:C22)</f>
        <v>0</v>
      </c>
    </row>
    <row r="21" spans="1:11" x14ac:dyDescent="0.25">
      <c r="A21" s="40"/>
      <c r="B21" s="3">
        <v>0</v>
      </c>
      <c r="C21" s="3">
        <v>0</v>
      </c>
      <c r="D21" s="3">
        <v>0</v>
      </c>
      <c r="E21" s="3">
        <f t="shared" si="0"/>
        <v>0</v>
      </c>
      <c r="F21" s="33"/>
    </row>
    <row r="22" spans="1:11" x14ac:dyDescent="0.25">
      <c r="A22" s="41"/>
      <c r="B22" s="3">
        <v>0</v>
      </c>
      <c r="C22" s="3">
        <v>0</v>
      </c>
      <c r="D22" s="3">
        <v>0</v>
      </c>
      <c r="E22" s="3">
        <f t="shared" si="0"/>
        <v>0</v>
      </c>
      <c r="F22" s="34"/>
    </row>
    <row r="23" spans="1:11" x14ac:dyDescent="0.25">
      <c r="A23" s="39" t="s">
        <v>2</v>
      </c>
      <c r="B23" s="3">
        <v>0</v>
      </c>
      <c r="C23" s="3">
        <v>0</v>
      </c>
      <c r="D23" s="3">
        <v>0</v>
      </c>
      <c r="E23" s="3">
        <f t="shared" si="0"/>
        <v>0</v>
      </c>
      <c r="F23" s="32">
        <f>AVERAGE(C23:C26)</f>
        <v>0</v>
      </c>
    </row>
    <row r="24" spans="1:11" x14ac:dyDescent="0.25">
      <c r="A24" s="40"/>
      <c r="B24" s="3">
        <v>0</v>
      </c>
      <c r="C24" s="3">
        <v>0</v>
      </c>
      <c r="D24" s="3">
        <v>0</v>
      </c>
      <c r="E24" s="3">
        <f t="shared" si="0"/>
        <v>0</v>
      </c>
      <c r="F24" s="33"/>
    </row>
    <row r="25" spans="1:11" x14ac:dyDescent="0.25">
      <c r="A25" s="40"/>
      <c r="B25" s="3">
        <v>0</v>
      </c>
      <c r="C25" s="3">
        <v>0</v>
      </c>
      <c r="D25" s="3">
        <v>0</v>
      </c>
      <c r="E25" s="3">
        <f t="shared" si="0"/>
        <v>0</v>
      </c>
      <c r="F25" s="33"/>
    </row>
    <row r="26" spans="1:11" x14ac:dyDescent="0.25">
      <c r="A26" s="41"/>
      <c r="B26" s="3">
        <v>0</v>
      </c>
      <c r="C26" s="3">
        <v>0</v>
      </c>
      <c r="D26" s="3">
        <v>0</v>
      </c>
      <c r="E26" s="3">
        <f t="shared" si="0"/>
        <v>0</v>
      </c>
      <c r="F26" s="34"/>
    </row>
    <row r="27" spans="1:11" x14ac:dyDescent="0.25">
      <c r="A27" s="39" t="s">
        <v>3</v>
      </c>
      <c r="B27" s="3">
        <v>0</v>
      </c>
      <c r="C27" s="3">
        <v>0</v>
      </c>
      <c r="D27" s="3">
        <v>0</v>
      </c>
      <c r="E27" s="3">
        <f t="shared" si="0"/>
        <v>0</v>
      </c>
      <c r="F27" s="32">
        <v>0</v>
      </c>
    </row>
    <row r="28" spans="1:11" x14ac:dyDescent="0.25">
      <c r="A28" s="40"/>
      <c r="B28" s="3">
        <v>0</v>
      </c>
      <c r="C28" s="3">
        <v>0</v>
      </c>
      <c r="D28" s="3">
        <v>0</v>
      </c>
      <c r="E28" s="3">
        <f t="shared" si="0"/>
        <v>0</v>
      </c>
      <c r="F28" s="33"/>
    </row>
    <row r="29" spans="1:11" x14ac:dyDescent="0.25">
      <c r="A29" s="40"/>
      <c r="B29" s="3">
        <v>0</v>
      </c>
      <c r="C29" s="3">
        <v>0</v>
      </c>
      <c r="D29" s="3">
        <v>0</v>
      </c>
      <c r="E29" s="3">
        <f t="shared" si="0"/>
        <v>0</v>
      </c>
      <c r="F29" s="33"/>
    </row>
    <row r="30" spans="1:11" x14ac:dyDescent="0.25">
      <c r="A30" s="41"/>
      <c r="B30" s="3">
        <v>0</v>
      </c>
      <c r="C30" s="3">
        <v>0</v>
      </c>
      <c r="D30" s="3">
        <v>0</v>
      </c>
      <c r="E30" s="3">
        <f t="shared" si="0"/>
        <v>0</v>
      </c>
      <c r="F30" s="34"/>
    </row>
    <row r="31" spans="1:11" x14ac:dyDescent="0.25">
      <c r="A31" s="39" t="s">
        <v>19</v>
      </c>
      <c r="B31" s="3">
        <v>1</v>
      </c>
      <c r="C31" s="3">
        <v>0</v>
      </c>
      <c r="D31" s="3">
        <v>0</v>
      </c>
      <c r="E31" s="3">
        <f t="shared" si="0"/>
        <v>1</v>
      </c>
      <c r="F31" s="32">
        <f>AVERAGE(E31:E33)</f>
        <v>1</v>
      </c>
    </row>
    <row r="32" spans="1:11" x14ac:dyDescent="0.25">
      <c r="A32" s="40"/>
      <c r="B32" s="3">
        <v>1</v>
      </c>
      <c r="C32" s="3">
        <v>0</v>
      </c>
      <c r="D32" s="3">
        <v>0</v>
      </c>
      <c r="E32" s="3">
        <f t="shared" si="0"/>
        <v>1</v>
      </c>
      <c r="F32" s="33"/>
    </row>
    <row r="33" spans="1:6" x14ac:dyDescent="0.25">
      <c r="A33" s="41"/>
      <c r="B33" s="3">
        <v>1</v>
      </c>
      <c r="C33" s="3">
        <v>0</v>
      </c>
      <c r="D33" s="3">
        <v>0</v>
      </c>
      <c r="E33" s="3">
        <f t="shared" si="0"/>
        <v>1</v>
      </c>
      <c r="F33" s="34"/>
    </row>
    <row r="34" spans="1:6" x14ac:dyDescent="0.25">
      <c r="A34" s="39" t="s">
        <v>17</v>
      </c>
      <c r="B34" s="3">
        <v>0</v>
      </c>
      <c r="C34" s="3">
        <v>1</v>
      </c>
      <c r="D34" s="3">
        <v>0</v>
      </c>
      <c r="E34" s="3">
        <f t="shared" si="0"/>
        <v>1</v>
      </c>
      <c r="F34" s="32">
        <f>AVERAGE(E34:E36)</f>
        <v>1</v>
      </c>
    </row>
    <row r="35" spans="1:6" x14ac:dyDescent="0.25">
      <c r="A35" s="40"/>
      <c r="B35" s="3">
        <v>1</v>
      </c>
      <c r="C35" s="3">
        <v>0</v>
      </c>
      <c r="D35" s="3">
        <v>0</v>
      </c>
      <c r="E35" s="3">
        <f t="shared" si="0"/>
        <v>1</v>
      </c>
      <c r="F35" s="33"/>
    </row>
    <row r="36" spans="1:6" x14ac:dyDescent="0.25">
      <c r="A36" s="41"/>
      <c r="B36" s="3">
        <v>1</v>
      </c>
      <c r="C36" s="3">
        <v>0</v>
      </c>
      <c r="D36" s="3">
        <v>0</v>
      </c>
      <c r="E36" s="3">
        <f t="shared" si="0"/>
        <v>1</v>
      </c>
      <c r="F36" s="34"/>
    </row>
    <row r="37" spans="1:6" x14ac:dyDescent="0.25">
      <c r="A37" s="39" t="s">
        <v>18</v>
      </c>
      <c r="B37" s="3">
        <v>2</v>
      </c>
      <c r="C37" s="3">
        <v>0</v>
      </c>
      <c r="D37" s="3">
        <v>0</v>
      </c>
      <c r="E37" s="3">
        <f t="shared" si="0"/>
        <v>2</v>
      </c>
      <c r="F37" s="32">
        <f>AVERAGE(E37:E42)</f>
        <v>1.6666666666666667</v>
      </c>
    </row>
    <row r="38" spans="1:6" x14ac:dyDescent="0.25">
      <c r="A38" s="40"/>
      <c r="B38" s="3">
        <v>2</v>
      </c>
      <c r="C38" s="3">
        <v>0</v>
      </c>
      <c r="D38" s="3">
        <v>0</v>
      </c>
      <c r="E38" s="3">
        <f t="shared" si="0"/>
        <v>2</v>
      </c>
      <c r="F38" s="33"/>
    </row>
    <row r="39" spans="1:6" x14ac:dyDescent="0.25">
      <c r="A39" s="40"/>
      <c r="B39" s="3">
        <v>1</v>
      </c>
      <c r="C39" s="3">
        <v>0</v>
      </c>
      <c r="D39" s="3">
        <v>0</v>
      </c>
      <c r="E39" s="3">
        <f t="shared" si="0"/>
        <v>1</v>
      </c>
      <c r="F39" s="33"/>
    </row>
    <row r="40" spans="1:6" x14ac:dyDescent="0.25">
      <c r="A40" s="40"/>
      <c r="B40" s="3">
        <v>2</v>
      </c>
      <c r="C40" s="3">
        <v>0</v>
      </c>
      <c r="D40" s="3">
        <v>0</v>
      </c>
      <c r="E40" s="3">
        <f t="shared" si="0"/>
        <v>2</v>
      </c>
      <c r="F40" s="33"/>
    </row>
    <row r="41" spans="1:6" x14ac:dyDescent="0.25">
      <c r="A41" s="40"/>
      <c r="B41" s="3">
        <v>2</v>
      </c>
      <c r="C41" s="3">
        <v>0</v>
      </c>
      <c r="D41" s="3">
        <v>0</v>
      </c>
      <c r="E41" s="3">
        <f t="shared" si="0"/>
        <v>2</v>
      </c>
      <c r="F41" s="33"/>
    </row>
    <row r="42" spans="1:6" x14ac:dyDescent="0.25">
      <c r="A42" s="41"/>
      <c r="B42" s="3">
        <v>1</v>
      </c>
      <c r="C42" s="3">
        <v>0</v>
      </c>
      <c r="D42" s="3">
        <v>0</v>
      </c>
      <c r="E42" s="3">
        <f t="shared" si="0"/>
        <v>1</v>
      </c>
      <c r="F42" s="34"/>
    </row>
    <row r="43" spans="1:6" x14ac:dyDescent="0.25">
      <c r="A43" s="39" t="s">
        <v>16</v>
      </c>
      <c r="B43" s="3">
        <v>0</v>
      </c>
      <c r="C43" s="3">
        <v>0</v>
      </c>
      <c r="D43" s="3">
        <v>0</v>
      </c>
      <c r="E43" s="3">
        <f t="shared" si="0"/>
        <v>0</v>
      </c>
      <c r="F43" s="32">
        <f>AVERAGE(E43:E47)</f>
        <v>0.6</v>
      </c>
    </row>
    <row r="44" spans="1:6" x14ac:dyDescent="0.25">
      <c r="A44" s="40"/>
      <c r="B44" s="3">
        <v>0</v>
      </c>
      <c r="C44" s="3">
        <v>0</v>
      </c>
      <c r="D44" s="3">
        <v>0</v>
      </c>
      <c r="E44" s="3">
        <f t="shared" si="0"/>
        <v>0</v>
      </c>
      <c r="F44" s="33"/>
    </row>
    <row r="45" spans="1:6" x14ac:dyDescent="0.25">
      <c r="A45" s="40"/>
      <c r="B45" s="3">
        <v>1</v>
      </c>
      <c r="C45" s="3">
        <v>0</v>
      </c>
      <c r="D45" s="3">
        <v>0</v>
      </c>
      <c r="E45" s="3">
        <f t="shared" si="0"/>
        <v>1</v>
      </c>
      <c r="F45" s="33"/>
    </row>
    <row r="46" spans="1:6" x14ac:dyDescent="0.25">
      <c r="A46" s="40"/>
      <c r="B46" s="3">
        <v>1</v>
      </c>
      <c r="C46" s="3">
        <v>0</v>
      </c>
      <c r="D46" s="3">
        <v>0</v>
      </c>
      <c r="E46" s="3">
        <f t="shared" si="0"/>
        <v>1</v>
      </c>
      <c r="F46" s="33"/>
    </row>
    <row r="47" spans="1:6" x14ac:dyDescent="0.25">
      <c r="A47" s="41"/>
      <c r="B47" s="3">
        <v>1</v>
      </c>
      <c r="C47" s="3">
        <v>0</v>
      </c>
      <c r="D47" s="3">
        <v>0</v>
      </c>
      <c r="E47" s="3">
        <f t="shared" si="0"/>
        <v>1</v>
      </c>
      <c r="F47" s="34"/>
    </row>
    <row r="48" spans="1:6" x14ac:dyDescent="0.25">
      <c r="A48" s="39" t="s">
        <v>20</v>
      </c>
      <c r="B48" s="3">
        <v>3</v>
      </c>
      <c r="C48" s="3">
        <v>0</v>
      </c>
      <c r="D48" s="3">
        <v>1</v>
      </c>
      <c r="E48" s="3">
        <f t="shared" si="0"/>
        <v>4</v>
      </c>
      <c r="F48" s="32">
        <f>AVERAGE(E48:E53)</f>
        <v>3.8333333333333335</v>
      </c>
    </row>
    <row r="49" spans="1:6" x14ac:dyDescent="0.25">
      <c r="A49" s="40"/>
      <c r="B49" s="3">
        <v>2</v>
      </c>
      <c r="C49" s="3">
        <v>0</v>
      </c>
      <c r="D49" s="3">
        <v>2</v>
      </c>
      <c r="E49" s="3">
        <f t="shared" si="0"/>
        <v>4</v>
      </c>
      <c r="F49" s="33"/>
    </row>
    <row r="50" spans="1:6" x14ac:dyDescent="0.25">
      <c r="A50" s="40"/>
      <c r="B50" s="3">
        <v>3</v>
      </c>
      <c r="C50" s="3">
        <v>0</v>
      </c>
      <c r="D50" s="3">
        <v>2</v>
      </c>
      <c r="E50" s="3">
        <f t="shared" si="0"/>
        <v>5</v>
      </c>
      <c r="F50" s="33"/>
    </row>
    <row r="51" spans="1:6" x14ac:dyDescent="0.25">
      <c r="A51" s="40"/>
      <c r="B51" s="3">
        <v>2</v>
      </c>
      <c r="C51" s="3">
        <v>0</v>
      </c>
      <c r="D51" s="3">
        <v>1</v>
      </c>
      <c r="E51" s="3">
        <f t="shared" si="0"/>
        <v>3</v>
      </c>
      <c r="F51" s="33"/>
    </row>
    <row r="52" spans="1:6" x14ac:dyDescent="0.25">
      <c r="A52" s="40"/>
      <c r="B52" s="3">
        <v>3</v>
      </c>
      <c r="C52" s="3">
        <v>0</v>
      </c>
      <c r="D52" s="3">
        <v>1</v>
      </c>
      <c r="E52" s="3">
        <f t="shared" si="0"/>
        <v>4</v>
      </c>
      <c r="F52" s="33"/>
    </row>
    <row r="53" spans="1:6" x14ac:dyDescent="0.25">
      <c r="A53" s="41"/>
      <c r="B53" s="3">
        <v>2</v>
      </c>
      <c r="C53" s="3">
        <v>0</v>
      </c>
      <c r="D53" s="3">
        <v>1</v>
      </c>
      <c r="E53" s="3">
        <f t="shared" si="0"/>
        <v>3</v>
      </c>
      <c r="F53" s="34"/>
    </row>
    <row r="54" spans="1:6" x14ac:dyDescent="0.25">
      <c r="A54" s="39" t="s">
        <v>21</v>
      </c>
      <c r="B54" s="3">
        <v>2</v>
      </c>
      <c r="C54" s="3">
        <v>1</v>
      </c>
      <c r="D54" s="3">
        <v>0</v>
      </c>
      <c r="E54" s="3">
        <f t="shared" si="0"/>
        <v>3</v>
      </c>
      <c r="F54" s="32">
        <f>AVERAGE(E54:E60)</f>
        <v>1.8571428571428572</v>
      </c>
    </row>
    <row r="55" spans="1:6" x14ac:dyDescent="0.25">
      <c r="A55" s="40"/>
      <c r="B55" s="3">
        <v>2</v>
      </c>
      <c r="C55" s="3">
        <v>0</v>
      </c>
      <c r="D55" s="3">
        <v>0</v>
      </c>
      <c r="E55" s="3">
        <f t="shared" si="0"/>
        <v>2</v>
      </c>
      <c r="F55" s="33"/>
    </row>
    <row r="56" spans="1:6" x14ac:dyDescent="0.25">
      <c r="A56" s="40"/>
      <c r="B56" s="3">
        <v>1</v>
      </c>
      <c r="C56" s="3">
        <v>0</v>
      </c>
      <c r="D56" s="3">
        <v>0</v>
      </c>
      <c r="E56" s="3">
        <f t="shared" si="0"/>
        <v>1</v>
      </c>
      <c r="F56" s="33"/>
    </row>
    <row r="57" spans="1:6" x14ac:dyDescent="0.25">
      <c r="A57" s="40"/>
      <c r="B57" s="3">
        <v>1</v>
      </c>
      <c r="C57" s="3">
        <v>0</v>
      </c>
      <c r="D57" s="3">
        <v>0</v>
      </c>
      <c r="E57" s="3">
        <f t="shared" si="0"/>
        <v>1</v>
      </c>
      <c r="F57" s="33"/>
    </row>
    <row r="58" spans="1:6" x14ac:dyDescent="0.25">
      <c r="A58" s="40"/>
      <c r="B58" s="3">
        <v>1</v>
      </c>
      <c r="C58" s="3">
        <v>0</v>
      </c>
      <c r="D58" s="3">
        <v>1</v>
      </c>
      <c r="E58" s="3">
        <f t="shared" si="0"/>
        <v>2</v>
      </c>
      <c r="F58" s="33"/>
    </row>
    <row r="59" spans="1:6" x14ac:dyDescent="0.25">
      <c r="A59" s="40"/>
      <c r="B59" s="3">
        <v>1</v>
      </c>
      <c r="C59" s="3">
        <v>0</v>
      </c>
      <c r="D59" s="3">
        <v>0</v>
      </c>
      <c r="E59" s="3">
        <f t="shared" si="0"/>
        <v>1</v>
      </c>
      <c r="F59" s="33"/>
    </row>
    <row r="60" spans="1:6" x14ac:dyDescent="0.25">
      <c r="A60" s="41"/>
      <c r="B60" s="3">
        <v>2</v>
      </c>
      <c r="C60" s="3">
        <v>0</v>
      </c>
      <c r="D60" s="3">
        <v>1</v>
      </c>
      <c r="E60" s="3">
        <f t="shared" si="0"/>
        <v>3</v>
      </c>
      <c r="F60" s="34"/>
    </row>
    <row r="61" spans="1:6" x14ac:dyDescent="0.25">
      <c r="A61" s="39" t="s">
        <v>22</v>
      </c>
      <c r="B61" s="3">
        <v>3</v>
      </c>
      <c r="C61" s="3">
        <v>1</v>
      </c>
      <c r="D61" s="3">
        <v>2</v>
      </c>
      <c r="E61" s="3">
        <f t="shared" si="0"/>
        <v>6</v>
      </c>
      <c r="F61" s="32">
        <f>AVERAGE(E61:E66)</f>
        <v>4</v>
      </c>
    </row>
    <row r="62" spans="1:6" x14ac:dyDescent="0.25">
      <c r="A62" s="40"/>
      <c r="B62" s="3">
        <v>2</v>
      </c>
      <c r="C62" s="3">
        <v>0</v>
      </c>
      <c r="D62" s="3">
        <v>1</v>
      </c>
      <c r="E62" s="3">
        <f t="shared" si="0"/>
        <v>3</v>
      </c>
      <c r="F62" s="33"/>
    </row>
    <row r="63" spans="1:6" x14ac:dyDescent="0.25">
      <c r="A63" s="40"/>
      <c r="B63" s="3">
        <v>3</v>
      </c>
      <c r="C63" s="3">
        <v>0</v>
      </c>
      <c r="D63" s="3">
        <v>1</v>
      </c>
      <c r="E63" s="3">
        <f t="shared" si="0"/>
        <v>4</v>
      </c>
      <c r="F63" s="33"/>
    </row>
    <row r="64" spans="1:6" x14ac:dyDescent="0.25">
      <c r="A64" s="40"/>
      <c r="B64" s="3">
        <v>2</v>
      </c>
      <c r="C64" s="3">
        <v>0</v>
      </c>
      <c r="D64" s="3">
        <v>1</v>
      </c>
      <c r="E64" s="3">
        <f t="shared" si="0"/>
        <v>3</v>
      </c>
      <c r="F64" s="33"/>
    </row>
    <row r="65" spans="1:6" x14ac:dyDescent="0.25">
      <c r="A65" s="40"/>
      <c r="B65" s="3">
        <v>3</v>
      </c>
      <c r="C65" s="3">
        <v>0</v>
      </c>
      <c r="D65" s="3">
        <v>2</v>
      </c>
      <c r="E65" s="3">
        <f t="shared" si="0"/>
        <v>5</v>
      </c>
      <c r="F65" s="33"/>
    </row>
    <row r="66" spans="1:6" x14ac:dyDescent="0.25">
      <c r="A66" s="41"/>
      <c r="B66" s="3">
        <v>2</v>
      </c>
      <c r="C66" s="3">
        <v>0</v>
      </c>
      <c r="D66" s="3">
        <v>1</v>
      </c>
      <c r="E66" s="3">
        <f t="shared" si="0"/>
        <v>3</v>
      </c>
      <c r="F66" s="34"/>
    </row>
    <row r="67" spans="1:6" x14ac:dyDescent="0.25">
      <c r="A67" s="39" t="s">
        <v>23</v>
      </c>
      <c r="B67" s="3">
        <v>3</v>
      </c>
      <c r="C67" s="3">
        <v>0</v>
      </c>
      <c r="D67" s="3">
        <v>2</v>
      </c>
      <c r="E67" s="3">
        <f t="shared" si="0"/>
        <v>5</v>
      </c>
      <c r="F67" s="32">
        <f>AVERAGE(E67:E74)</f>
        <v>3.875</v>
      </c>
    </row>
    <row r="68" spans="1:6" x14ac:dyDescent="0.25">
      <c r="A68" s="40"/>
      <c r="B68" s="3">
        <v>3</v>
      </c>
      <c r="C68" s="3">
        <v>0</v>
      </c>
      <c r="D68" s="3">
        <v>2</v>
      </c>
      <c r="E68" s="3">
        <f t="shared" si="0"/>
        <v>5</v>
      </c>
      <c r="F68" s="33"/>
    </row>
    <row r="69" spans="1:6" x14ac:dyDescent="0.25">
      <c r="A69" s="40"/>
      <c r="B69" s="3">
        <v>2</v>
      </c>
      <c r="C69" s="3">
        <v>0</v>
      </c>
      <c r="D69" s="3">
        <v>2</v>
      </c>
      <c r="E69" s="3">
        <f t="shared" si="0"/>
        <v>4</v>
      </c>
      <c r="F69" s="33"/>
    </row>
    <row r="70" spans="1:6" x14ac:dyDescent="0.25">
      <c r="A70" s="40"/>
      <c r="B70" s="3">
        <v>2</v>
      </c>
      <c r="C70" s="3">
        <v>0</v>
      </c>
      <c r="D70" s="3">
        <v>1</v>
      </c>
      <c r="E70" s="3">
        <f t="shared" si="0"/>
        <v>3</v>
      </c>
      <c r="F70" s="33"/>
    </row>
    <row r="71" spans="1:6" x14ac:dyDescent="0.25">
      <c r="A71" s="40"/>
      <c r="B71" s="3">
        <v>2</v>
      </c>
      <c r="C71" s="3">
        <v>0</v>
      </c>
      <c r="D71" s="3">
        <v>1</v>
      </c>
      <c r="E71" s="3">
        <f t="shared" si="0"/>
        <v>3</v>
      </c>
      <c r="F71" s="33"/>
    </row>
    <row r="72" spans="1:6" x14ac:dyDescent="0.25">
      <c r="A72" s="40"/>
      <c r="B72" s="3">
        <v>2</v>
      </c>
      <c r="C72" s="3">
        <v>0</v>
      </c>
      <c r="D72" s="3">
        <v>1</v>
      </c>
      <c r="E72" s="3">
        <f t="shared" si="0"/>
        <v>3</v>
      </c>
      <c r="F72" s="33"/>
    </row>
    <row r="73" spans="1:6" x14ac:dyDescent="0.25">
      <c r="A73" s="40"/>
      <c r="B73" s="3">
        <v>3</v>
      </c>
      <c r="C73" s="3">
        <v>0</v>
      </c>
      <c r="D73" s="3">
        <v>1</v>
      </c>
      <c r="E73" s="3">
        <f t="shared" si="0"/>
        <v>4</v>
      </c>
      <c r="F73" s="33"/>
    </row>
    <row r="74" spans="1:6" x14ac:dyDescent="0.25">
      <c r="A74" s="41"/>
      <c r="B74" s="3">
        <v>2</v>
      </c>
      <c r="C74" s="3">
        <v>0</v>
      </c>
      <c r="D74" s="3">
        <v>2</v>
      </c>
      <c r="E74" s="3">
        <f t="shared" si="0"/>
        <v>4</v>
      </c>
      <c r="F74" s="34"/>
    </row>
  </sheetData>
  <mergeCells count="26">
    <mergeCell ref="F67:F74"/>
    <mergeCell ref="A17:A19"/>
    <mergeCell ref="A20:A22"/>
    <mergeCell ref="A23:A26"/>
    <mergeCell ref="A27:A30"/>
    <mergeCell ref="A31:A33"/>
    <mergeCell ref="A34:A36"/>
    <mergeCell ref="A37:A42"/>
    <mergeCell ref="A43:A47"/>
    <mergeCell ref="A48:A53"/>
    <mergeCell ref="A54:A60"/>
    <mergeCell ref="A61:A66"/>
    <mergeCell ref="A67:A74"/>
    <mergeCell ref="F17:F19"/>
    <mergeCell ref="F20:F22"/>
    <mergeCell ref="F23:F26"/>
    <mergeCell ref="F48:F53"/>
    <mergeCell ref="F54:F60"/>
    <mergeCell ref="F61:F66"/>
    <mergeCell ref="C3:C6"/>
    <mergeCell ref="A1:D1"/>
    <mergeCell ref="F27:F30"/>
    <mergeCell ref="F31:F33"/>
    <mergeCell ref="F34:F36"/>
    <mergeCell ref="F37:F42"/>
    <mergeCell ref="F43:F4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tabSelected="1" workbookViewId="0">
      <selection activeCell="M12" sqref="M12"/>
    </sheetView>
  </sheetViews>
  <sheetFormatPr defaultColWidth="9" defaultRowHeight="14" x14ac:dyDescent="0.25"/>
  <cols>
    <col min="9" max="9" width="7.54296875" customWidth="1"/>
    <col min="11" max="18" width="9.26953125" customWidth="1"/>
  </cols>
  <sheetData>
    <row r="1" spans="1:9" x14ac:dyDescent="0.3">
      <c r="A1" s="44" t="s">
        <v>14</v>
      </c>
      <c r="B1" s="45"/>
      <c r="C1" s="45"/>
      <c r="D1" s="45"/>
      <c r="E1" s="45"/>
      <c r="F1" s="45"/>
      <c r="G1" s="45"/>
      <c r="H1" s="45"/>
      <c r="I1" s="46"/>
    </row>
    <row r="2" spans="1:9" x14ac:dyDescent="0.25">
      <c r="B2" s="43" t="s">
        <v>11</v>
      </c>
      <c r="C2" s="43"/>
      <c r="D2" s="43"/>
      <c r="E2" s="43"/>
      <c r="F2" s="43" t="s">
        <v>12</v>
      </c>
      <c r="G2" s="43"/>
      <c r="H2" s="43"/>
      <c r="I2" s="43"/>
    </row>
    <row r="3" spans="1:9" x14ac:dyDescent="0.25">
      <c r="A3" s="5" t="s">
        <v>92</v>
      </c>
      <c r="B3" s="5" t="s">
        <v>52</v>
      </c>
      <c r="C3" s="5" t="s">
        <v>53</v>
      </c>
      <c r="D3" s="5" t="s">
        <v>54</v>
      </c>
      <c r="E3" s="5" t="s">
        <v>55</v>
      </c>
      <c r="F3" s="5" t="s">
        <v>52</v>
      </c>
      <c r="G3" s="5" t="s">
        <v>53</v>
      </c>
      <c r="H3" s="5" t="s">
        <v>54</v>
      </c>
      <c r="I3" s="5" t="s">
        <v>55</v>
      </c>
    </row>
    <row r="4" spans="1:9" x14ac:dyDescent="0.25">
      <c r="A4" s="5" t="s">
        <v>93</v>
      </c>
      <c r="B4" s="6">
        <v>21.33</v>
      </c>
      <c r="C4" s="6">
        <v>22.69</v>
      </c>
      <c r="D4" s="6">
        <v>19.600000000000001</v>
      </c>
      <c r="E4" s="6">
        <v>20.29</v>
      </c>
      <c r="F4" s="6">
        <v>22.23</v>
      </c>
      <c r="G4" s="6">
        <v>22.14</v>
      </c>
      <c r="H4" s="6">
        <v>22.84</v>
      </c>
      <c r="I4" s="6">
        <v>20</v>
      </c>
    </row>
    <row r="5" spans="1:9" x14ac:dyDescent="0.25">
      <c r="A5" s="5" t="s">
        <v>94</v>
      </c>
      <c r="B5" s="6">
        <v>23.22</v>
      </c>
      <c r="C5" s="6">
        <v>24.44</v>
      </c>
      <c r="D5" s="6">
        <v>20.52</v>
      </c>
      <c r="E5" s="6">
        <v>20.7</v>
      </c>
      <c r="F5" s="6">
        <v>23.12</v>
      </c>
      <c r="G5" s="6">
        <v>22.61</v>
      </c>
      <c r="H5" s="6">
        <v>23.39</v>
      </c>
      <c r="I5" s="6">
        <v>20.91</v>
      </c>
    </row>
    <row r="6" spans="1:9" x14ac:dyDescent="0.25">
      <c r="A6" s="5" t="s">
        <v>95</v>
      </c>
      <c r="B6" s="6">
        <v>23.41</v>
      </c>
      <c r="C6" s="6">
        <v>24.16</v>
      </c>
      <c r="D6" s="6">
        <v>21.34</v>
      </c>
      <c r="E6" s="6">
        <v>21.26</v>
      </c>
      <c r="F6" s="6">
        <v>23.81</v>
      </c>
      <c r="G6" s="6">
        <v>23.61</v>
      </c>
      <c r="H6" s="6">
        <v>24.39</v>
      </c>
      <c r="I6" s="6">
        <v>21.63</v>
      </c>
    </row>
    <row r="7" spans="1:9" x14ac:dyDescent="0.25">
      <c r="A7" s="5" t="s">
        <v>96</v>
      </c>
      <c r="B7" s="6">
        <v>23.48</v>
      </c>
      <c r="C7" s="6">
        <v>25.09</v>
      </c>
      <c r="D7" s="6">
        <v>20.83</v>
      </c>
      <c r="E7" s="6">
        <v>22.38</v>
      </c>
      <c r="F7" s="6">
        <v>25.1</v>
      </c>
      <c r="G7" s="6">
        <v>23.92</v>
      </c>
      <c r="H7" s="6">
        <v>25.26</v>
      </c>
      <c r="I7" s="6">
        <v>22</v>
      </c>
    </row>
    <row r="8" spans="1:9" x14ac:dyDescent="0.25">
      <c r="A8" s="5" t="s">
        <v>97</v>
      </c>
      <c r="B8" s="6">
        <v>25.06</v>
      </c>
      <c r="C8" s="6">
        <v>26.31</v>
      </c>
      <c r="D8" s="6">
        <v>22.36</v>
      </c>
      <c r="E8" s="6">
        <v>23.8</v>
      </c>
      <c r="F8" s="6">
        <v>27.14</v>
      </c>
      <c r="G8" s="6">
        <v>24.76</v>
      </c>
      <c r="H8" s="6">
        <v>27.44</v>
      </c>
      <c r="I8" s="6">
        <v>23.03</v>
      </c>
    </row>
    <row r="9" spans="1:9" x14ac:dyDescent="0.25">
      <c r="A9" s="5" t="s">
        <v>98</v>
      </c>
      <c r="B9" s="6">
        <v>25.52</v>
      </c>
      <c r="C9" s="6">
        <v>26.81</v>
      </c>
      <c r="D9" s="6">
        <v>22.49</v>
      </c>
      <c r="E9" s="6">
        <v>24.18</v>
      </c>
      <c r="F9" s="6">
        <v>27.96</v>
      </c>
      <c r="G9" s="6">
        <v>25.81</v>
      </c>
      <c r="H9" s="6">
        <v>28.19</v>
      </c>
      <c r="I9" s="6">
        <v>23.24</v>
      </c>
    </row>
    <row r="10" spans="1:9" x14ac:dyDescent="0.25">
      <c r="A10" s="5" t="s">
        <v>99</v>
      </c>
      <c r="B10" s="6">
        <v>25.57</v>
      </c>
      <c r="C10" s="6">
        <v>26.55</v>
      </c>
      <c r="D10" s="6">
        <v>22.63</v>
      </c>
      <c r="E10" s="6">
        <v>24.23</v>
      </c>
      <c r="F10" s="6">
        <v>28.02</v>
      </c>
      <c r="G10" s="6">
        <v>25.56</v>
      </c>
      <c r="H10" s="6">
        <v>28.57</v>
      </c>
      <c r="I10" s="6">
        <v>23.6</v>
      </c>
    </row>
    <row r="11" spans="1:9" x14ac:dyDescent="0.25">
      <c r="A11" s="5" t="s">
        <v>100</v>
      </c>
      <c r="B11" s="6">
        <v>26.22</v>
      </c>
      <c r="C11" s="6">
        <v>27.26</v>
      </c>
      <c r="D11" s="6">
        <v>23.04</v>
      </c>
      <c r="E11" s="6">
        <v>24.01</v>
      </c>
      <c r="F11" s="6">
        <v>29.47</v>
      </c>
      <c r="G11" s="6">
        <v>25.95</v>
      </c>
      <c r="H11" s="6">
        <v>28.85</v>
      </c>
      <c r="I11" s="6">
        <v>25.05</v>
      </c>
    </row>
    <row r="12" spans="1:9" x14ac:dyDescent="0.25">
      <c r="A12" s="5" t="s">
        <v>101</v>
      </c>
      <c r="B12" s="6">
        <v>26.97</v>
      </c>
      <c r="C12" s="6">
        <v>27.44</v>
      </c>
      <c r="D12" s="6">
        <v>22.97</v>
      </c>
      <c r="E12" s="6">
        <v>24.26</v>
      </c>
      <c r="F12" s="6">
        <v>29.46</v>
      </c>
      <c r="G12" s="6">
        <v>26.45</v>
      </c>
      <c r="H12" s="6">
        <v>28.96</v>
      </c>
      <c r="I12" s="6">
        <v>25.24</v>
      </c>
    </row>
    <row r="13" spans="1:9" x14ac:dyDescent="0.25">
      <c r="A13" s="5" t="s">
        <v>102</v>
      </c>
      <c r="B13" s="6">
        <v>27.94</v>
      </c>
      <c r="C13" s="6">
        <v>28.13</v>
      </c>
      <c r="D13" s="6">
        <v>23.85</v>
      </c>
      <c r="E13" s="6">
        <v>25.06</v>
      </c>
      <c r="F13" s="6">
        <v>31.04</v>
      </c>
      <c r="G13" s="6">
        <v>26.59</v>
      </c>
      <c r="H13" s="6">
        <v>29.43</v>
      </c>
      <c r="I13" s="6">
        <v>26.3</v>
      </c>
    </row>
    <row r="14" spans="1:9" x14ac:dyDescent="0.25">
      <c r="A14" s="5" t="s">
        <v>103</v>
      </c>
      <c r="B14" s="6">
        <v>27.3</v>
      </c>
      <c r="C14" s="6">
        <v>27.87</v>
      </c>
      <c r="D14" s="6">
        <v>24.19</v>
      </c>
      <c r="E14" s="6">
        <v>24.95</v>
      </c>
      <c r="F14" s="6">
        <v>33.04</v>
      </c>
      <c r="G14" s="6">
        <v>28.65</v>
      </c>
      <c r="H14" s="6">
        <v>31.48</v>
      </c>
      <c r="I14" s="6">
        <v>27.63</v>
      </c>
    </row>
    <row r="15" spans="1:9" x14ac:dyDescent="0.25">
      <c r="A15" s="5" t="s">
        <v>104</v>
      </c>
      <c r="B15" s="6">
        <v>28.54</v>
      </c>
      <c r="C15" s="6">
        <v>29.37</v>
      </c>
      <c r="D15" s="6">
        <v>24.78</v>
      </c>
      <c r="E15" s="6">
        <v>25.81</v>
      </c>
      <c r="F15" s="6">
        <v>34.94</v>
      </c>
      <c r="G15" s="6">
        <v>29.73</v>
      </c>
      <c r="H15" s="6">
        <v>31.97</v>
      </c>
      <c r="I15" s="6">
        <v>28.52</v>
      </c>
    </row>
    <row r="16" spans="1:9" x14ac:dyDescent="0.25">
      <c r="A16" s="5" t="s">
        <v>105</v>
      </c>
      <c r="B16" s="6">
        <v>29.14</v>
      </c>
      <c r="C16" s="6">
        <v>29.75</v>
      </c>
      <c r="D16" s="6">
        <v>25.15</v>
      </c>
      <c r="E16" s="6">
        <v>26.51</v>
      </c>
      <c r="F16" s="6">
        <v>35.53</v>
      </c>
      <c r="G16" s="6">
        <v>29.81</v>
      </c>
      <c r="H16" s="6">
        <v>32.950000000000003</v>
      </c>
      <c r="I16" s="6">
        <v>29.02</v>
      </c>
    </row>
    <row r="17" spans="1:9" x14ac:dyDescent="0.25">
      <c r="A17" s="5" t="s">
        <v>106</v>
      </c>
      <c r="B17" s="6">
        <v>29.39</v>
      </c>
      <c r="C17" s="6">
        <v>30.94</v>
      </c>
      <c r="D17" s="6">
        <v>24.95</v>
      </c>
      <c r="E17" s="6">
        <v>26.87</v>
      </c>
      <c r="F17" s="6">
        <v>38.14</v>
      </c>
      <c r="G17" s="6">
        <v>31.27</v>
      </c>
      <c r="H17" s="6">
        <v>34.479999999999997</v>
      </c>
      <c r="I17" s="6">
        <v>29.4</v>
      </c>
    </row>
    <row r="18" spans="1:9" x14ac:dyDescent="0.25">
      <c r="A18" s="5" t="s">
        <v>107</v>
      </c>
      <c r="B18" s="6">
        <v>30.01</v>
      </c>
      <c r="C18" s="6">
        <v>32.24</v>
      </c>
      <c r="D18" s="6">
        <v>25.1</v>
      </c>
      <c r="E18" s="6">
        <v>26.87</v>
      </c>
      <c r="F18" s="6">
        <v>40.71</v>
      </c>
      <c r="G18" s="6">
        <v>32.799999999999997</v>
      </c>
      <c r="H18" s="6">
        <v>36.01</v>
      </c>
      <c r="I18" s="6">
        <v>30.42</v>
      </c>
    </row>
    <row r="19" spans="1:9" x14ac:dyDescent="0.25">
      <c r="A19" s="5" t="s">
        <v>108</v>
      </c>
      <c r="B19" s="6">
        <v>29.92</v>
      </c>
      <c r="C19" s="6">
        <v>31.72</v>
      </c>
      <c r="D19" s="6">
        <v>25.31</v>
      </c>
      <c r="E19" s="6">
        <v>27.21</v>
      </c>
      <c r="F19" s="6">
        <v>43.41</v>
      </c>
      <c r="G19" s="6">
        <v>34.950000000000003</v>
      </c>
      <c r="H19" s="6">
        <v>37.65</v>
      </c>
      <c r="I19" s="6">
        <v>31.57</v>
      </c>
    </row>
    <row r="20" spans="1:9" x14ac:dyDescent="0.25">
      <c r="A20" s="5" t="s">
        <v>109</v>
      </c>
      <c r="B20" s="6">
        <v>31.14</v>
      </c>
      <c r="C20" s="6">
        <v>32.31</v>
      </c>
      <c r="D20" s="6">
        <v>26.15</v>
      </c>
      <c r="E20" s="6">
        <v>31.91</v>
      </c>
      <c r="F20" s="6">
        <v>44.64</v>
      </c>
      <c r="G20" s="6">
        <v>36.78</v>
      </c>
      <c r="H20" s="6">
        <v>38.369999999999997</v>
      </c>
      <c r="I20" s="6">
        <v>32.89</v>
      </c>
    </row>
  </sheetData>
  <mergeCells count="3">
    <mergeCell ref="B2:E2"/>
    <mergeCell ref="F2:I2"/>
    <mergeCell ref="A1:I1"/>
  </mergeCells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5"/>
  <sheetViews>
    <sheetView topLeftCell="A49" workbookViewId="0">
      <selection activeCell="D69" sqref="D69"/>
    </sheetView>
  </sheetViews>
  <sheetFormatPr defaultColWidth="9" defaultRowHeight="14" x14ac:dyDescent="0.25"/>
  <cols>
    <col min="1" max="1" width="14.453125" customWidth="1"/>
    <col min="2" max="2" width="17.6328125" customWidth="1"/>
    <col min="3" max="3" width="19.7265625" customWidth="1"/>
    <col min="4" max="4" width="17.26953125" customWidth="1"/>
    <col min="5" max="5" width="18.54296875" customWidth="1"/>
    <col min="6" max="6" width="25" customWidth="1"/>
    <col min="7" max="7" width="20.26953125" customWidth="1"/>
    <col min="8" max="8" width="18.81640625" customWidth="1"/>
    <col min="10" max="10" width="20" customWidth="1"/>
    <col min="12" max="12" width="15.453125" customWidth="1"/>
  </cols>
  <sheetData>
    <row r="1" spans="1:13" x14ac:dyDescent="0.3">
      <c r="A1" s="48" t="s">
        <v>64</v>
      </c>
      <c r="B1" s="48"/>
      <c r="C1" s="48"/>
      <c r="D1" s="48"/>
      <c r="E1" s="48"/>
      <c r="F1" s="48"/>
      <c r="G1" s="48"/>
      <c r="H1" s="48"/>
      <c r="J1" s="31" t="s">
        <v>80</v>
      </c>
      <c r="K1" s="10" t="s">
        <v>29</v>
      </c>
      <c r="L1" s="10" t="s">
        <v>30</v>
      </c>
      <c r="M1" s="10" t="s">
        <v>31</v>
      </c>
    </row>
    <row r="2" spans="1:13" ht="16.5" x14ac:dyDescent="0.3">
      <c r="A2" s="4" t="s">
        <v>8</v>
      </c>
      <c r="B2" s="3" t="s">
        <v>56</v>
      </c>
      <c r="C2" s="3" t="s">
        <v>57</v>
      </c>
      <c r="D2" s="3" t="s">
        <v>58</v>
      </c>
      <c r="E2" s="3" t="s">
        <v>60</v>
      </c>
      <c r="F2" s="3" t="s">
        <v>61</v>
      </c>
      <c r="G2" s="3" t="s">
        <v>62</v>
      </c>
      <c r="H2" s="13" t="s">
        <v>63</v>
      </c>
      <c r="J2" s="10" t="s">
        <v>81</v>
      </c>
      <c r="K2" s="10">
        <v>4.9000000000000002E-2</v>
      </c>
      <c r="L2" s="10" t="s">
        <v>50</v>
      </c>
      <c r="M2" s="10" t="s">
        <v>35</v>
      </c>
    </row>
    <row r="3" spans="1:13" x14ac:dyDescent="0.3">
      <c r="A3" s="4" t="s">
        <v>82</v>
      </c>
      <c r="B3" s="3">
        <v>0.35099999999999998</v>
      </c>
      <c r="C3" s="3">
        <v>0.2712</v>
      </c>
      <c r="D3" s="3">
        <f t="shared" ref="D3:D10" si="0">B3-C3</f>
        <v>7.9799999999999982E-2</v>
      </c>
      <c r="E3" s="11">
        <f t="shared" ref="E3:E10" si="1">D3*D3</f>
        <v>6.3680399999999976E-3</v>
      </c>
      <c r="F3" s="9">
        <f t="shared" ref="F3:F10" si="2">989.46*E3+363.35*D3+0.2219</f>
        <v>35.518150858399991</v>
      </c>
      <c r="G3" s="9">
        <v>1</v>
      </c>
      <c r="H3" s="14">
        <f t="shared" ref="H3:H10" si="3">F3*G3</f>
        <v>35.518150858399991</v>
      </c>
    </row>
    <row r="4" spans="1:13" x14ac:dyDescent="0.3">
      <c r="A4" s="4" t="s">
        <v>83</v>
      </c>
      <c r="B4" s="3">
        <v>0.35549999999999998</v>
      </c>
      <c r="C4" s="3">
        <v>0.2712</v>
      </c>
      <c r="D4" s="3">
        <f t="shared" si="0"/>
        <v>8.4299999999999986E-2</v>
      </c>
      <c r="E4" s="11">
        <f t="shared" si="1"/>
        <v>7.1064899999999974E-3</v>
      </c>
      <c r="F4" s="9">
        <f t="shared" si="2"/>
        <v>37.883892595399992</v>
      </c>
      <c r="G4" s="9">
        <v>1</v>
      </c>
      <c r="H4" s="14">
        <f t="shared" si="3"/>
        <v>37.883892595399992</v>
      </c>
    </row>
    <row r="5" spans="1:13" x14ac:dyDescent="0.3">
      <c r="A5" s="4" t="s">
        <v>84</v>
      </c>
      <c r="B5" s="3">
        <v>0.30919999999999997</v>
      </c>
      <c r="C5" s="3">
        <v>0.2712</v>
      </c>
      <c r="D5" s="3">
        <f t="shared" si="0"/>
        <v>3.7999999999999978E-2</v>
      </c>
      <c r="E5" s="11">
        <f t="shared" si="1"/>
        <v>1.4439999999999985E-3</v>
      </c>
      <c r="F5" s="9">
        <f t="shared" si="2"/>
        <v>15.457980239999991</v>
      </c>
      <c r="G5" s="9">
        <v>1</v>
      </c>
      <c r="H5" s="14">
        <f t="shared" si="3"/>
        <v>15.457980239999991</v>
      </c>
    </row>
    <row r="6" spans="1:13" x14ac:dyDescent="0.3">
      <c r="A6" s="4" t="s">
        <v>85</v>
      </c>
      <c r="B6" s="3">
        <v>0.28960000000000002</v>
      </c>
      <c r="C6" s="3">
        <v>0.2712</v>
      </c>
      <c r="D6" s="3">
        <f t="shared" si="0"/>
        <v>1.8400000000000027E-2</v>
      </c>
      <c r="E6" s="11">
        <f t="shared" si="1"/>
        <v>3.3856000000000099E-4</v>
      </c>
      <c r="F6" s="9">
        <f t="shared" si="2"/>
        <v>7.242531577600011</v>
      </c>
      <c r="G6" s="9">
        <v>1</v>
      </c>
      <c r="H6" s="14">
        <f t="shared" si="3"/>
        <v>7.242531577600011</v>
      </c>
    </row>
    <row r="7" spans="1:13" x14ac:dyDescent="0.25">
      <c r="A7" s="3" t="s">
        <v>86</v>
      </c>
      <c r="B7" s="3">
        <v>0.37440000000000001</v>
      </c>
      <c r="C7" s="3">
        <v>0.25080000000000002</v>
      </c>
      <c r="D7" s="3">
        <f t="shared" si="0"/>
        <v>0.12359999999999999</v>
      </c>
      <c r="E7" s="11">
        <f t="shared" si="1"/>
        <v>1.5276959999999997E-2</v>
      </c>
      <c r="F7" s="9">
        <f t="shared" si="2"/>
        <v>60.2479008416</v>
      </c>
      <c r="G7" s="9">
        <v>1</v>
      </c>
      <c r="H7" s="14">
        <f t="shared" si="3"/>
        <v>60.2479008416</v>
      </c>
    </row>
    <row r="8" spans="1:13" x14ac:dyDescent="0.25">
      <c r="A8" s="3" t="s">
        <v>87</v>
      </c>
      <c r="B8" s="3">
        <v>0.32019999999999998</v>
      </c>
      <c r="C8" s="16">
        <v>0.24934999999999999</v>
      </c>
      <c r="D8" s="16">
        <f t="shared" si="0"/>
        <v>7.0849999999999996E-2</v>
      </c>
      <c r="E8" s="11">
        <f t="shared" si="1"/>
        <v>5.0197224999999996E-3</v>
      </c>
      <c r="F8" s="9">
        <f t="shared" si="2"/>
        <v>30.932062124849999</v>
      </c>
      <c r="G8" s="9">
        <v>1</v>
      </c>
      <c r="H8" s="14">
        <f t="shared" si="3"/>
        <v>30.932062124849999</v>
      </c>
    </row>
    <row r="9" spans="1:13" x14ac:dyDescent="0.25">
      <c r="A9" s="3" t="s">
        <v>88</v>
      </c>
      <c r="B9" s="12">
        <v>0.36409999999999998</v>
      </c>
      <c r="C9" s="16">
        <v>0.24934999999999999</v>
      </c>
      <c r="D9" s="16">
        <f t="shared" si="0"/>
        <v>0.11474999999999999</v>
      </c>
      <c r="E9" s="11">
        <f t="shared" si="1"/>
        <v>1.3167562499999999E-2</v>
      </c>
      <c r="F9" s="9">
        <f t="shared" si="2"/>
        <v>54.945088891249995</v>
      </c>
      <c r="G9" s="9">
        <v>1</v>
      </c>
      <c r="H9" s="14">
        <f t="shared" si="3"/>
        <v>54.945088891249995</v>
      </c>
    </row>
    <row r="10" spans="1:13" x14ac:dyDescent="0.25">
      <c r="A10" s="3" t="s">
        <v>89</v>
      </c>
      <c r="B10" s="12">
        <v>0.35170000000000001</v>
      </c>
      <c r="C10" s="3">
        <v>0.25080000000000002</v>
      </c>
      <c r="D10" s="3">
        <f t="shared" si="0"/>
        <v>0.10089999999999999</v>
      </c>
      <c r="E10" s="11">
        <f t="shared" si="1"/>
        <v>1.0180809999999998E-2</v>
      </c>
      <c r="F10" s="9">
        <f t="shared" si="2"/>
        <v>46.957419262599991</v>
      </c>
      <c r="G10" s="9">
        <v>1</v>
      </c>
      <c r="H10" s="14">
        <f t="shared" si="3"/>
        <v>46.957419262599991</v>
      </c>
    </row>
    <row r="11" spans="1:13" x14ac:dyDescent="0.25">
      <c r="A11" s="17"/>
      <c r="B11" s="18"/>
      <c r="C11" s="19"/>
      <c r="D11" s="19"/>
      <c r="E11" s="20"/>
      <c r="F11" s="21"/>
      <c r="G11" s="21"/>
      <c r="H11" s="22"/>
    </row>
    <row r="12" spans="1:13" x14ac:dyDescent="0.3">
      <c r="A12" s="48" t="s">
        <v>65</v>
      </c>
      <c r="B12" s="48"/>
      <c r="C12" s="48"/>
      <c r="D12" s="48"/>
      <c r="E12" s="48"/>
      <c r="F12" s="48"/>
      <c r="G12" s="48"/>
      <c r="H12" s="48"/>
      <c r="J12" s="10" t="s">
        <v>80</v>
      </c>
      <c r="K12" s="10" t="s">
        <v>29</v>
      </c>
      <c r="L12" s="10" t="s">
        <v>30</v>
      </c>
      <c r="M12" s="10" t="s">
        <v>31</v>
      </c>
    </row>
    <row r="13" spans="1:13" ht="16.5" x14ac:dyDescent="0.3">
      <c r="A13" s="15"/>
      <c r="B13" s="3" t="s">
        <v>68</v>
      </c>
      <c r="C13" s="3" t="s">
        <v>57</v>
      </c>
      <c r="D13" s="3" t="s">
        <v>58</v>
      </c>
      <c r="E13" s="3" t="s">
        <v>59</v>
      </c>
      <c r="F13" s="3" t="s">
        <v>67</v>
      </c>
      <c r="G13" s="3" t="s">
        <v>62</v>
      </c>
      <c r="H13" s="13" t="s">
        <v>66</v>
      </c>
      <c r="J13" s="10" t="s">
        <v>81</v>
      </c>
      <c r="K13" s="10">
        <v>5.8999999999999997E-2</v>
      </c>
      <c r="L13" s="10" t="s">
        <v>39</v>
      </c>
      <c r="M13" s="10" t="s">
        <v>41</v>
      </c>
    </row>
    <row r="14" spans="1:13" x14ac:dyDescent="0.3">
      <c r="A14" s="4" t="s">
        <v>82</v>
      </c>
      <c r="B14" s="16">
        <v>0.3765</v>
      </c>
      <c r="C14" s="16">
        <v>0.26750000000000002</v>
      </c>
      <c r="D14" s="16">
        <f t="shared" ref="D14:D21" si="4">B14-C14</f>
        <v>0.10899999999999999</v>
      </c>
      <c r="E14" s="16">
        <f t="shared" ref="E14:E21" si="5">D14*D14</f>
        <v>1.1880999999999997E-2</v>
      </c>
      <c r="F14" s="16">
        <f t="shared" ref="F14:F21" si="6">2922.5*E14-5.3221*D14+2.0576</f>
        <v>36.199713599999995</v>
      </c>
      <c r="G14" s="16">
        <v>1</v>
      </c>
      <c r="H14" s="16">
        <f t="shared" ref="H14:H21" si="7">F14*G14</f>
        <v>36.199713599999995</v>
      </c>
    </row>
    <row r="15" spans="1:13" x14ac:dyDescent="0.3">
      <c r="A15" s="4" t="s">
        <v>83</v>
      </c>
      <c r="B15" s="16">
        <v>0.35370000000000001</v>
      </c>
      <c r="C15" s="16">
        <v>0.26750000000000002</v>
      </c>
      <c r="D15" s="16">
        <f t="shared" si="4"/>
        <v>8.6199999999999999E-2</v>
      </c>
      <c r="E15" s="16">
        <f t="shared" si="5"/>
        <v>7.43044E-3</v>
      </c>
      <c r="F15" s="16">
        <f t="shared" si="6"/>
        <v>23.31429588</v>
      </c>
      <c r="G15" s="16">
        <v>1</v>
      </c>
      <c r="H15" s="16">
        <f t="shared" si="7"/>
        <v>23.31429588</v>
      </c>
    </row>
    <row r="16" spans="1:13" x14ac:dyDescent="0.3">
      <c r="A16" s="4" t="s">
        <v>84</v>
      </c>
      <c r="B16" s="16">
        <v>0.30409999999999998</v>
      </c>
      <c r="C16" s="16">
        <v>0.26750000000000002</v>
      </c>
      <c r="D16" s="16">
        <f t="shared" si="4"/>
        <v>3.6599999999999966E-2</v>
      </c>
      <c r="E16" s="16">
        <f t="shared" si="5"/>
        <v>1.3395599999999975E-3</v>
      </c>
      <c r="F16" s="16">
        <f t="shared" si="6"/>
        <v>5.7776752399999927</v>
      </c>
      <c r="G16" s="16">
        <v>1</v>
      </c>
      <c r="H16" s="16">
        <f t="shared" si="7"/>
        <v>5.7776752399999927</v>
      </c>
    </row>
    <row r="17" spans="1:13" x14ac:dyDescent="0.3">
      <c r="A17" s="4" t="s">
        <v>85</v>
      </c>
      <c r="B17" s="16">
        <v>0.2848</v>
      </c>
      <c r="C17" s="16">
        <v>0.26750000000000002</v>
      </c>
      <c r="D17" s="16">
        <f t="shared" si="4"/>
        <v>1.7299999999999982E-2</v>
      </c>
      <c r="E17" s="16">
        <f t="shared" si="5"/>
        <v>2.9928999999999937E-4</v>
      </c>
      <c r="F17" s="16">
        <f t="shared" si="6"/>
        <v>2.8402026949999981</v>
      </c>
      <c r="G17" s="16">
        <v>1</v>
      </c>
      <c r="H17" s="16">
        <f t="shared" si="7"/>
        <v>2.8402026949999981</v>
      </c>
    </row>
    <row r="18" spans="1:13" x14ac:dyDescent="0.25">
      <c r="A18" s="3" t="s">
        <v>86</v>
      </c>
      <c r="B18" s="16">
        <v>0.4204</v>
      </c>
      <c r="C18" s="16">
        <v>0.25045000000000001</v>
      </c>
      <c r="D18" s="16">
        <f t="shared" si="4"/>
        <v>0.16994999999999999</v>
      </c>
      <c r="E18" s="16">
        <f t="shared" si="5"/>
        <v>2.8883002499999998E-2</v>
      </c>
      <c r="F18" s="16">
        <f t="shared" si="6"/>
        <v>85.563683911249996</v>
      </c>
      <c r="G18" s="16">
        <v>1</v>
      </c>
      <c r="H18" s="16">
        <f t="shared" si="7"/>
        <v>85.563683911249996</v>
      </c>
    </row>
    <row r="19" spans="1:13" x14ac:dyDescent="0.25">
      <c r="A19" s="3" t="s">
        <v>87</v>
      </c>
      <c r="B19" s="16">
        <v>0.3609</v>
      </c>
      <c r="C19" s="16">
        <v>0.25045000000000001</v>
      </c>
      <c r="D19" s="16">
        <f t="shared" si="4"/>
        <v>0.11044999999999999</v>
      </c>
      <c r="E19" s="16">
        <f t="shared" si="5"/>
        <v>1.2199202499999999E-2</v>
      </c>
      <c r="F19" s="16">
        <f t="shared" si="6"/>
        <v>37.121943361249997</v>
      </c>
      <c r="G19" s="16">
        <v>1</v>
      </c>
      <c r="H19" s="16">
        <f t="shared" si="7"/>
        <v>37.121943361249997</v>
      </c>
    </row>
    <row r="20" spans="1:13" x14ac:dyDescent="0.25">
      <c r="A20" s="3" t="s">
        <v>88</v>
      </c>
      <c r="B20" s="16">
        <v>0.33250000000000002</v>
      </c>
      <c r="C20" s="16">
        <v>0.23569999999999999</v>
      </c>
      <c r="D20" s="16">
        <f t="shared" si="4"/>
        <v>9.6800000000000025E-2</v>
      </c>
      <c r="E20" s="16">
        <f t="shared" si="5"/>
        <v>9.3702400000000054E-3</v>
      </c>
      <c r="F20" s="16">
        <f t="shared" si="6"/>
        <v>28.926947120000015</v>
      </c>
      <c r="G20" s="16">
        <v>1</v>
      </c>
      <c r="H20" s="16">
        <f t="shared" si="7"/>
        <v>28.926947120000015</v>
      </c>
    </row>
    <row r="21" spans="1:13" x14ac:dyDescent="0.25">
      <c r="A21" s="3" t="s">
        <v>89</v>
      </c>
      <c r="B21" s="16">
        <v>0.37009999999999998</v>
      </c>
      <c r="C21" s="16">
        <v>0.23569999999999999</v>
      </c>
      <c r="D21" s="16">
        <f t="shared" si="4"/>
        <v>0.13439999999999999</v>
      </c>
      <c r="E21" s="16">
        <f t="shared" si="5"/>
        <v>1.8063359999999997E-2</v>
      </c>
      <c r="F21" s="16">
        <f t="shared" si="6"/>
        <v>54.132479359999991</v>
      </c>
      <c r="G21" s="16">
        <v>1</v>
      </c>
      <c r="H21" s="16">
        <f t="shared" si="7"/>
        <v>54.132479359999991</v>
      </c>
    </row>
    <row r="23" spans="1:13" x14ac:dyDescent="0.3">
      <c r="A23" s="49" t="s">
        <v>71</v>
      </c>
      <c r="B23" s="50"/>
      <c r="C23" s="50"/>
      <c r="D23" s="50"/>
      <c r="E23" s="50"/>
      <c r="F23" s="50"/>
      <c r="G23" s="51"/>
      <c r="J23" s="10" t="s">
        <v>80</v>
      </c>
      <c r="K23" s="10" t="s">
        <v>29</v>
      </c>
      <c r="L23" s="10" t="s">
        <v>30</v>
      </c>
      <c r="M23" s="10" t="s">
        <v>31</v>
      </c>
    </row>
    <row r="24" spans="1:13" x14ac:dyDescent="0.3">
      <c r="A24" s="23"/>
      <c r="B24" s="23" t="s">
        <v>69</v>
      </c>
      <c r="C24" s="23" t="s">
        <v>72</v>
      </c>
      <c r="D24" s="23" t="s">
        <v>73</v>
      </c>
      <c r="E24" s="23" t="s">
        <v>70</v>
      </c>
      <c r="F24" s="12" t="s">
        <v>62</v>
      </c>
      <c r="G24" s="23" t="s">
        <v>70</v>
      </c>
      <c r="J24" s="10" t="s">
        <v>81</v>
      </c>
      <c r="K24" s="10" t="s">
        <v>48</v>
      </c>
      <c r="L24" s="10" t="s">
        <v>50</v>
      </c>
      <c r="M24" s="10" t="s">
        <v>35</v>
      </c>
    </row>
    <row r="25" spans="1:13" x14ac:dyDescent="0.3">
      <c r="A25" s="4" t="s">
        <v>82</v>
      </c>
      <c r="B25" s="25">
        <v>0.1431</v>
      </c>
      <c r="C25" s="25">
        <f>B25-0.04585</f>
        <v>9.7250000000000003E-2</v>
      </c>
      <c r="D25" s="25">
        <f>0.2551-0.04585</f>
        <v>0.20924999999999999</v>
      </c>
      <c r="E25" s="25">
        <f t="shared" ref="E25:E32" si="8">C25/D25*5.17</f>
        <v>2.4027837514934292</v>
      </c>
      <c r="F25" s="24">
        <v>1</v>
      </c>
      <c r="G25" s="25">
        <f t="shared" ref="G25:G28" si="9">F25*E25</f>
        <v>2.4027837514934292</v>
      </c>
    </row>
    <row r="26" spans="1:13" x14ac:dyDescent="0.3">
      <c r="A26" s="4" t="s">
        <v>83</v>
      </c>
      <c r="B26" s="23">
        <v>0.16739999999999999</v>
      </c>
      <c r="C26" s="25">
        <f t="shared" ref="C26:C28" si="10">B26-0.04585</f>
        <v>0.12154999999999999</v>
      </c>
      <c r="D26" s="25">
        <f t="shared" ref="D26:D28" si="11">0.2551-0.04585</f>
        <v>0.20924999999999999</v>
      </c>
      <c r="E26" s="25">
        <f t="shared" si="8"/>
        <v>3.0031708482676223</v>
      </c>
      <c r="F26" s="24">
        <v>1</v>
      </c>
      <c r="G26" s="25">
        <f t="shared" si="9"/>
        <v>3.0031708482676223</v>
      </c>
    </row>
    <row r="27" spans="1:13" x14ac:dyDescent="0.3">
      <c r="A27" s="4" t="s">
        <v>84</v>
      </c>
      <c r="B27" s="23">
        <v>0.16539999999999999</v>
      </c>
      <c r="C27" s="25">
        <f t="shared" si="10"/>
        <v>0.11954999999999999</v>
      </c>
      <c r="D27" s="25">
        <f t="shared" si="11"/>
        <v>0.20924999999999999</v>
      </c>
      <c r="E27" s="25">
        <f t="shared" si="8"/>
        <v>2.9537562724014332</v>
      </c>
      <c r="F27" s="24">
        <v>1</v>
      </c>
      <c r="G27" s="25">
        <f t="shared" si="9"/>
        <v>2.9537562724014332</v>
      </c>
    </row>
    <row r="28" spans="1:13" x14ac:dyDescent="0.3">
      <c r="A28" s="4" t="s">
        <v>85</v>
      </c>
      <c r="B28" s="23">
        <v>0.15490000000000001</v>
      </c>
      <c r="C28" s="25">
        <f t="shared" si="10"/>
        <v>0.10905000000000001</v>
      </c>
      <c r="D28" s="25">
        <f t="shared" si="11"/>
        <v>0.20924999999999999</v>
      </c>
      <c r="E28" s="25">
        <f t="shared" si="8"/>
        <v>2.6943297491039426</v>
      </c>
      <c r="F28" s="24">
        <v>1</v>
      </c>
      <c r="G28" s="25">
        <f t="shared" si="9"/>
        <v>2.6943297491039426</v>
      </c>
    </row>
    <row r="29" spans="1:13" x14ac:dyDescent="0.3">
      <c r="A29" s="3" t="s">
        <v>86</v>
      </c>
      <c r="B29" s="23">
        <v>0.26219999999999999</v>
      </c>
      <c r="C29" s="23">
        <f>B29-0.0459</f>
        <v>0.21629999999999999</v>
      </c>
      <c r="D29" s="25">
        <f>0.25545-0.0459</f>
        <v>0.20955000000000001</v>
      </c>
      <c r="E29" s="25">
        <f t="shared" si="8"/>
        <v>5.3365354330708659</v>
      </c>
      <c r="F29" s="23">
        <v>1</v>
      </c>
      <c r="G29" s="25">
        <f>E29*F29</f>
        <v>5.3365354330708659</v>
      </c>
    </row>
    <row r="30" spans="1:13" x14ac:dyDescent="0.3">
      <c r="A30" s="3" t="s">
        <v>87</v>
      </c>
      <c r="B30" s="23">
        <v>0.25</v>
      </c>
      <c r="C30" s="23">
        <f t="shared" ref="C30:C32" si="12">B30-0.0459</f>
        <v>0.2041</v>
      </c>
      <c r="D30" s="25">
        <f t="shared" ref="D30:D32" si="13">0.25545-0.0459</f>
        <v>0.20955000000000001</v>
      </c>
      <c r="E30" s="25">
        <f t="shared" si="8"/>
        <v>5.035538057742782</v>
      </c>
      <c r="F30" s="23">
        <v>1</v>
      </c>
      <c r="G30" s="25">
        <f t="shared" ref="G30:G32" si="14">E30*F30</f>
        <v>5.035538057742782</v>
      </c>
    </row>
    <row r="31" spans="1:13" x14ac:dyDescent="0.3">
      <c r="A31" s="3" t="s">
        <v>88</v>
      </c>
      <c r="B31" s="23">
        <v>0.26640000000000003</v>
      </c>
      <c r="C31" s="23">
        <f t="shared" si="12"/>
        <v>0.22050000000000003</v>
      </c>
      <c r="D31" s="25">
        <f t="shared" si="13"/>
        <v>0.20955000000000001</v>
      </c>
      <c r="E31" s="25">
        <f t="shared" si="8"/>
        <v>5.4401574803149613</v>
      </c>
      <c r="F31" s="23">
        <v>1</v>
      </c>
      <c r="G31" s="25">
        <f t="shared" si="14"/>
        <v>5.4401574803149613</v>
      </c>
    </row>
    <row r="32" spans="1:13" x14ac:dyDescent="0.3">
      <c r="A32" s="3" t="s">
        <v>89</v>
      </c>
      <c r="B32" s="23">
        <v>0.27050000000000002</v>
      </c>
      <c r="C32" s="23">
        <f t="shared" si="12"/>
        <v>0.22460000000000002</v>
      </c>
      <c r="D32" s="25">
        <f t="shared" si="13"/>
        <v>0.20955000000000001</v>
      </c>
      <c r="E32" s="25">
        <f t="shared" si="8"/>
        <v>5.541312335958005</v>
      </c>
      <c r="F32" s="23">
        <v>1</v>
      </c>
      <c r="G32" s="25">
        <f t="shared" si="14"/>
        <v>5.541312335958005</v>
      </c>
    </row>
    <row r="34" spans="1:13" x14ac:dyDescent="0.3">
      <c r="A34" s="48" t="s">
        <v>75</v>
      </c>
      <c r="B34" s="48"/>
      <c r="C34" s="48"/>
      <c r="D34" s="48"/>
      <c r="E34" s="48"/>
      <c r="F34" s="48"/>
      <c r="G34" s="48"/>
      <c r="J34" s="10" t="s">
        <v>80</v>
      </c>
      <c r="K34" s="10" t="s">
        <v>29</v>
      </c>
      <c r="L34" s="10" t="s">
        <v>30</v>
      </c>
      <c r="M34" s="10" t="s">
        <v>31</v>
      </c>
    </row>
    <row r="35" spans="1:13" x14ac:dyDescent="0.3">
      <c r="A35" s="1"/>
      <c r="B35" s="4" t="s">
        <v>69</v>
      </c>
      <c r="C35" s="23" t="s">
        <v>72</v>
      </c>
      <c r="D35" s="23" t="s">
        <v>73</v>
      </c>
      <c r="E35" s="4" t="s">
        <v>74</v>
      </c>
      <c r="F35" s="12" t="s">
        <v>62</v>
      </c>
      <c r="G35" s="4" t="s">
        <v>74</v>
      </c>
      <c r="J35" s="10" t="s">
        <v>81</v>
      </c>
      <c r="K35" s="10">
        <v>0.67130000000000001</v>
      </c>
      <c r="L35" s="10" t="s">
        <v>90</v>
      </c>
      <c r="M35" s="10" t="s">
        <v>91</v>
      </c>
    </row>
    <row r="36" spans="1:13" x14ac:dyDescent="0.3">
      <c r="A36" s="4" t="s">
        <v>82</v>
      </c>
      <c r="B36" s="3">
        <v>0.1399</v>
      </c>
      <c r="C36" s="3">
        <f>B36-0.0614</f>
        <v>7.8499999999999986E-2</v>
      </c>
      <c r="D36" s="3">
        <f>0.16925-0.0614</f>
        <v>0.10785</v>
      </c>
      <c r="E36" s="16">
        <f t="shared" ref="E36:E43" si="15">C36/D36*2.26</f>
        <v>1.6449698655540099</v>
      </c>
      <c r="F36" s="3">
        <v>1</v>
      </c>
      <c r="G36" s="26">
        <f t="shared" ref="G36:G39" si="16">F36*E36</f>
        <v>1.6449698655540099</v>
      </c>
    </row>
    <row r="37" spans="1:13" x14ac:dyDescent="0.3">
      <c r="A37" s="4" t="s">
        <v>83</v>
      </c>
      <c r="B37" s="3">
        <v>0.1482</v>
      </c>
      <c r="C37" s="3">
        <f t="shared" ref="C37:C39" si="17">B37-0.0614</f>
        <v>8.6799999999999988E-2</v>
      </c>
      <c r="D37" s="3">
        <f t="shared" ref="D37:D39" si="18">0.16925-0.0614</f>
        <v>0.10785</v>
      </c>
      <c r="E37" s="16">
        <f t="shared" si="15"/>
        <v>1.8188966156699116</v>
      </c>
      <c r="F37" s="3">
        <v>1</v>
      </c>
      <c r="G37" s="26">
        <f t="shared" si="16"/>
        <v>1.8188966156699116</v>
      </c>
    </row>
    <row r="38" spans="1:13" x14ac:dyDescent="0.3">
      <c r="A38" s="4" t="s">
        <v>84</v>
      </c>
      <c r="B38" s="3">
        <v>0.13289999999999999</v>
      </c>
      <c r="C38" s="3">
        <f t="shared" si="17"/>
        <v>7.149999999999998E-2</v>
      </c>
      <c r="D38" s="3">
        <f t="shared" si="18"/>
        <v>0.10785</v>
      </c>
      <c r="E38" s="16">
        <f t="shared" si="15"/>
        <v>1.4982846546128876</v>
      </c>
      <c r="F38" s="3">
        <v>1</v>
      </c>
      <c r="G38" s="26">
        <f t="shared" si="16"/>
        <v>1.4982846546128876</v>
      </c>
    </row>
    <row r="39" spans="1:13" x14ac:dyDescent="0.3">
      <c r="A39" s="4" t="s">
        <v>85</v>
      </c>
      <c r="B39" s="3">
        <v>0.1139</v>
      </c>
      <c r="C39" s="3">
        <f t="shared" si="17"/>
        <v>5.2499999999999998E-2</v>
      </c>
      <c r="D39" s="3">
        <f t="shared" si="18"/>
        <v>0.10785</v>
      </c>
      <c r="E39" s="16">
        <f t="shared" si="15"/>
        <v>1.1001390820584143</v>
      </c>
      <c r="F39" s="3">
        <v>1</v>
      </c>
      <c r="G39" s="26">
        <f t="shared" si="16"/>
        <v>1.1001390820584143</v>
      </c>
    </row>
    <row r="40" spans="1:13" x14ac:dyDescent="0.25">
      <c r="A40" s="3" t="s">
        <v>86</v>
      </c>
      <c r="B40" s="3">
        <v>0.15359999999999999</v>
      </c>
      <c r="C40" s="3">
        <f>B40-0.0815</f>
        <v>7.2099999999999984E-2</v>
      </c>
      <c r="D40" s="3">
        <f>0.16745-0.0815</f>
        <v>8.5949999999999985E-2</v>
      </c>
      <c r="E40" s="16">
        <f t="shared" si="15"/>
        <v>1.8958231529959277</v>
      </c>
      <c r="F40" s="3">
        <v>1</v>
      </c>
      <c r="G40" s="26">
        <f>E40*1</f>
        <v>1.8958231529959277</v>
      </c>
    </row>
    <row r="41" spans="1:13" x14ac:dyDescent="0.25">
      <c r="A41" s="3" t="s">
        <v>87</v>
      </c>
      <c r="B41" s="3">
        <v>0.16569999999999999</v>
      </c>
      <c r="C41" s="3">
        <f t="shared" ref="C41:C43" si="19">B41-0.0815</f>
        <v>8.4199999999999983E-2</v>
      </c>
      <c r="D41" s="3">
        <f t="shared" ref="D41:D43" si="20">0.16745-0.0815</f>
        <v>8.5949999999999985E-2</v>
      </c>
      <c r="E41" s="16">
        <f t="shared" si="15"/>
        <v>2.213984874927283</v>
      </c>
      <c r="F41" s="3">
        <v>1</v>
      </c>
      <c r="G41" s="26">
        <f t="shared" ref="G41:G43" si="21">E41*1</f>
        <v>2.213984874927283</v>
      </c>
    </row>
    <row r="42" spans="1:13" x14ac:dyDescent="0.25">
      <c r="A42" s="3" t="s">
        <v>88</v>
      </c>
      <c r="B42" s="3">
        <v>0.12130000000000001</v>
      </c>
      <c r="C42" s="3">
        <f t="shared" si="19"/>
        <v>3.9800000000000002E-2</v>
      </c>
      <c r="D42" s="3">
        <f t="shared" si="20"/>
        <v>8.5949999999999985E-2</v>
      </c>
      <c r="E42" s="16">
        <f t="shared" si="15"/>
        <v>1.0465154159394998</v>
      </c>
      <c r="F42" s="3">
        <v>1</v>
      </c>
      <c r="G42" s="26">
        <f t="shared" si="21"/>
        <v>1.0465154159394998</v>
      </c>
    </row>
    <row r="43" spans="1:13" x14ac:dyDescent="0.25">
      <c r="A43" s="3" t="s">
        <v>89</v>
      </c>
      <c r="B43" s="3">
        <v>0.13619999999999999</v>
      </c>
      <c r="C43" s="3">
        <f t="shared" si="19"/>
        <v>5.4699999999999985E-2</v>
      </c>
      <c r="D43" s="3">
        <f t="shared" si="20"/>
        <v>8.5949999999999985E-2</v>
      </c>
      <c r="E43" s="16">
        <f t="shared" si="15"/>
        <v>1.4383013379872016</v>
      </c>
      <c r="F43" s="3">
        <v>1</v>
      </c>
      <c r="G43" s="26">
        <f t="shared" si="21"/>
        <v>1.4383013379872016</v>
      </c>
    </row>
    <row r="45" spans="1:13" x14ac:dyDescent="0.3">
      <c r="A45" s="49" t="s">
        <v>76</v>
      </c>
      <c r="B45" s="50"/>
      <c r="C45" s="50"/>
      <c r="D45" s="50"/>
      <c r="E45" s="50"/>
      <c r="F45" s="50"/>
      <c r="G45" s="50"/>
      <c r="H45" s="51"/>
      <c r="J45" s="10" t="s">
        <v>80</v>
      </c>
      <c r="K45" s="10" t="s">
        <v>29</v>
      </c>
      <c r="L45" s="10" t="s">
        <v>30</v>
      </c>
      <c r="M45" s="10" t="s">
        <v>31</v>
      </c>
    </row>
    <row r="46" spans="1:13" x14ac:dyDescent="0.3">
      <c r="A46" s="23"/>
      <c r="B46" s="23" t="s">
        <v>69</v>
      </c>
      <c r="C46" s="27" t="s">
        <v>72</v>
      </c>
      <c r="D46" s="27" t="s">
        <v>73</v>
      </c>
      <c r="E46" s="27" t="s">
        <v>70</v>
      </c>
      <c r="F46" s="28" t="s">
        <v>62</v>
      </c>
      <c r="G46" s="27" t="s">
        <v>70</v>
      </c>
      <c r="H46" s="12" t="s">
        <v>77</v>
      </c>
      <c r="J46" s="10" t="s">
        <v>81</v>
      </c>
      <c r="K46" s="10">
        <v>1E-3</v>
      </c>
      <c r="L46" s="10" t="s">
        <v>37</v>
      </c>
      <c r="M46" s="10" t="s">
        <v>35</v>
      </c>
    </row>
    <row r="47" spans="1:13" x14ac:dyDescent="0.3">
      <c r="A47" s="4" t="s">
        <v>82</v>
      </c>
      <c r="B47" s="25">
        <v>7.2150000000000006E-2</v>
      </c>
      <c r="C47" s="30">
        <f t="shared" ref="C47:C54" si="22">B47-0.05465</f>
        <v>1.7500000000000009E-2</v>
      </c>
      <c r="D47" s="30">
        <f t="shared" ref="D47:D54" si="23">0.22745-0.05465</f>
        <v>0.17280000000000001</v>
      </c>
      <c r="E47" s="30">
        <f>C47/D47*5.17</f>
        <v>0.52358217592592615</v>
      </c>
      <c r="F47" s="29">
        <v>1</v>
      </c>
      <c r="G47" s="30">
        <f t="shared" ref="G47:G54" si="24">E47*1</f>
        <v>0.52358217592592615</v>
      </c>
      <c r="H47" s="25">
        <f>G47/100</f>
        <v>5.2358217592592612E-3</v>
      </c>
    </row>
    <row r="48" spans="1:13" x14ac:dyDescent="0.3">
      <c r="A48" s="4" t="s">
        <v>83</v>
      </c>
      <c r="B48" s="23">
        <v>7.0900000000000005E-2</v>
      </c>
      <c r="C48" s="30">
        <f t="shared" si="22"/>
        <v>1.6250000000000007E-2</v>
      </c>
      <c r="D48" s="30">
        <f t="shared" si="23"/>
        <v>0.17280000000000001</v>
      </c>
      <c r="E48" s="30">
        <f t="shared" ref="E48:E54" si="25">C48/D48*5.17</f>
        <v>0.48618344907407424</v>
      </c>
      <c r="F48" s="29">
        <v>1</v>
      </c>
      <c r="G48" s="30">
        <f t="shared" si="24"/>
        <v>0.48618344907407424</v>
      </c>
      <c r="H48" s="25">
        <f t="shared" ref="H48:H54" si="26">G48/100</f>
        <v>4.8618344907407421E-3</v>
      </c>
    </row>
    <row r="49" spans="1:13" x14ac:dyDescent="0.3">
      <c r="A49" s="4" t="s">
        <v>84</v>
      </c>
      <c r="B49" s="23">
        <v>7.2999999999999995E-2</v>
      </c>
      <c r="C49" s="30">
        <f t="shared" si="22"/>
        <v>1.8349999999999998E-2</v>
      </c>
      <c r="D49" s="30">
        <f t="shared" si="23"/>
        <v>0.17280000000000001</v>
      </c>
      <c r="E49" s="30">
        <f t="shared" si="25"/>
        <v>0.54901331018518507</v>
      </c>
      <c r="F49" s="29">
        <v>1</v>
      </c>
      <c r="G49" s="30">
        <f t="shared" si="24"/>
        <v>0.54901331018518507</v>
      </c>
      <c r="H49" s="25">
        <f t="shared" si="26"/>
        <v>5.4901331018518511E-3</v>
      </c>
    </row>
    <row r="50" spans="1:13" x14ac:dyDescent="0.3">
      <c r="A50" s="4" t="s">
        <v>85</v>
      </c>
      <c r="B50" s="23">
        <v>7.3700000000000002E-2</v>
      </c>
      <c r="C50" s="30">
        <f t="shared" si="22"/>
        <v>1.9050000000000004E-2</v>
      </c>
      <c r="D50" s="30">
        <f t="shared" si="23"/>
        <v>0.17280000000000001</v>
      </c>
      <c r="E50" s="30">
        <f t="shared" si="25"/>
        <v>0.56995659722222236</v>
      </c>
      <c r="F50" s="29">
        <v>1</v>
      </c>
      <c r="G50" s="30">
        <f t="shared" si="24"/>
        <v>0.56995659722222236</v>
      </c>
      <c r="H50" s="25">
        <f t="shared" si="26"/>
        <v>5.6995659722222239E-3</v>
      </c>
    </row>
    <row r="51" spans="1:13" x14ac:dyDescent="0.3">
      <c r="A51" s="3" t="s">
        <v>86</v>
      </c>
      <c r="B51" s="23">
        <v>0.16569999999999999</v>
      </c>
      <c r="C51" s="30">
        <f t="shared" si="22"/>
        <v>0.11104999999999998</v>
      </c>
      <c r="D51" s="30">
        <f t="shared" si="23"/>
        <v>0.17280000000000001</v>
      </c>
      <c r="E51" s="30">
        <f t="shared" si="25"/>
        <v>3.3225028935185175</v>
      </c>
      <c r="F51" s="29">
        <v>1</v>
      </c>
      <c r="G51" s="30">
        <f t="shared" si="24"/>
        <v>3.3225028935185175</v>
      </c>
      <c r="H51" s="25">
        <f t="shared" si="26"/>
        <v>3.3225028935185176E-2</v>
      </c>
    </row>
    <row r="52" spans="1:13" x14ac:dyDescent="0.3">
      <c r="A52" s="3" t="s">
        <v>87</v>
      </c>
      <c r="B52" s="23">
        <v>0.1469</v>
      </c>
      <c r="C52" s="30">
        <f t="shared" si="22"/>
        <v>9.2249999999999999E-2</v>
      </c>
      <c r="D52" s="30">
        <f t="shared" si="23"/>
        <v>0.17280000000000001</v>
      </c>
      <c r="E52" s="30">
        <f t="shared" si="25"/>
        <v>2.7600260416666664</v>
      </c>
      <c r="F52" s="29">
        <v>1</v>
      </c>
      <c r="G52" s="30">
        <f t="shared" si="24"/>
        <v>2.7600260416666664</v>
      </c>
      <c r="H52" s="25">
        <f t="shared" si="26"/>
        <v>2.7600260416666664E-2</v>
      </c>
    </row>
    <row r="53" spans="1:13" x14ac:dyDescent="0.3">
      <c r="A53" s="3" t="s">
        <v>88</v>
      </c>
      <c r="B53" s="23">
        <v>0.1145</v>
      </c>
      <c r="C53" s="30">
        <f t="shared" si="22"/>
        <v>5.9850000000000007E-2</v>
      </c>
      <c r="D53" s="30">
        <f t="shared" si="23"/>
        <v>0.17280000000000001</v>
      </c>
      <c r="E53" s="30">
        <f t="shared" si="25"/>
        <v>1.7906510416666668</v>
      </c>
      <c r="F53" s="29">
        <v>1</v>
      </c>
      <c r="G53" s="30">
        <f t="shared" si="24"/>
        <v>1.7906510416666668</v>
      </c>
      <c r="H53" s="25">
        <f t="shared" si="26"/>
        <v>1.7906510416666667E-2</v>
      </c>
    </row>
    <row r="54" spans="1:13" x14ac:dyDescent="0.3">
      <c r="A54" s="3" t="s">
        <v>89</v>
      </c>
      <c r="B54" s="23">
        <v>0.16070000000000001</v>
      </c>
      <c r="C54" s="30">
        <f t="shared" si="22"/>
        <v>0.10605000000000001</v>
      </c>
      <c r="D54" s="30">
        <f t="shared" si="23"/>
        <v>0.17280000000000001</v>
      </c>
      <c r="E54" s="30">
        <f t="shared" si="25"/>
        <v>3.1729079861111109</v>
      </c>
      <c r="F54" s="29">
        <v>1</v>
      </c>
      <c r="G54" s="30">
        <f t="shared" si="24"/>
        <v>3.1729079861111109</v>
      </c>
      <c r="H54" s="25">
        <f t="shared" si="26"/>
        <v>3.1729079861111106E-2</v>
      </c>
    </row>
    <row r="56" spans="1:13" x14ac:dyDescent="0.3">
      <c r="A56" s="47" t="s">
        <v>79</v>
      </c>
      <c r="B56" s="47"/>
      <c r="C56" s="47"/>
      <c r="D56" s="47"/>
      <c r="E56" s="47"/>
      <c r="F56" s="47"/>
      <c r="G56" s="47"/>
      <c r="H56" s="47"/>
      <c r="J56" s="10" t="s">
        <v>80</v>
      </c>
      <c r="K56" s="10" t="s">
        <v>29</v>
      </c>
      <c r="L56" s="10" t="s">
        <v>30</v>
      </c>
      <c r="M56" s="10" t="s">
        <v>31</v>
      </c>
    </row>
    <row r="57" spans="1:13" x14ac:dyDescent="0.3">
      <c r="A57" s="23"/>
      <c r="B57" s="23" t="s">
        <v>69</v>
      </c>
      <c r="C57" s="23" t="s">
        <v>72</v>
      </c>
      <c r="D57" s="23" t="s">
        <v>73</v>
      </c>
      <c r="E57" s="23" t="s">
        <v>74</v>
      </c>
      <c r="F57" s="12" t="s">
        <v>62</v>
      </c>
      <c r="G57" s="23" t="s">
        <v>74</v>
      </c>
      <c r="H57" s="23" t="s">
        <v>78</v>
      </c>
      <c r="J57" s="10" t="s">
        <v>81</v>
      </c>
      <c r="K57" s="10">
        <v>0.02</v>
      </c>
      <c r="L57" s="10" t="s">
        <v>33</v>
      </c>
      <c r="M57" s="10" t="s">
        <v>35</v>
      </c>
    </row>
    <row r="58" spans="1:13" x14ac:dyDescent="0.3">
      <c r="A58" s="4" t="s">
        <v>82</v>
      </c>
      <c r="B58" s="23">
        <v>0.19739999999999999</v>
      </c>
      <c r="C58" s="23">
        <f t="shared" ref="C58:C65" si="27">B58-0.0563</f>
        <v>0.1411</v>
      </c>
      <c r="D58" s="23">
        <f t="shared" ref="D58:D65" si="28">0.232-0.0563</f>
        <v>0.17570000000000002</v>
      </c>
      <c r="E58" s="25">
        <f t="shared" ref="E58:E65" si="29">C58/D58*2.26</f>
        <v>1.8149459305634601</v>
      </c>
      <c r="F58" s="12">
        <v>1</v>
      </c>
      <c r="G58" s="25">
        <f t="shared" ref="G58:G65" si="30">F58*E58</f>
        <v>1.8149459305634601</v>
      </c>
      <c r="H58" s="25">
        <f>G58/100</f>
        <v>1.8149459305634601E-2</v>
      </c>
    </row>
    <row r="59" spans="1:13" x14ac:dyDescent="0.3">
      <c r="A59" s="4" t="s">
        <v>83</v>
      </c>
      <c r="B59" s="23">
        <v>0.18149999999999999</v>
      </c>
      <c r="C59" s="23">
        <f t="shared" si="27"/>
        <v>0.12519999999999998</v>
      </c>
      <c r="D59" s="23">
        <f t="shared" si="28"/>
        <v>0.17570000000000002</v>
      </c>
      <c r="E59" s="25">
        <f t="shared" si="29"/>
        <v>1.61042686397268</v>
      </c>
      <c r="F59" s="12">
        <v>1</v>
      </c>
      <c r="G59" s="25">
        <f t="shared" si="30"/>
        <v>1.61042686397268</v>
      </c>
      <c r="H59" s="25">
        <f t="shared" ref="H59:H65" si="31">G59/100</f>
        <v>1.6104268639726801E-2</v>
      </c>
    </row>
    <row r="60" spans="1:13" x14ac:dyDescent="0.3">
      <c r="A60" s="4" t="s">
        <v>84</v>
      </c>
      <c r="B60" s="23">
        <v>0.1656</v>
      </c>
      <c r="C60" s="23">
        <f t="shared" si="27"/>
        <v>0.10929999999999999</v>
      </c>
      <c r="D60" s="23">
        <f t="shared" si="28"/>
        <v>0.17570000000000002</v>
      </c>
      <c r="E60" s="25">
        <f t="shared" si="29"/>
        <v>1.4059077973819007</v>
      </c>
      <c r="F60" s="12">
        <v>1</v>
      </c>
      <c r="G60" s="25">
        <f t="shared" si="30"/>
        <v>1.4059077973819007</v>
      </c>
      <c r="H60" s="25">
        <f t="shared" si="31"/>
        <v>1.4059077973819008E-2</v>
      </c>
    </row>
    <row r="61" spans="1:13" x14ac:dyDescent="0.3">
      <c r="A61" s="4" t="s">
        <v>85</v>
      </c>
      <c r="B61" s="23">
        <v>0.16800000000000001</v>
      </c>
      <c r="C61" s="23">
        <f t="shared" si="27"/>
        <v>0.11170000000000001</v>
      </c>
      <c r="D61" s="23">
        <f t="shared" si="28"/>
        <v>0.17570000000000002</v>
      </c>
      <c r="E61" s="25">
        <f t="shared" si="29"/>
        <v>1.4367785998861693</v>
      </c>
      <c r="F61" s="12">
        <v>1</v>
      </c>
      <c r="G61" s="25">
        <f t="shared" si="30"/>
        <v>1.4367785998861693</v>
      </c>
      <c r="H61" s="25">
        <f t="shared" si="31"/>
        <v>1.4367785998861692E-2</v>
      </c>
    </row>
    <row r="62" spans="1:13" x14ac:dyDescent="0.3">
      <c r="A62" s="3" t="s">
        <v>86</v>
      </c>
      <c r="B62" s="23">
        <v>0.79679999999999995</v>
      </c>
      <c r="C62" s="23">
        <f t="shared" si="27"/>
        <v>0.74049999999999994</v>
      </c>
      <c r="D62" s="23">
        <f t="shared" si="28"/>
        <v>0.17570000000000002</v>
      </c>
      <c r="E62" s="25">
        <f t="shared" si="29"/>
        <v>9.5249288560045517</v>
      </c>
      <c r="F62" s="12">
        <v>1</v>
      </c>
      <c r="G62" s="25">
        <f t="shared" si="30"/>
        <v>9.5249288560045517</v>
      </c>
      <c r="H62" s="25">
        <f t="shared" si="31"/>
        <v>9.5249288560045511E-2</v>
      </c>
    </row>
    <row r="63" spans="1:13" x14ac:dyDescent="0.3">
      <c r="A63" s="3" t="s">
        <v>87</v>
      </c>
      <c r="B63" s="23">
        <v>0.37180000000000002</v>
      </c>
      <c r="C63" s="23">
        <f t="shared" si="27"/>
        <v>0.3155</v>
      </c>
      <c r="D63" s="23">
        <f t="shared" si="28"/>
        <v>0.17570000000000002</v>
      </c>
      <c r="E63" s="25">
        <f t="shared" si="29"/>
        <v>4.0582242458736477</v>
      </c>
      <c r="F63" s="12">
        <v>1</v>
      </c>
      <c r="G63" s="25">
        <f t="shared" si="30"/>
        <v>4.0582242458736477</v>
      </c>
      <c r="H63" s="25">
        <f t="shared" si="31"/>
        <v>4.0582242458736477E-2</v>
      </c>
    </row>
    <row r="64" spans="1:13" x14ac:dyDescent="0.3">
      <c r="A64" s="3" t="s">
        <v>88</v>
      </c>
      <c r="B64" s="23">
        <v>0.35549999999999998</v>
      </c>
      <c r="C64" s="23">
        <f t="shared" si="27"/>
        <v>0.29919999999999997</v>
      </c>
      <c r="D64" s="23">
        <f t="shared" si="28"/>
        <v>0.17570000000000002</v>
      </c>
      <c r="E64" s="25">
        <f t="shared" si="29"/>
        <v>3.8485600455321558</v>
      </c>
      <c r="F64" s="12">
        <v>1</v>
      </c>
      <c r="G64" s="25">
        <f t="shared" si="30"/>
        <v>3.8485600455321558</v>
      </c>
      <c r="H64" s="25">
        <f t="shared" si="31"/>
        <v>3.848560045532156E-2</v>
      </c>
    </row>
    <row r="65" spans="1:8" x14ac:dyDescent="0.3">
      <c r="A65" s="3" t="s">
        <v>89</v>
      </c>
      <c r="B65" s="23">
        <v>0.47620000000000001</v>
      </c>
      <c r="C65" s="23">
        <f t="shared" si="27"/>
        <v>0.4199</v>
      </c>
      <c r="D65" s="23">
        <f t="shared" si="28"/>
        <v>0.17570000000000002</v>
      </c>
      <c r="E65" s="25">
        <f t="shared" si="29"/>
        <v>5.4011041548093326</v>
      </c>
      <c r="F65" s="12">
        <v>1</v>
      </c>
      <c r="G65" s="25">
        <f t="shared" si="30"/>
        <v>5.4011041548093326</v>
      </c>
      <c r="H65" s="25">
        <f t="shared" si="31"/>
        <v>5.4011041548093323E-2</v>
      </c>
    </row>
  </sheetData>
  <mergeCells count="6">
    <mergeCell ref="A56:H56"/>
    <mergeCell ref="A1:H1"/>
    <mergeCell ref="A12:H12"/>
    <mergeCell ref="A23:G23"/>
    <mergeCell ref="A34:G34"/>
    <mergeCell ref="A45:H45"/>
  </mergeCells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S1A</vt:lpstr>
      <vt:lpstr>Figure S1B</vt:lpstr>
      <vt:lpstr>Figure S1C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</dc:creator>
  <cp:lastModifiedBy>hejia9310@163.com</cp:lastModifiedBy>
  <dcterms:created xsi:type="dcterms:W3CDTF">2023-05-12T11:15:00Z</dcterms:created>
  <dcterms:modified xsi:type="dcterms:W3CDTF">2026-05-06T03:08:21Z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