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cnm/Dropbox/Postdoc/Projects/Membrane trafficking/Rabs/Elife submission/Revisions/VoR/Data for graphs/"/>
    </mc:Choice>
  </mc:AlternateContent>
  <xr:revisionPtr revIDLastSave="0" documentId="13_ncr:1_{6781C6E4-61B6-3044-BAF8-B4C860884250}" xr6:coauthVersionLast="47" xr6:coauthVersionMax="47" xr10:uidLastSave="{00000000-0000-0000-0000-000000000000}"/>
  <bookViews>
    <workbookView xWindow="0" yWindow="660" windowWidth="30240" windowHeight="18980" activeTab="6" xr2:uid="{00000000-000D-0000-FFFF-FFFF00000000}"/>
  </bookViews>
  <sheets>
    <sheet name="control" sheetId="1" r:id="rId1"/>
    <sheet name="Rab5" sheetId="2" r:id="rId2"/>
    <sheet name="Rab11" sheetId="3" r:id="rId3"/>
    <sheet name="Rab7" sheetId="4" r:id="rId4"/>
    <sheet name="Rab4" sheetId="5" r:id="rId5"/>
    <sheet name="Rab21" sheetId="6" r:id="rId6"/>
    <sheet name="Rab35" sheetId="7" r:id="rId7"/>
  </sheets>
  <definedNames>
    <definedName name="Z_B43D0082_E6DB_456D_98E5_7E686249DA37_.wvu.FilterData" localSheetId="1" hidden="1">'Rab5'!$M$1:$M$1000</definedName>
  </definedNames>
  <calcPr calcId="191029"/>
  <customWorkbookViews>
    <customWorkbookView name="Filter 1" guid="{B43D0082-E6DB-456D-98E5-7E686249DA37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8" i="7" l="1"/>
  <c r="B37" i="7"/>
  <c r="B36" i="7"/>
  <c r="B35" i="7"/>
  <c r="B34" i="7"/>
  <c r="B33" i="7"/>
  <c r="B32" i="7"/>
  <c r="B31" i="7"/>
  <c r="B30" i="7"/>
  <c r="B29" i="7"/>
  <c r="B28" i="7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8" i="7"/>
  <c r="B7" i="7"/>
  <c r="G6" i="7"/>
  <c r="H2" i="7" s="1"/>
  <c r="B6" i="7"/>
  <c r="G5" i="7"/>
  <c r="H5" i="7" s="1"/>
  <c r="B5" i="7"/>
  <c r="G4" i="7"/>
  <c r="H4" i="7" s="1"/>
  <c r="B4" i="7"/>
  <c r="G3" i="7"/>
  <c r="H3" i="7" s="1"/>
  <c r="B3" i="7"/>
  <c r="G2" i="7"/>
  <c r="B2" i="7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8" i="6"/>
  <c r="B7" i="6"/>
  <c r="G6" i="6"/>
  <c r="B6" i="6"/>
  <c r="G5" i="6"/>
  <c r="H5" i="6" s="1"/>
  <c r="B5" i="6"/>
  <c r="G4" i="6"/>
  <c r="H4" i="6" s="1"/>
  <c r="B4" i="6"/>
  <c r="G3" i="6"/>
  <c r="B3" i="6"/>
  <c r="G2" i="6"/>
  <c r="B2" i="6"/>
  <c r="B29" i="5"/>
  <c r="B28" i="5"/>
  <c r="B27" i="5"/>
  <c r="B26" i="5"/>
  <c r="B25" i="5"/>
  <c r="B24" i="5"/>
  <c r="B23" i="5"/>
  <c r="B22" i="5"/>
  <c r="B21" i="5"/>
  <c r="B20" i="5"/>
  <c r="B19" i="5"/>
  <c r="B18" i="5"/>
  <c r="B17" i="5"/>
  <c r="B16" i="5"/>
  <c r="B15" i="5"/>
  <c r="B14" i="5"/>
  <c r="B13" i="5"/>
  <c r="B12" i="5"/>
  <c r="B11" i="5"/>
  <c r="B10" i="5"/>
  <c r="B9" i="5"/>
  <c r="B8" i="5"/>
  <c r="B7" i="5"/>
  <c r="G6" i="5"/>
  <c r="B6" i="5"/>
  <c r="G5" i="5"/>
  <c r="B5" i="5"/>
  <c r="G4" i="5"/>
  <c r="B4" i="5"/>
  <c r="G3" i="5"/>
  <c r="H3" i="5" s="1"/>
  <c r="B3" i="5"/>
  <c r="G2" i="5"/>
  <c r="B2" i="5"/>
  <c r="B48" i="4"/>
  <c r="B47" i="4"/>
  <c r="B46" i="4"/>
  <c r="B45" i="4"/>
  <c r="B44" i="4"/>
  <c r="B43" i="4"/>
  <c r="B42" i="4"/>
  <c r="B41" i="4"/>
  <c r="B40" i="4"/>
  <c r="B39" i="4"/>
  <c r="B38" i="4"/>
  <c r="B37" i="4"/>
  <c r="B36" i="4"/>
  <c r="B35" i="4"/>
  <c r="B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B10" i="4"/>
  <c r="B9" i="4"/>
  <c r="B8" i="4"/>
  <c r="B7" i="4"/>
  <c r="G6" i="4"/>
  <c r="H3" i="4" s="1"/>
  <c r="B6" i="4"/>
  <c r="G5" i="4"/>
  <c r="H5" i="4" s="1"/>
  <c r="B5" i="4"/>
  <c r="G4" i="4"/>
  <c r="H4" i="4" s="1"/>
  <c r="B4" i="4"/>
  <c r="G3" i="4"/>
  <c r="B3" i="4"/>
  <c r="G2" i="4"/>
  <c r="H2" i="4" s="1"/>
  <c r="B2" i="4"/>
  <c r="K21" i="3"/>
  <c r="K20" i="3"/>
  <c r="K19" i="3"/>
  <c r="B19" i="3"/>
  <c r="K18" i="3"/>
  <c r="B18" i="3"/>
  <c r="K17" i="3"/>
  <c r="B17" i="3"/>
  <c r="K16" i="3"/>
  <c r="B16" i="3"/>
  <c r="K15" i="3"/>
  <c r="B15" i="3"/>
  <c r="K14" i="3"/>
  <c r="B14" i="3"/>
  <c r="K13" i="3"/>
  <c r="B13" i="3"/>
  <c r="K12" i="3"/>
  <c r="B12" i="3"/>
  <c r="K11" i="3"/>
  <c r="B11" i="3"/>
  <c r="K10" i="3"/>
  <c r="B10" i="3"/>
  <c r="K9" i="3"/>
  <c r="B9" i="3"/>
  <c r="K8" i="3"/>
  <c r="B8" i="3"/>
  <c r="K7" i="3"/>
  <c r="B7" i="3"/>
  <c r="P6" i="3"/>
  <c r="K6" i="3"/>
  <c r="G6" i="3"/>
  <c r="B6" i="3"/>
  <c r="P5" i="3"/>
  <c r="Q5" i="3" s="1"/>
  <c r="K5" i="3"/>
  <c r="G5" i="3"/>
  <c r="H5" i="3" s="1"/>
  <c r="B5" i="3"/>
  <c r="P4" i="3"/>
  <c r="Q4" i="3" s="1"/>
  <c r="K4" i="3"/>
  <c r="G4" i="3"/>
  <c r="H4" i="3" s="1"/>
  <c r="B4" i="3"/>
  <c r="P3" i="3"/>
  <c r="Q3" i="3" s="1"/>
  <c r="K3" i="3"/>
  <c r="G3" i="3"/>
  <c r="B3" i="3"/>
  <c r="P2" i="3"/>
  <c r="Q2" i="3" s="1"/>
  <c r="K2" i="3"/>
  <c r="G2" i="3"/>
  <c r="B2" i="3"/>
  <c r="K50" i="2"/>
  <c r="K49" i="2"/>
  <c r="K48" i="2"/>
  <c r="K47" i="2"/>
  <c r="K46" i="2"/>
  <c r="K45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B17" i="2"/>
  <c r="K16" i="2"/>
  <c r="B16" i="2"/>
  <c r="K15" i="2"/>
  <c r="B15" i="2"/>
  <c r="K14" i="2"/>
  <c r="B14" i="2"/>
  <c r="K13" i="2"/>
  <c r="B13" i="2"/>
  <c r="K12" i="2"/>
  <c r="B12" i="2"/>
  <c r="K11" i="2"/>
  <c r="B11" i="2"/>
  <c r="K10" i="2"/>
  <c r="B10" i="2"/>
  <c r="K9" i="2"/>
  <c r="B9" i="2"/>
  <c r="K8" i="2"/>
  <c r="B8" i="2"/>
  <c r="K7" i="2"/>
  <c r="B7" i="2"/>
  <c r="P6" i="2"/>
  <c r="K6" i="2"/>
  <c r="G6" i="2"/>
  <c r="H4" i="2" s="1"/>
  <c r="B6" i="2"/>
  <c r="P5" i="2"/>
  <c r="Q5" i="2" s="1"/>
  <c r="K5" i="2"/>
  <c r="G5" i="2"/>
  <c r="H5" i="2" s="1"/>
  <c r="B5" i="2"/>
  <c r="P4" i="2"/>
  <c r="Q4" i="2" s="1"/>
  <c r="K4" i="2"/>
  <c r="G4" i="2"/>
  <c r="B4" i="2"/>
  <c r="P3" i="2"/>
  <c r="Q3" i="2" s="1"/>
  <c r="K3" i="2"/>
  <c r="G3" i="2"/>
  <c r="B3" i="2"/>
  <c r="P2" i="2"/>
  <c r="Q2" i="2" s="1"/>
  <c r="K2" i="2"/>
  <c r="G2" i="2"/>
  <c r="H2" i="2" s="1"/>
  <c r="B2" i="2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G6" i="1"/>
  <c r="B6" i="1"/>
  <c r="G5" i="1"/>
  <c r="B5" i="1"/>
  <c r="G4" i="1"/>
  <c r="H4" i="1" s="1"/>
  <c r="B4" i="1"/>
  <c r="G3" i="1"/>
  <c r="B3" i="1"/>
  <c r="G2" i="1"/>
  <c r="H2" i="1" s="1"/>
  <c r="B2" i="1"/>
  <c r="H3" i="3" l="1"/>
  <c r="H5" i="1"/>
  <c r="H2" i="5"/>
  <c r="H3" i="6"/>
  <c r="H2" i="3"/>
  <c r="H5" i="5"/>
  <c r="H4" i="5"/>
  <c r="H3" i="1"/>
  <c r="H3" i="2"/>
  <c r="H2" i="6"/>
</calcChain>
</file>

<file path=xl/sharedStrings.xml><?xml version="1.0" encoding="utf-8"?>
<sst xmlns="http://schemas.openxmlformats.org/spreadsheetml/2006/main" count="1040" uniqueCount="161">
  <si>
    <t>Sample</t>
  </si>
  <si>
    <t>Genotype</t>
  </si>
  <si>
    <t>side (L or R)</t>
  </si>
  <si>
    <t>VM5d/v PN</t>
  </si>
  <si>
    <t>Type</t>
  </si>
  <si>
    <t>Count</t>
  </si>
  <si>
    <t>%</t>
  </si>
  <si>
    <t>VMSC-VT-RAB5-S43N-DN-42703_0_7X-01.czi</t>
  </si>
  <si>
    <t>VMSC-VT-LACZ_0_8X-01.czi</t>
  </si>
  <si>
    <t>VMSC-VT-YFP-RAB7-T22N-DN-9778_0_8X-11.czi</t>
  </si>
  <si>
    <t>VMSC-VT-YFP-RAB11-S25N-DN-23261_0_8X-01.czi</t>
  </si>
  <si>
    <t>L</t>
  </si>
  <si>
    <t>no</t>
  </si>
  <si>
    <t>local</t>
  </si>
  <si>
    <t>long range</t>
  </si>
  <si>
    <t>Local</t>
  </si>
  <si>
    <t>VMSC-VT-RAB5-S43N-DN-42704_0_8X-01.czi</t>
  </si>
  <si>
    <t>R</t>
  </si>
  <si>
    <t>Long range</t>
  </si>
  <si>
    <t>VMSC-VT-YFP-RAB11-S25N-DN-9792_0_8X-01.czi</t>
  </si>
  <si>
    <t>VMSC-VT-LACZ_0_8X-02.czi</t>
  </si>
  <si>
    <t>Both</t>
  </si>
  <si>
    <t>None</t>
  </si>
  <si>
    <t>VMSC-VT-LACZ_0_8X-03.czi</t>
  </si>
  <si>
    <t>Total</t>
  </si>
  <si>
    <t>VMSC-VT-YFP-RAB7-T22N-DN-9778_0_8X-12.czi</t>
  </si>
  <si>
    <t>VMSC-VT-RAB5-S43N-DN-42703_0_8X-01.czi</t>
  </si>
  <si>
    <t>VMSC-VT-LACZ_0_8X-04.czi</t>
  </si>
  <si>
    <t>VMSC-VT-RAB5-S43N-DN-42704_0_9X-01.czi</t>
  </si>
  <si>
    <t>Local mistargetting</t>
  </si>
  <si>
    <t>VMSC-VT-YFP-RAB11-S25N-DN-23261_0_8X-02.czi</t>
  </si>
  <si>
    <t>VMSC-VT-YFP-RAB7-T22N-DN-9778_0_8X-13.czi</t>
  </si>
  <si>
    <t>VMSC-VT-RAB5-S43N-DN-42703_0_8X-02.czi</t>
  </si>
  <si>
    <t>VMSC-VT-LACZ_0_8X-05.czi</t>
  </si>
  <si>
    <t>VMSC-VT-LACZ_0_8X-06.czi</t>
  </si>
  <si>
    <t>VMSC-VT-RAB5-S43N-DN-42704_0_9X-02.czi</t>
  </si>
  <si>
    <t>/</t>
  </si>
  <si>
    <t>VMSC-VT-LACZ_0_8X-07.czi</t>
  </si>
  <si>
    <t>VMSC-VT-YFP-RAB11-S25N-DN-9792_0_8X-02.czi</t>
  </si>
  <si>
    <t>VMSC-VT-YFP-RAB7-T22N-DN-9778_0_8X-14.czi</t>
  </si>
  <si>
    <t>VMSC-VT-RAB5-S43N-DN-42703_0_8X-03.czi</t>
  </si>
  <si>
    <t>VMSC-VT-YFP-RAB7-T22N-DN-9778_0_8X-15.czi</t>
  </si>
  <si>
    <t>VMSC-VT-RAB5-S43N-DN-42704_0_9X-04.czi</t>
  </si>
  <si>
    <t>VMSC-VT-YFP-RAB7-T22N-DN-9778_0_8X-19.czi</t>
  </si>
  <si>
    <t>VMSC-VT-RAB5-S43N-DN-42703_0_8X-04.czi</t>
  </si>
  <si>
    <t>VMSC-VT-YFP-RAB7-T22N-DN-9778_0_8X-20.czi</t>
  </si>
  <si>
    <t>VMSC-VT-RAB5-S43N-DN-42704_0_9X-03.czi</t>
  </si>
  <si>
    <t>VMSC-VT-YFP-RAB7-T22N-DN-9778_0_9X-03.czi</t>
  </si>
  <si>
    <t>VMSC-VT-RAB5-S43N-DN-42703_0_8X-05.czi</t>
  </si>
  <si>
    <t>VMSC-VT-RAB5-S43N-DN-42704_0_9X-05.czi</t>
  </si>
  <si>
    <t>VMSC-VT-YFP-RAB11-S25N-DN-9792_0_8X-03.czi</t>
  </si>
  <si>
    <t>local mistargetting</t>
  </si>
  <si>
    <t>VMSC-VT-YFP-RAB7-T22N-DN-9778_0_9X-04.czi</t>
  </si>
  <si>
    <t>VMSC-VT-RAB5-S43N-DN-42703_0_9X-01.czi</t>
  </si>
  <si>
    <t>VMSC-VT-RAB5-S43N-DN-42704_0_9X-06.czi</t>
  </si>
  <si>
    <t>VMSC-VT-YFP-RAB7-T22N-DN-9778_0_8X-01.czi</t>
  </si>
  <si>
    <t>VMSC-VT-YFP-RAB11-S25N-DN-23261_0_8X-03.czi</t>
  </si>
  <si>
    <t>VMSC-VT-YFP-RAB7-T22N-DN-9778_0_8X-02.czi</t>
  </si>
  <si>
    <t>VMSC-VT-RAB5-S43N-DN-42703_0_9X-02.czi</t>
  </si>
  <si>
    <t>VMSC-VT-YFP-RAB7-T22N-DN-9778_0_8X-03.czi</t>
  </si>
  <si>
    <t>VMSC-VT-YFP-RAB7-T22N-DN-9778_0_8X-04.czi</t>
  </si>
  <si>
    <t>VMSC-VT-YFP-RAB7-T22N-DN-9778_0_8X-05.czi</t>
  </si>
  <si>
    <t>VMSC-VT-YFP-RAB7-T22N-DN-9778_0_8X-06.czi</t>
  </si>
  <si>
    <t>VMSC-VT-YFP-RAB11-S25N-DN-9792_0_8X-04.czi</t>
  </si>
  <si>
    <t>VMSC-VT-YFP-RAB7-T22N-DN-9778_0_8X-07.czi</t>
  </si>
  <si>
    <t>VMSC-VT-RAB5-S43N-DN-42704_0_8X-02.czi</t>
  </si>
  <si>
    <t>VMSC-VT-YFP-RAB11-S25N-DN-23261_0_8X-04.czi</t>
  </si>
  <si>
    <t>VMSC-VT-YFP-RAB7-T22N-DN-9778_0_8X-16.czi</t>
  </si>
  <si>
    <t>VMSC-VT-RAB5-S43N-DN-42704_0_8X-03.czi</t>
  </si>
  <si>
    <t>VMSC-VT-YFP-RAB7-T22N-DN-9778_0_8X-17.czi</t>
  </si>
  <si>
    <t>VMSC-VT-RAB5-S43N-DN-42704_0_8X-04.czi</t>
  </si>
  <si>
    <t>VMSC-VT-YFP-RAB11-S25N-DN-9792_0_8X-05.czi</t>
  </si>
  <si>
    <t>VMSC-VT-YFP-RAB7-T22N-DN-9778_0_8X-18.czi</t>
  </si>
  <si>
    <t>VMSC-VT-YFP-RAB11-S25N-DN-23261_0_8X-05.czi</t>
  </si>
  <si>
    <t>VMSC-VT-RAB5-S43N-DN-42704_0_8X-05.czi</t>
  </si>
  <si>
    <t>Decent image</t>
  </si>
  <si>
    <t>VMSC-VT-YFP-RAB7-T22N-DN-9778_0_9X-01.czi</t>
  </si>
  <si>
    <t>VMSC-VT-RAB5-S43N-DN-42704_1X-01.czi</t>
  </si>
  <si>
    <t>VMSC-VT-YFP-RAB7-T22N-DN-9778_0_9X-02.czi</t>
  </si>
  <si>
    <t>VMSC-VT-YFP-RAB11-S25N-DN-9792_0_8X-06.czi</t>
  </si>
  <si>
    <t>VMSC-VT-YFP-RAB7-T22N-DN-9778_0_8X-08.czi</t>
  </si>
  <si>
    <t>VMSC-VT-YFP-RAB11-S25N-DN-23261_0_8X-06.czi</t>
  </si>
  <si>
    <t>VMSC-VT-YFP-RAB7-T22N-DN-9778_0_8X-09.czi</t>
  </si>
  <si>
    <t>VMSC-VT-YFP-RAB7-T22N-DN-9778_0_8X-10.czi</t>
  </si>
  <si>
    <t>VMSC-VT-YFP-RAB11-S25N-DN-9792_0_8X-07.czi</t>
  </si>
  <si>
    <t>VMSC-VT-YFP-RAB11-S25N-DN-23261_0_8X-07.czi</t>
  </si>
  <si>
    <t>VMSC-VT-RAB5-S43N-DN-42704_0_9X-07.czi</t>
  </si>
  <si>
    <t>Good representative image</t>
  </si>
  <si>
    <t>VMSC-VT-RAB5-S43N-DN-42704_0_9X-08.czi</t>
  </si>
  <si>
    <t>VMSC-VT-YFP-RAB11-S25N-DN-9792_0_9X-01.czi</t>
  </si>
  <si>
    <t>VMSC-VT-YFP-RAB11-S25N-DN-23261_0_8X-08.czi</t>
  </si>
  <si>
    <t>VMSC-VT-RAB5-S43N-DN-42704_0_9X-09.czi</t>
  </si>
  <si>
    <t>local; long range</t>
  </si>
  <si>
    <t>VMSC-VT-YFP-RAB11-S25N-DN-9792_1X-01.czi</t>
  </si>
  <si>
    <t>VMSC-VT-RAB5-S43N-DN-42704_0_9X-10.czi</t>
  </si>
  <si>
    <t>VMSC-VT-YFP-RAB11-S25N-DN-23261_0_8X-09.czi</t>
  </si>
  <si>
    <t>VMSC-VT-RAB5-S43N-DN-42704_0_9X-11.czi</t>
  </si>
  <si>
    <t>VMSC-VT-YFP-RAB11-S25N-DN-23261_0_8X-10.czi</t>
  </si>
  <si>
    <t>VMSC-VT-YFP-RAB11-S25N-DN-23261</t>
  </si>
  <si>
    <t>VMSC-VT-YFP-RAB11-S25N-DN-23261_0_8X-11.czi</t>
  </si>
  <si>
    <t>VMSC-VT-YFP-RAB11-S25N-DN-9792</t>
  </si>
  <si>
    <t>VMSC-VT-YFP-RAB11-S25N-DN-23261_0_8X-12.czi</t>
  </si>
  <si>
    <t>VMSC-VT-YFP-RAB11-S25N-DN-23261_0_8X-13.czi</t>
  </si>
  <si>
    <t>VMSC-VT-YFP-RAB11-S25N-DN-23261_0_75X-01.czi</t>
  </si>
  <si>
    <t>VMSC-VT-YFP-RAB11-S25N-DN-23261_0_75X-02.czi</t>
  </si>
  <si>
    <t>VMSC-VT-YFP-RAB11-S25N-DN-23261_0_75X-03.czi</t>
  </si>
  <si>
    <t xml:space="preserve">no </t>
  </si>
  <si>
    <t>VMSC-VT-YFP-RAB4-S22N-DN-9769_0_8X-04.czi</t>
  </si>
  <si>
    <t>VMSC-VT-YFP-RAB21-T27N-DN-23241_0_8X-01.czi</t>
  </si>
  <si>
    <t>VMSC-VT-YFP-RAB4-S22N-DN-9769_0_8X-05.czi</t>
  </si>
  <si>
    <t>VMSC-VT-YFP-RAB21-T27N-DN-23241_0_8X-02.czi</t>
  </si>
  <si>
    <t>VMSC-VT-YFP-RAB35-S22N-DN-9819_0_8X-05.czi</t>
  </si>
  <si>
    <t>VMSC-VT-YFP-RAB4-S22N-DN-9769_0_8X-06.czi</t>
  </si>
  <si>
    <t>VMSC-VT-YFP-RAB21-T27N-DN-23241_0_8X-03.czi</t>
  </si>
  <si>
    <t>VMSC-VT-YFP-RAB4-S22N-DN-9769_0_8X-01.czi</t>
  </si>
  <si>
    <t>VMSC-VT-YFP-RAB21-T27N-DN-23241_0_8X-04.czi</t>
  </si>
  <si>
    <t>VMSC-VT-YFP-RAB4-S22N-DN-9769_0_8X-02.czi</t>
  </si>
  <si>
    <t>VMSC-VT-YFP-RAB21-T27N-DN-23241_0_9X-01.czi</t>
  </si>
  <si>
    <t>VMSC-VT-YFP-RAB21-T27N-DN-23241_0_9X-01.czi 2</t>
  </si>
  <si>
    <t>VMSC-VT-YFP-RAB4-S22N-DN-9769_0_8X-03.czi</t>
  </si>
  <si>
    <t>VMSC-VT-YFP-RAB21-T27N-DN-23241_0_9X-02.czi</t>
  </si>
  <si>
    <t>VMSC-VT-YFP-RAB4-S22N-DN-9769_0_8X-15.czi</t>
  </si>
  <si>
    <t>VMSC-VT-YFP-RAB35-S22N-DN-9819_0_8X-06.czi</t>
  </si>
  <si>
    <t>VMSC-VT-YFP-RAB21-T27N-DN-23241_0_9X-02.czi 2</t>
  </si>
  <si>
    <t>VMSC-VT-YFP-RAB21-T27N-DN-23241_0_9X-03.czi</t>
  </si>
  <si>
    <t>VMSC-VT-YFP-RAB21-T27N-DN-23241_0_9X-03.czi 2</t>
  </si>
  <si>
    <t>yes local</t>
  </si>
  <si>
    <t>VMSC-VT-YFP-RAB4-S22N-DN-9769_0_8X-16.czi</t>
  </si>
  <si>
    <t>VMSC-VT-YFP-RAB21-T27N-DN-23241_0_9X-04.czi</t>
  </si>
  <si>
    <t>yes local and long range</t>
  </si>
  <si>
    <t>VMSC-VT-YFP-RAB4-S22N-DN-9769_0_8X-17.czi</t>
  </si>
  <si>
    <t>VMSC-VT-YFP-RAB35-S22N-DN-9819_0_8X-07.czi</t>
  </si>
  <si>
    <t>VMSC-VT-YFP-RAB21-T27N-DN-23241_0_9X-05.czi</t>
  </si>
  <si>
    <t>VMSC-VT-YFP-RAB4-S22N-DN-9769_0_9X-01.czi</t>
  </si>
  <si>
    <t>VMSC-VT-YFP-RAB21-T27N-DN-23241_1X-01.czi</t>
  </si>
  <si>
    <t>VMSC-VT-YFP-RAB21-T27N-DN-23241_0_9X-06.czi</t>
  </si>
  <si>
    <t>VMSC-VT-YFP-RAB35-S22N-DN-9819_0_8X-08.czi</t>
  </si>
  <si>
    <t>VMSC-VT-YFP-RAB4-S22N-DN-9769_0_9X-02.czi</t>
  </si>
  <si>
    <t>VMSC-VT-YFP-RAB35-S22N-DN-9819_0_8X-09.czi</t>
  </si>
  <si>
    <t>VMSC-VT-YFP-RAB4-S22N-DN-9769_0_9X-03.czi</t>
  </si>
  <si>
    <t>VMSC-VT-YFP-RAB35-S22N-DN-9819_0_8X-10.czi</t>
  </si>
  <si>
    <t>VMSC-VT-YFP-RAB4-S22N-DN-9769_0_9X-04.czi</t>
  </si>
  <si>
    <t>VMSC-VT-YFP-RAB35-S22N-DN-9819_0_8X-11.czi</t>
  </si>
  <si>
    <t>VMSC-VT-YFP-RAB35-S22N-DN-9819_0_8X-12.czi</t>
  </si>
  <si>
    <t>VMSC-VT-YFP-RAB4-S22N-DN-9769_0_9X-05.czi</t>
  </si>
  <si>
    <t>VMSC-VT-YFP-RAB4-S22N-DN-9769_1X-01.czi</t>
  </si>
  <si>
    <t>VMSC-VT-YFP-RAB35-S22N-DN-9819_0_8X-01.czi</t>
  </si>
  <si>
    <t>VMSC-VT-YFP-RAB35-S22N-DN-9819_0_8X-02.czi</t>
  </si>
  <si>
    <t>VMSC-VT-YFP-RAB21-T27N-DN-23241_0_8X-05.czi</t>
  </si>
  <si>
    <t>VMSC-VT-YFP-RAB35-S22N-DN-9819_0_8X-03.czi</t>
  </si>
  <si>
    <t>yes long range</t>
  </si>
  <si>
    <t>VMSC-VT-YFP-RAB21-T27N-DN-23241_0_8X-06.czi</t>
  </si>
  <si>
    <t>VMSC-VT-YFP-RAB35-S22N-DN-9819_0_8X-04.czi</t>
  </si>
  <si>
    <t>VMSC-VT-YFP-RAB35-S22N-DN-9819_1X-01.czi</t>
  </si>
  <si>
    <t>VMSC-VT-YFP-RAB35-S22N-DN-9819_1X-02.czi</t>
  </si>
  <si>
    <t>VMSC-VT-YFP-RAB35-S22N-DN-9819_1X-03.czi</t>
  </si>
  <si>
    <t>VMSC-VT-YFP-RAB35-S22N-DN-9819_1X-04.czi</t>
  </si>
  <si>
    <t>VMSC-VT-YFP-RAB35-S22N-DN-9819_0_9X-01.czi</t>
  </si>
  <si>
    <t>VMSC-VT-YFP-RAB35-S22N-DN-9819_0_9X-02.czi</t>
  </si>
  <si>
    <t>VMSC-VT-YFP-RAB35-S22N-DN-9819_0_9X-03.czi</t>
  </si>
  <si>
    <t>VMSC-VT-YFP-RAB35-S22N-DN-9819_0_9X-04.czi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</si>
</sst>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2" borderId="0" xfId="0" applyFont="1" applyFill="1"/>
    <xf numFmtId="0" fontId="5" fillId="0" borderId="0" xfId="0" applyFont="1"/>
    <xf numFmtId="0" fontId="6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22"/>
  <sheetViews>
    <sheetView workbookViewId="0"/>
  </sheetViews>
  <sheetFormatPr baseColWidth="10" defaultColWidth="12.6640625" defaultRowHeight="15.75" customHeight="1" x14ac:dyDescent="0.15"/>
  <sheetData>
    <row r="1" spans="1:23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 t="s">
        <v>5</v>
      </c>
      <c r="H1" s="1" t="s">
        <v>6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5.75" customHeight="1" x14ac:dyDescent="0.15">
      <c r="A2" s="4" t="s">
        <v>8</v>
      </c>
      <c r="B2" s="5" t="str">
        <f t="shared" ref="B2:B22" si="0">IFERROR(LEFT(A2, FIND("_", A2) - 1), "")</f>
        <v>VMSC-VT-LACZ</v>
      </c>
      <c r="C2" s="4" t="s">
        <v>11</v>
      </c>
      <c r="D2" s="4" t="s">
        <v>12</v>
      </c>
      <c r="E2" s="4"/>
      <c r="F2" s="4" t="s">
        <v>15</v>
      </c>
      <c r="G2" s="4">
        <f ca="1">IFERROR(__xludf.DUMMYFUNCTION("IF(IFERROR(FILTER(D:D, REGEXMATCH(LOWER(D:D), ""local"")),0) &lt;&gt; 0, COUNTA(FILTER(D:D, REGEXMATCH(LOWER(D:D), ""local""))), 0) - G4"),2)</f>
        <v>2</v>
      </c>
      <c r="H2" s="4">
        <f t="shared" ref="H2:H5" ca="1" si="1">100*G2/$G$6</f>
        <v>9.5238095238095237</v>
      </c>
    </row>
    <row r="3" spans="1:23" ht="15.75" customHeight="1" x14ac:dyDescent="0.15">
      <c r="A3" s="4" t="s">
        <v>8</v>
      </c>
      <c r="B3" s="5" t="str">
        <f t="shared" si="0"/>
        <v>VMSC-VT-LACZ</v>
      </c>
      <c r="C3" s="4" t="s">
        <v>17</v>
      </c>
      <c r="D3" s="4" t="s">
        <v>12</v>
      </c>
      <c r="E3" s="4"/>
      <c r="F3" s="4" t="s">
        <v>18</v>
      </c>
      <c r="G3" s="4">
        <f ca="1">IFERROR(__xludf.DUMMYFUNCTION("IF(IFERROR(FILTER(D:D, REGEXMATCH(LOWER(D:D), ""long range"")),0) &lt;&gt; 0, COUNTA(FILTER(D:D, REGEXMATCH(LOWER(D:D), ""long range""))), 0) - G4"),0)</f>
        <v>0</v>
      </c>
      <c r="H3" s="4">
        <f t="shared" ca="1" si="1"/>
        <v>0</v>
      </c>
    </row>
    <row r="4" spans="1:23" ht="15.75" customHeight="1" x14ac:dyDescent="0.15">
      <c r="A4" s="4" t="s">
        <v>20</v>
      </c>
      <c r="B4" s="5" t="str">
        <f t="shared" si="0"/>
        <v>VMSC-VT-LACZ</v>
      </c>
      <c r="C4" s="4" t="s">
        <v>11</v>
      </c>
      <c r="D4" s="4" t="s">
        <v>12</v>
      </c>
      <c r="E4" s="4"/>
      <c r="F4" s="4" t="s">
        <v>21</v>
      </c>
      <c r="G4" s="4">
        <f ca="1">IFERROR(__xludf.DUMMYFUNCTION("IF(IFERROR(FILTER(D:D, REGEXMATCH(LOWER(D:D), ""local""), REGEXMATCH(LOWER(D:D), ""long range"")),0) &lt;&gt; 0, COUNTA(FILTER(D:D, REGEXMATCH(LOWER(D:D), ""local""), REGEXMATCH(LOWER(D:D), ""long range""))), 0)"),0)</f>
        <v>0</v>
      </c>
      <c r="H4" s="4">
        <f t="shared" ca="1" si="1"/>
        <v>0</v>
      </c>
    </row>
    <row r="5" spans="1:23" ht="15.75" customHeight="1" x14ac:dyDescent="0.15">
      <c r="A5" s="4" t="s">
        <v>20</v>
      </c>
      <c r="B5" s="5" t="str">
        <f t="shared" si="0"/>
        <v>VMSC-VT-LACZ</v>
      </c>
      <c r="C5" s="4" t="s">
        <v>17</v>
      </c>
      <c r="D5" s="4" t="s">
        <v>12</v>
      </c>
      <c r="E5" s="4"/>
      <c r="F5" s="4" t="s">
        <v>22</v>
      </c>
      <c r="G5" s="8">
        <f ca="1">IFERROR(__xludf.DUMMYFUNCTION("IF(IFERROR(FILTER(D:D, REGEXMATCH(LOWER(D:D), ""no"")),0) &lt;&gt; 0, COUNTA(FILTER(D:D, REGEXMATCH(LOWER(D:D), ""no""))), 0)"),19)</f>
        <v>19</v>
      </c>
      <c r="H5" s="4">
        <f t="shared" ca="1" si="1"/>
        <v>90.476190476190482</v>
      </c>
    </row>
    <row r="6" spans="1:23" ht="15.75" customHeight="1" x14ac:dyDescent="0.15">
      <c r="A6" s="4" t="s">
        <v>23</v>
      </c>
      <c r="B6" s="5" t="str">
        <f t="shared" si="0"/>
        <v>VMSC-VT-LACZ</v>
      </c>
      <c r="C6" s="4" t="s">
        <v>11</v>
      </c>
      <c r="D6" s="4" t="s">
        <v>12</v>
      </c>
      <c r="E6" s="4"/>
      <c r="F6" s="4" t="s">
        <v>24</v>
      </c>
      <c r="G6" s="4">
        <f>COUNTA(D:D) - 1</f>
        <v>21</v>
      </c>
      <c r="H6" s="4"/>
    </row>
    <row r="7" spans="1:23" ht="15.75" customHeight="1" x14ac:dyDescent="0.15">
      <c r="A7" s="4" t="s">
        <v>23</v>
      </c>
      <c r="B7" s="5" t="str">
        <f t="shared" si="0"/>
        <v>VMSC-VT-LACZ</v>
      </c>
      <c r="C7" s="4" t="s">
        <v>17</v>
      </c>
      <c r="D7" s="4" t="s">
        <v>12</v>
      </c>
      <c r="E7" s="4"/>
      <c r="F7" s="4"/>
      <c r="G7" s="4"/>
      <c r="H7" s="4"/>
    </row>
    <row r="8" spans="1:23" ht="15.75" customHeight="1" x14ac:dyDescent="0.15">
      <c r="A8" s="4" t="s">
        <v>27</v>
      </c>
      <c r="B8" s="5" t="str">
        <f t="shared" si="0"/>
        <v>VMSC-VT-LACZ</v>
      </c>
      <c r="C8" s="4" t="s">
        <v>11</v>
      </c>
      <c r="D8" s="4" t="s">
        <v>13</v>
      </c>
      <c r="E8" s="4"/>
      <c r="F8" s="4"/>
      <c r="G8" s="4"/>
      <c r="H8" s="4"/>
    </row>
    <row r="9" spans="1:23" ht="15.75" customHeight="1" x14ac:dyDescent="0.15">
      <c r="A9" s="4" t="s">
        <v>27</v>
      </c>
      <c r="B9" s="4" t="str">
        <f t="shared" si="0"/>
        <v>VMSC-VT-LACZ</v>
      </c>
      <c r="C9" s="4" t="s">
        <v>17</v>
      </c>
      <c r="D9" s="4" t="s">
        <v>12</v>
      </c>
      <c r="E9" s="4"/>
      <c r="F9" s="4"/>
      <c r="G9" s="4"/>
      <c r="H9" s="4"/>
    </row>
    <row r="10" spans="1:23" ht="15.75" customHeight="1" x14ac:dyDescent="0.15">
      <c r="A10" s="4" t="s">
        <v>8</v>
      </c>
      <c r="B10" s="5" t="str">
        <f t="shared" si="0"/>
        <v>VMSC-VT-LACZ</v>
      </c>
      <c r="C10" s="4" t="s">
        <v>11</v>
      </c>
      <c r="D10" s="4" t="s">
        <v>12</v>
      </c>
      <c r="E10" s="4"/>
      <c r="F10" s="4"/>
      <c r="G10" s="4"/>
      <c r="H10" s="4"/>
    </row>
    <row r="11" spans="1:23" ht="15.75" customHeight="1" x14ac:dyDescent="0.15">
      <c r="A11" s="4" t="s">
        <v>8</v>
      </c>
      <c r="B11" s="5" t="str">
        <f t="shared" si="0"/>
        <v>VMSC-VT-LACZ</v>
      </c>
      <c r="C11" s="4" t="s">
        <v>17</v>
      </c>
      <c r="D11" s="4" t="s">
        <v>12</v>
      </c>
      <c r="E11" s="4"/>
      <c r="F11" s="4"/>
      <c r="G11" s="4"/>
      <c r="H11" s="4"/>
    </row>
    <row r="12" spans="1:23" ht="15.75" customHeight="1" x14ac:dyDescent="0.15">
      <c r="A12" s="4" t="s">
        <v>20</v>
      </c>
      <c r="B12" s="5" t="str">
        <f t="shared" si="0"/>
        <v>VMSC-VT-LACZ</v>
      </c>
      <c r="C12" s="4" t="s">
        <v>11</v>
      </c>
      <c r="D12" s="4" t="s">
        <v>12</v>
      </c>
      <c r="E12" s="4"/>
      <c r="F12" s="4"/>
      <c r="G12" s="4"/>
      <c r="H12" s="4"/>
    </row>
    <row r="13" spans="1:23" ht="15.75" customHeight="1" x14ac:dyDescent="0.15">
      <c r="A13" s="4" t="s">
        <v>23</v>
      </c>
      <c r="B13" s="5" t="str">
        <f t="shared" si="0"/>
        <v>VMSC-VT-LACZ</v>
      </c>
      <c r="C13" s="4" t="s">
        <v>11</v>
      </c>
      <c r="D13" s="4" t="s">
        <v>12</v>
      </c>
      <c r="E13" s="4"/>
      <c r="F13" s="4"/>
      <c r="G13" s="4"/>
      <c r="H13" s="4"/>
    </row>
    <row r="14" spans="1:23" ht="15.75" customHeight="1" x14ac:dyDescent="0.15">
      <c r="A14" s="4" t="s">
        <v>23</v>
      </c>
      <c r="B14" s="5" t="str">
        <f t="shared" si="0"/>
        <v>VMSC-VT-LACZ</v>
      </c>
      <c r="C14" s="4" t="s">
        <v>17</v>
      </c>
      <c r="D14" s="4" t="s">
        <v>12</v>
      </c>
      <c r="E14" s="4"/>
      <c r="F14" s="4"/>
      <c r="G14" s="4"/>
      <c r="H14" s="4"/>
    </row>
    <row r="15" spans="1:23" ht="15.75" customHeight="1" x14ac:dyDescent="0.15">
      <c r="A15" s="4" t="s">
        <v>27</v>
      </c>
      <c r="B15" s="5" t="str">
        <f t="shared" si="0"/>
        <v>VMSC-VT-LACZ</v>
      </c>
      <c r="C15" s="4" t="s">
        <v>11</v>
      </c>
      <c r="D15" s="4" t="s">
        <v>12</v>
      </c>
      <c r="E15" s="4"/>
      <c r="F15" s="4"/>
      <c r="G15" s="4"/>
      <c r="H15" s="4"/>
    </row>
    <row r="16" spans="1:23" ht="15.75" customHeight="1" x14ac:dyDescent="0.15">
      <c r="A16" s="4" t="s">
        <v>27</v>
      </c>
      <c r="B16" s="4" t="str">
        <f t="shared" si="0"/>
        <v>VMSC-VT-LACZ</v>
      </c>
      <c r="C16" s="4" t="s">
        <v>17</v>
      </c>
      <c r="D16" s="4" t="s">
        <v>13</v>
      </c>
      <c r="E16" s="4"/>
      <c r="F16" s="4"/>
      <c r="G16" s="4"/>
      <c r="H16" s="4"/>
    </row>
    <row r="17" spans="1:8" ht="15.75" customHeight="1" x14ac:dyDescent="0.15">
      <c r="A17" s="4" t="s">
        <v>33</v>
      </c>
      <c r="B17" s="5" t="str">
        <f t="shared" si="0"/>
        <v>VMSC-VT-LACZ</v>
      </c>
      <c r="C17" s="4" t="s">
        <v>11</v>
      </c>
      <c r="D17" s="4" t="s">
        <v>12</v>
      </c>
      <c r="E17" s="4"/>
      <c r="F17" s="4"/>
      <c r="G17" s="4"/>
      <c r="H17" s="4"/>
    </row>
    <row r="18" spans="1:8" ht="15.75" customHeight="1" x14ac:dyDescent="0.15">
      <c r="A18" s="4" t="s">
        <v>33</v>
      </c>
      <c r="B18" s="5" t="str">
        <f t="shared" si="0"/>
        <v>VMSC-VT-LACZ</v>
      </c>
      <c r="C18" s="4" t="s">
        <v>17</v>
      </c>
      <c r="D18" s="4" t="s">
        <v>12</v>
      </c>
      <c r="E18" s="4"/>
      <c r="F18" s="4"/>
      <c r="G18" s="4"/>
      <c r="H18" s="4"/>
    </row>
    <row r="19" spans="1:8" ht="15.75" customHeight="1" x14ac:dyDescent="0.15">
      <c r="A19" s="4" t="s">
        <v>34</v>
      </c>
      <c r="B19" s="5" t="str">
        <f t="shared" si="0"/>
        <v>VMSC-VT-LACZ</v>
      </c>
      <c r="C19" s="4" t="s">
        <v>11</v>
      </c>
      <c r="D19" s="4" t="s">
        <v>12</v>
      </c>
      <c r="E19" s="4"/>
      <c r="F19" s="4"/>
      <c r="G19" s="4"/>
      <c r="H19" s="4"/>
    </row>
    <row r="20" spans="1:8" ht="15.75" customHeight="1" x14ac:dyDescent="0.15">
      <c r="A20" s="4" t="s">
        <v>34</v>
      </c>
      <c r="B20" s="5" t="str">
        <f t="shared" si="0"/>
        <v>VMSC-VT-LACZ</v>
      </c>
      <c r="C20" s="4" t="s">
        <v>17</v>
      </c>
      <c r="D20" s="4" t="s">
        <v>12</v>
      </c>
      <c r="E20" s="4"/>
      <c r="F20" s="4"/>
      <c r="G20" s="4"/>
      <c r="H20" s="4"/>
    </row>
    <row r="21" spans="1:8" ht="15.75" customHeight="1" x14ac:dyDescent="0.15">
      <c r="A21" s="4" t="s">
        <v>37</v>
      </c>
      <c r="B21" s="5" t="str">
        <f t="shared" si="0"/>
        <v>VMSC-VT-LACZ</v>
      </c>
      <c r="C21" s="4" t="s">
        <v>11</v>
      </c>
      <c r="D21" s="4" t="s">
        <v>12</v>
      </c>
      <c r="E21" s="4"/>
      <c r="F21" s="4"/>
      <c r="G21" s="4"/>
      <c r="H21" s="4"/>
    </row>
    <row r="22" spans="1:8" ht="15.75" customHeight="1" x14ac:dyDescent="0.15">
      <c r="A22" s="4" t="s">
        <v>37</v>
      </c>
      <c r="B22" s="5" t="str">
        <f t="shared" si="0"/>
        <v>VMSC-VT-LACZ</v>
      </c>
      <c r="C22" s="4" t="s">
        <v>17</v>
      </c>
      <c r="D22" s="4" t="s">
        <v>12</v>
      </c>
      <c r="E22" s="4"/>
      <c r="F22" s="4"/>
      <c r="G22" s="4"/>
      <c r="H22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Q52"/>
  <sheetViews>
    <sheetView workbookViewId="0"/>
  </sheetViews>
  <sheetFormatPr baseColWidth="10" defaultColWidth="12.6640625" defaultRowHeight="15.75" customHeight="1" x14ac:dyDescent="0.15"/>
  <cols>
    <col min="2" max="2" width="36.5" customWidth="1"/>
    <col min="10" max="10" width="36.1640625" customWidth="1"/>
    <col min="13" max="13" width="33" customWidth="1"/>
  </cols>
  <sheetData>
    <row r="1" spans="1:17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 t="s">
        <v>5</v>
      </c>
      <c r="H1" s="1" t="s">
        <v>6</v>
      </c>
      <c r="I1" s="1"/>
      <c r="J1" s="1" t="s">
        <v>0</v>
      </c>
      <c r="K1" s="1" t="s">
        <v>1</v>
      </c>
      <c r="L1" s="1" t="s">
        <v>2</v>
      </c>
      <c r="M1" s="1" t="s">
        <v>3</v>
      </c>
      <c r="N1" s="1"/>
      <c r="O1" s="1" t="s">
        <v>4</v>
      </c>
      <c r="P1" s="1" t="s">
        <v>5</v>
      </c>
      <c r="Q1" s="1" t="s">
        <v>6</v>
      </c>
    </row>
    <row r="2" spans="1:17" ht="15.75" customHeight="1" x14ac:dyDescent="0.15">
      <c r="A2" s="4" t="s">
        <v>7</v>
      </c>
      <c r="B2" s="5" t="str">
        <f t="shared" ref="B2:B17" si="0">IFERROR(LEFT(A2, FIND("_", A2) - 1), "")</f>
        <v>VMSC-VT-RAB5-S43N-DN-42703</v>
      </c>
      <c r="C2" s="4" t="s">
        <v>11</v>
      </c>
      <c r="D2" s="4" t="s">
        <v>14</v>
      </c>
      <c r="E2" s="4"/>
      <c r="F2" s="4" t="s">
        <v>15</v>
      </c>
      <c r="G2" s="4">
        <f ca="1">IFERROR(__xludf.DUMMYFUNCTION("IF(IFERROR(FILTER(D:D, REGEXMATCH(LOWER(D:D), ""local"")),0) &lt;&gt; 0, COUNTA(FILTER(D:D, REGEXMATCH(LOWER(D:D), ""local""))), 0) - G4"),10)</f>
        <v>10</v>
      </c>
      <c r="H2" s="4">
        <f t="shared" ref="H2:H5" ca="1" si="1">100*G2/$G$6</f>
        <v>62.5</v>
      </c>
      <c r="I2" s="4"/>
      <c r="J2" s="4" t="s">
        <v>16</v>
      </c>
      <c r="K2" s="5" t="str">
        <f t="shared" ref="K2:K50" si="2">IFERROR(LEFT(J2, FIND("_", J2) - 1), "")</f>
        <v>VMSC-VT-RAB5-S43N-DN-42704</v>
      </c>
      <c r="L2" s="4" t="s">
        <v>11</v>
      </c>
      <c r="M2" s="4" t="s">
        <v>12</v>
      </c>
      <c r="N2" s="4"/>
      <c r="O2" s="4" t="s">
        <v>15</v>
      </c>
      <c r="P2" s="4">
        <f ca="1">IFERROR(__xludf.DUMMYFUNCTION("IF(IFERROR(FILTER(M:M, REGEXMATCH(LOWER(M:M), ""local"")),0) &lt;&gt; 0, COUNTA(FILTER(M:M, REGEXMATCH(LOWER(M:M), ""local""))), 0) - P4"),27)</f>
        <v>27</v>
      </c>
      <c r="Q2" s="4">
        <f t="shared" ref="Q2:Q5" ca="1" si="3">100*P2/$P$6</f>
        <v>57.446808510638299</v>
      </c>
    </row>
    <row r="3" spans="1:17" ht="15.75" customHeight="1" x14ac:dyDescent="0.15">
      <c r="A3" s="4" t="s">
        <v>7</v>
      </c>
      <c r="B3" s="5" t="str">
        <f t="shared" si="0"/>
        <v>VMSC-VT-RAB5-S43N-DN-42703</v>
      </c>
      <c r="C3" s="4" t="s">
        <v>17</v>
      </c>
      <c r="D3" s="4" t="s">
        <v>14</v>
      </c>
      <c r="E3" s="4"/>
      <c r="F3" s="4" t="s">
        <v>18</v>
      </c>
      <c r="G3" s="4">
        <f ca="1">IFERROR(__xludf.DUMMYFUNCTION("IF(IFERROR(FILTER(D:D, REGEXMATCH(LOWER(D:D), ""long range"")),0) &lt;&gt; 0, COUNTA(FILTER(D:D, REGEXMATCH(LOWER(D:D), ""long range""))), 0) - G4"),2)</f>
        <v>2</v>
      </c>
      <c r="H3" s="4">
        <f t="shared" ca="1" si="1"/>
        <v>12.5</v>
      </c>
      <c r="I3" s="4"/>
      <c r="J3" s="4" t="s">
        <v>16</v>
      </c>
      <c r="K3" s="5" t="str">
        <f t="shared" si="2"/>
        <v>VMSC-VT-RAB5-S43N-DN-42704</v>
      </c>
      <c r="L3" s="4" t="s">
        <v>17</v>
      </c>
      <c r="M3" s="4" t="s">
        <v>12</v>
      </c>
      <c r="N3" s="4"/>
      <c r="O3" s="4" t="s">
        <v>18</v>
      </c>
      <c r="P3" s="4">
        <f ca="1">IFERROR(__xludf.DUMMYFUNCTION("IF(IFERROR(FILTER(M:M, REGEXMATCH(LOWER(M:M), ""long range"")),0) &lt;&gt; 0, COUNTA(FILTER(M:M, REGEXMATCH(LOWER(M:M), ""long range""))), 0) - P4"),0)</f>
        <v>0</v>
      </c>
      <c r="Q3" s="4">
        <f t="shared" ca="1" si="3"/>
        <v>0</v>
      </c>
    </row>
    <row r="4" spans="1:17" ht="15.75" customHeight="1" x14ac:dyDescent="0.15">
      <c r="A4" s="4" t="s">
        <v>26</v>
      </c>
      <c r="B4" s="5" t="str">
        <f t="shared" si="0"/>
        <v>VMSC-VT-RAB5-S43N-DN-42703</v>
      </c>
      <c r="C4" s="4" t="s">
        <v>11</v>
      </c>
      <c r="D4" s="4" t="s">
        <v>12</v>
      </c>
      <c r="E4" s="4"/>
      <c r="F4" s="4" t="s">
        <v>21</v>
      </c>
      <c r="G4" s="4">
        <f ca="1">IFERROR(__xludf.DUMMYFUNCTION("IF(IFERROR(FILTER(D:D, REGEXMATCH(LOWER(D:D), ""local""), REGEXMATCH(LOWER(D:D), ""long range"")),0) &lt;&gt; 0, COUNTA(FILTER(D:D, REGEXMATCH(LOWER(D:D), ""local""), REGEXMATCH(LOWER(D:D), ""long range""))), 0)"),0)</f>
        <v>0</v>
      </c>
      <c r="H4" s="4">
        <f t="shared" ca="1" si="1"/>
        <v>0</v>
      </c>
      <c r="I4" s="4"/>
      <c r="J4" s="4" t="s">
        <v>28</v>
      </c>
      <c r="K4" s="5" t="str">
        <f t="shared" si="2"/>
        <v>VMSC-VT-RAB5-S43N-DN-42704</v>
      </c>
      <c r="L4" s="4" t="s">
        <v>11</v>
      </c>
      <c r="M4" s="4" t="s">
        <v>12</v>
      </c>
      <c r="N4" s="4"/>
      <c r="O4" s="4" t="s">
        <v>21</v>
      </c>
      <c r="P4" s="4">
        <f ca="1">IFERROR(__xludf.DUMMYFUNCTION("IF(IFERROR(FILTER(M:M, REGEXMATCH(LOWER(M:M), ""local""), REGEXMATCH(LOWER(M:M), ""long range"")),0) &lt;&gt; 0, COUNTA(FILTER(M:M, REGEXMATCH(LOWER(M:M), ""local""), REGEXMATCH(LOWER(M:M), ""long range""))), 0)"),0)</f>
        <v>0</v>
      </c>
      <c r="Q4" s="4">
        <f t="shared" ca="1" si="3"/>
        <v>0</v>
      </c>
    </row>
    <row r="5" spans="1:17" ht="15.75" customHeight="1" x14ac:dyDescent="0.15">
      <c r="A5" s="4" t="s">
        <v>26</v>
      </c>
      <c r="B5" s="5" t="str">
        <f t="shared" si="0"/>
        <v>VMSC-VT-RAB5-S43N-DN-42703</v>
      </c>
      <c r="C5" s="4" t="s">
        <v>17</v>
      </c>
      <c r="D5" s="4" t="s">
        <v>13</v>
      </c>
      <c r="E5" s="4"/>
      <c r="F5" s="4" t="s">
        <v>22</v>
      </c>
      <c r="G5" s="8">
        <f ca="1">IFERROR(__xludf.DUMMYFUNCTION("IF(IFERROR(FILTER(D:D, REGEXMATCH(LOWER(D:D), ""no"")),0) &lt;&gt; 0, COUNTA(FILTER(D:D, REGEXMATCH(LOWER(D:D), ""no""))), 0)"),4)</f>
        <v>4</v>
      </c>
      <c r="H5" s="4">
        <f t="shared" ca="1" si="1"/>
        <v>25</v>
      </c>
      <c r="I5" s="4"/>
      <c r="J5" s="4" t="s">
        <v>28</v>
      </c>
      <c r="K5" s="5" t="str">
        <f t="shared" si="2"/>
        <v>VMSC-VT-RAB5-S43N-DN-42704</v>
      </c>
      <c r="L5" s="4" t="s">
        <v>17</v>
      </c>
      <c r="M5" s="4" t="s">
        <v>29</v>
      </c>
      <c r="N5" s="4"/>
      <c r="O5" s="4" t="s">
        <v>22</v>
      </c>
      <c r="P5" s="8">
        <f ca="1">IFERROR(__xludf.DUMMYFUNCTION("IF(IFERROR(FILTER(M:M, REGEXMATCH(LOWER(M:M), ""no"")),0) &lt;&gt; 0, COUNTA(FILTER(M:M, REGEXMATCH(LOWER(M:M), ""no""))), 0)"),20)</f>
        <v>20</v>
      </c>
      <c r="Q5" s="4">
        <f t="shared" ca="1" si="3"/>
        <v>42.553191489361701</v>
      </c>
    </row>
    <row r="6" spans="1:17" ht="15.75" customHeight="1" x14ac:dyDescent="0.15">
      <c r="A6" s="4" t="s">
        <v>32</v>
      </c>
      <c r="B6" s="5" t="str">
        <f t="shared" si="0"/>
        <v>VMSC-VT-RAB5-S43N-DN-42703</v>
      </c>
      <c r="C6" s="4" t="s">
        <v>11</v>
      </c>
      <c r="D6" s="4" t="s">
        <v>13</v>
      </c>
      <c r="E6" s="4"/>
      <c r="F6" s="4" t="s">
        <v>24</v>
      </c>
      <c r="G6" s="4">
        <f>COUNTA(D:D) - 1</f>
        <v>16</v>
      </c>
      <c r="H6" s="4"/>
      <c r="I6" s="4"/>
      <c r="J6" s="4" t="s">
        <v>35</v>
      </c>
      <c r="K6" s="5" t="str">
        <f t="shared" si="2"/>
        <v>VMSC-VT-RAB5-S43N-DN-42704</v>
      </c>
      <c r="L6" s="4" t="s">
        <v>11</v>
      </c>
      <c r="M6" s="4" t="s">
        <v>36</v>
      </c>
      <c r="N6" s="4"/>
      <c r="O6" s="4" t="s">
        <v>24</v>
      </c>
      <c r="P6" s="4">
        <f>COUNTA(M:M) - 3</f>
        <v>47</v>
      </c>
      <c r="Q6" s="4"/>
    </row>
    <row r="7" spans="1:17" ht="15.75" customHeight="1" x14ac:dyDescent="0.15">
      <c r="A7" s="4" t="s">
        <v>32</v>
      </c>
      <c r="B7" s="5" t="str">
        <f t="shared" si="0"/>
        <v>VMSC-VT-RAB5-S43N-DN-42703</v>
      </c>
      <c r="C7" s="4" t="s">
        <v>17</v>
      </c>
      <c r="D7" s="4" t="s">
        <v>12</v>
      </c>
      <c r="E7" s="4"/>
      <c r="F7" s="4"/>
      <c r="G7" s="4"/>
      <c r="H7" s="4"/>
      <c r="I7" s="4"/>
      <c r="J7" s="4" t="s">
        <v>35</v>
      </c>
      <c r="K7" s="5" t="str">
        <f t="shared" si="2"/>
        <v>VMSC-VT-RAB5-S43N-DN-42704</v>
      </c>
      <c r="L7" s="4" t="s">
        <v>17</v>
      </c>
      <c r="M7" s="4" t="s">
        <v>13</v>
      </c>
      <c r="N7" s="4"/>
      <c r="O7" s="4"/>
      <c r="P7" s="4"/>
      <c r="Q7" s="4"/>
    </row>
    <row r="8" spans="1:17" ht="15.75" customHeight="1" x14ac:dyDescent="0.15">
      <c r="A8" s="4" t="s">
        <v>40</v>
      </c>
      <c r="B8" s="5" t="str">
        <f t="shared" si="0"/>
        <v>VMSC-VT-RAB5-S43N-DN-42703</v>
      </c>
      <c r="C8" s="4" t="s">
        <v>11</v>
      </c>
      <c r="D8" s="4" t="s">
        <v>13</v>
      </c>
      <c r="E8" s="4"/>
      <c r="F8" s="4"/>
      <c r="G8" s="4"/>
      <c r="H8" s="4"/>
      <c r="I8" s="4"/>
      <c r="J8" s="4" t="s">
        <v>42</v>
      </c>
      <c r="K8" s="5" t="str">
        <f t="shared" si="2"/>
        <v>VMSC-VT-RAB5-S43N-DN-42704</v>
      </c>
      <c r="L8" s="4" t="s">
        <v>11</v>
      </c>
      <c r="M8" s="4" t="s">
        <v>12</v>
      </c>
      <c r="N8" s="4"/>
      <c r="O8" s="4"/>
      <c r="P8" s="4"/>
      <c r="Q8" s="4"/>
    </row>
    <row r="9" spans="1:17" ht="15.75" customHeight="1" x14ac:dyDescent="0.15">
      <c r="A9" s="4" t="s">
        <v>40</v>
      </c>
      <c r="B9" s="5" t="str">
        <f t="shared" si="0"/>
        <v>VMSC-VT-RAB5-S43N-DN-42703</v>
      </c>
      <c r="C9" s="4" t="s">
        <v>17</v>
      </c>
      <c r="D9" s="4" t="s">
        <v>13</v>
      </c>
      <c r="E9" s="4"/>
      <c r="F9" s="4"/>
      <c r="G9" s="4"/>
      <c r="H9" s="4"/>
      <c r="I9" s="4"/>
      <c r="J9" s="4" t="s">
        <v>42</v>
      </c>
      <c r="K9" s="5" t="str">
        <f t="shared" si="2"/>
        <v>VMSC-VT-RAB5-S43N-DN-42704</v>
      </c>
      <c r="L9" s="4" t="s">
        <v>17</v>
      </c>
      <c r="M9" s="4" t="s">
        <v>13</v>
      </c>
      <c r="N9" s="4"/>
      <c r="O9" s="4"/>
      <c r="P9" s="4"/>
      <c r="Q9" s="4"/>
    </row>
    <row r="10" spans="1:17" ht="15.75" customHeight="1" x14ac:dyDescent="0.15">
      <c r="A10" s="4" t="s">
        <v>44</v>
      </c>
      <c r="B10" s="5" t="str">
        <f t="shared" si="0"/>
        <v>VMSC-VT-RAB5-S43N-DN-42703</v>
      </c>
      <c r="C10" s="4" t="s">
        <v>11</v>
      </c>
      <c r="D10" s="4" t="s">
        <v>12</v>
      </c>
      <c r="E10" s="4"/>
      <c r="F10" s="4"/>
      <c r="G10" s="4"/>
      <c r="H10" s="4"/>
      <c r="I10" s="4"/>
      <c r="J10" s="4" t="s">
        <v>46</v>
      </c>
      <c r="K10" s="4" t="str">
        <f t="shared" si="2"/>
        <v>VMSC-VT-RAB5-S43N-DN-42704</v>
      </c>
      <c r="L10" s="4" t="s">
        <v>11</v>
      </c>
      <c r="M10" s="4" t="s">
        <v>12</v>
      </c>
      <c r="N10" s="4"/>
      <c r="O10" s="4"/>
      <c r="P10" s="4"/>
      <c r="Q10" s="4"/>
    </row>
    <row r="11" spans="1:17" ht="15.75" customHeight="1" x14ac:dyDescent="0.15">
      <c r="A11" s="4" t="s">
        <v>44</v>
      </c>
      <c r="B11" s="5" t="str">
        <f t="shared" si="0"/>
        <v>VMSC-VT-RAB5-S43N-DN-42703</v>
      </c>
      <c r="C11" s="4" t="s">
        <v>17</v>
      </c>
      <c r="D11" s="4" t="s">
        <v>12</v>
      </c>
      <c r="E11" s="4"/>
      <c r="F11" s="4"/>
      <c r="G11" s="4"/>
      <c r="H11" s="4"/>
      <c r="I11" s="4"/>
      <c r="J11" s="4" t="s">
        <v>46</v>
      </c>
      <c r="K11" s="4" t="str">
        <f t="shared" si="2"/>
        <v>VMSC-VT-RAB5-S43N-DN-42704</v>
      </c>
      <c r="L11" s="4" t="s">
        <v>17</v>
      </c>
      <c r="M11" s="4" t="s">
        <v>12</v>
      </c>
      <c r="N11" s="4"/>
      <c r="O11" s="4"/>
      <c r="P11" s="4"/>
      <c r="Q11" s="4"/>
    </row>
    <row r="12" spans="1:17" ht="15.75" customHeight="1" x14ac:dyDescent="0.15">
      <c r="A12" s="4" t="s">
        <v>48</v>
      </c>
      <c r="B12" s="5" t="str">
        <f t="shared" si="0"/>
        <v>VMSC-VT-RAB5-S43N-DN-42703</v>
      </c>
      <c r="C12" s="4" t="s">
        <v>11</v>
      </c>
      <c r="D12" s="4" t="s">
        <v>13</v>
      </c>
      <c r="E12" s="4"/>
      <c r="F12" s="4"/>
      <c r="G12" s="4"/>
      <c r="H12" s="4"/>
      <c r="I12" s="4"/>
      <c r="J12" s="4" t="s">
        <v>49</v>
      </c>
      <c r="K12" s="4" t="str">
        <f t="shared" si="2"/>
        <v>VMSC-VT-RAB5-S43N-DN-42704</v>
      </c>
      <c r="L12" s="4" t="s">
        <v>11</v>
      </c>
      <c r="M12" s="4" t="s">
        <v>51</v>
      </c>
      <c r="N12" s="4"/>
      <c r="O12" s="4"/>
      <c r="P12" s="4"/>
      <c r="Q12" s="4"/>
    </row>
    <row r="13" spans="1:17" ht="15.75" customHeight="1" x14ac:dyDescent="0.15">
      <c r="A13" s="4" t="s">
        <v>48</v>
      </c>
      <c r="B13" s="5" t="str">
        <f t="shared" si="0"/>
        <v>VMSC-VT-RAB5-S43N-DN-42703</v>
      </c>
      <c r="C13" s="4" t="s">
        <v>17</v>
      </c>
      <c r="D13" s="4" t="s">
        <v>13</v>
      </c>
      <c r="E13" s="4"/>
      <c r="F13" s="4"/>
      <c r="G13" s="4"/>
      <c r="H13" s="4"/>
      <c r="I13" s="4"/>
      <c r="J13" s="4" t="s">
        <v>49</v>
      </c>
      <c r="K13" s="4" t="str">
        <f t="shared" si="2"/>
        <v>VMSC-VT-RAB5-S43N-DN-42704</v>
      </c>
      <c r="L13" s="4" t="s">
        <v>17</v>
      </c>
      <c r="M13" s="4" t="s">
        <v>12</v>
      </c>
      <c r="N13" s="4"/>
      <c r="O13" s="4"/>
      <c r="P13" s="4"/>
      <c r="Q13" s="4"/>
    </row>
    <row r="14" spans="1:17" ht="15.75" customHeight="1" x14ac:dyDescent="0.15">
      <c r="A14" s="4" t="s">
        <v>53</v>
      </c>
      <c r="B14" s="5" t="str">
        <f t="shared" si="0"/>
        <v>VMSC-VT-RAB5-S43N-DN-42703</v>
      </c>
      <c r="C14" s="4" t="s">
        <v>11</v>
      </c>
      <c r="D14" s="4" t="s">
        <v>13</v>
      </c>
      <c r="E14" s="4"/>
      <c r="F14" s="4"/>
      <c r="G14" s="4"/>
      <c r="H14" s="4"/>
      <c r="I14" s="4"/>
      <c r="J14" s="4" t="s">
        <v>54</v>
      </c>
      <c r="K14" s="4" t="str">
        <f t="shared" si="2"/>
        <v>VMSC-VT-RAB5-S43N-DN-42704</v>
      </c>
      <c r="L14" s="4" t="s">
        <v>11</v>
      </c>
      <c r="M14" s="4" t="s">
        <v>51</v>
      </c>
      <c r="N14" s="4"/>
      <c r="O14" s="4"/>
      <c r="P14" s="4"/>
      <c r="Q14" s="4"/>
    </row>
    <row r="15" spans="1:17" ht="15.75" customHeight="1" x14ac:dyDescent="0.15">
      <c r="A15" s="4" t="s">
        <v>53</v>
      </c>
      <c r="B15" s="5" t="str">
        <f t="shared" si="0"/>
        <v>VMSC-VT-RAB5-S43N-DN-42703</v>
      </c>
      <c r="C15" s="4" t="s">
        <v>17</v>
      </c>
      <c r="D15" s="4" t="s">
        <v>13</v>
      </c>
      <c r="E15" s="4"/>
      <c r="F15" s="4"/>
      <c r="G15" s="4"/>
      <c r="H15" s="4"/>
      <c r="I15" s="4"/>
      <c r="J15" s="4" t="s">
        <v>54</v>
      </c>
      <c r="K15" s="4" t="str">
        <f t="shared" si="2"/>
        <v>VMSC-VT-RAB5-S43N-DN-42704</v>
      </c>
      <c r="L15" s="4" t="s">
        <v>17</v>
      </c>
      <c r="M15" s="4" t="s">
        <v>12</v>
      </c>
      <c r="N15" s="4"/>
      <c r="O15" s="4"/>
      <c r="P15" s="4"/>
      <c r="Q15" s="4"/>
    </row>
    <row r="16" spans="1:17" ht="15.75" customHeight="1" x14ac:dyDescent="0.15">
      <c r="A16" s="4" t="s">
        <v>58</v>
      </c>
      <c r="B16" s="5" t="str">
        <f t="shared" si="0"/>
        <v>VMSC-VT-RAB5-S43N-DN-42703</v>
      </c>
      <c r="C16" s="4" t="s">
        <v>11</v>
      </c>
      <c r="D16" s="4" t="s">
        <v>13</v>
      </c>
      <c r="E16" s="4"/>
      <c r="F16" s="4"/>
      <c r="G16" s="4"/>
      <c r="H16" s="4"/>
      <c r="I16" s="4"/>
      <c r="J16" s="4" t="s">
        <v>16</v>
      </c>
      <c r="K16" s="4" t="str">
        <f t="shared" si="2"/>
        <v>VMSC-VT-RAB5-S43N-DN-42704</v>
      </c>
      <c r="L16" s="4" t="s">
        <v>11</v>
      </c>
      <c r="M16" s="4" t="s">
        <v>51</v>
      </c>
      <c r="N16" s="4"/>
      <c r="O16" s="4"/>
      <c r="P16" s="4"/>
      <c r="Q16" s="4"/>
    </row>
    <row r="17" spans="1:17" ht="15.75" customHeight="1" x14ac:dyDescent="0.15">
      <c r="A17" s="4" t="s">
        <v>58</v>
      </c>
      <c r="B17" s="5" t="str">
        <f t="shared" si="0"/>
        <v>VMSC-VT-RAB5-S43N-DN-42703</v>
      </c>
      <c r="C17" s="4" t="s">
        <v>17</v>
      </c>
      <c r="D17" s="4" t="s">
        <v>13</v>
      </c>
      <c r="E17" s="4"/>
      <c r="F17" s="4"/>
      <c r="G17" s="4"/>
      <c r="H17" s="4"/>
      <c r="I17" s="4"/>
      <c r="J17" s="4" t="s">
        <v>16</v>
      </c>
      <c r="K17" s="4" t="str">
        <f t="shared" si="2"/>
        <v>VMSC-VT-RAB5-S43N-DN-42704</v>
      </c>
      <c r="L17" s="4" t="s">
        <v>17</v>
      </c>
      <c r="M17" s="4" t="s">
        <v>51</v>
      </c>
      <c r="N17" s="4"/>
      <c r="O17" s="4"/>
      <c r="P17" s="4"/>
      <c r="Q17" s="4"/>
    </row>
    <row r="18" spans="1:17" ht="15.75" customHeight="1" x14ac:dyDescent="0.15">
      <c r="A18" s="4"/>
      <c r="B18" s="4"/>
      <c r="C18" s="4"/>
      <c r="D18" s="4"/>
      <c r="E18" s="4"/>
      <c r="F18" s="4"/>
      <c r="G18" s="4"/>
      <c r="H18" s="4"/>
      <c r="I18" s="4"/>
      <c r="J18" s="4" t="s">
        <v>28</v>
      </c>
      <c r="K18" s="4" t="str">
        <f t="shared" si="2"/>
        <v>VMSC-VT-RAB5-S43N-DN-42704</v>
      </c>
      <c r="L18" s="4" t="s">
        <v>11</v>
      </c>
      <c r="M18" s="4" t="s">
        <v>12</v>
      </c>
      <c r="N18" s="4"/>
      <c r="O18" s="4"/>
      <c r="P18" s="4"/>
      <c r="Q18" s="4"/>
    </row>
    <row r="19" spans="1:17" ht="15.75" customHeight="1" x14ac:dyDescent="0.15">
      <c r="A19" s="1"/>
      <c r="B19" s="4"/>
      <c r="C19" s="4"/>
      <c r="D19" s="4"/>
      <c r="E19" s="4"/>
      <c r="F19" s="4"/>
      <c r="G19" s="4"/>
      <c r="H19" s="4"/>
      <c r="I19" s="4"/>
      <c r="J19" s="4" t="s">
        <v>28</v>
      </c>
      <c r="K19" s="4" t="str">
        <f t="shared" si="2"/>
        <v>VMSC-VT-RAB5-S43N-DN-42704</v>
      </c>
      <c r="L19" s="4" t="s">
        <v>17</v>
      </c>
      <c r="M19" s="4" t="s">
        <v>36</v>
      </c>
      <c r="N19" s="4"/>
      <c r="O19" s="4"/>
      <c r="P19" s="4"/>
      <c r="Q19" s="4"/>
    </row>
    <row r="20" spans="1:17" ht="15.75" customHeight="1" x14ac:dyDescent="0.15">
      <c r="A20" s="4"/>
      <c r="B20" s="4"/>
      <c r="C20" s="4"/>
      <c r="D20" s="4"/>
      <c r="E20" s="4"/>
      <c r="F20" s="4"/>
      <c r="G20" s="4"/>
      <c r="H20" s="4"/>
      <c r="I20" s="4"/>
      <c r="J20" s="4" t="s">
        <v>35</v>
      </c>
      <c r="K20" s="4" t="str">
        <f t="shared" si="2"/>
        <v>VMSC-VT-RAB5-S43N-DN-42704</v>
      </c>
      <c r="L20" s="4" t="s">
        <v>11</v>
      </c>
      <c r="M20" s="4" t="s">
        <v>51</v>
      </c>
      <c r="N20" s="4"/>
      <c r="O20" s="4"/>
      <c r="P20" s="4"/>
      <c r="Q20" s="4"/>
    </row>
    <row r="21" spans="1:17" ht="15.75" customHeight="1" x14ac:dyDescent="0.15">
      <c r="A21" s="4"/>
      <c r="B21" s="4"/>
      <c r="C21" s="4"/>
      <c r="D21" s="4"/>
      <c r="E21" s="4"/>
      <c r="F21" s="4"/>
      <c r="G21" s="4"/>
      <c r="H21" s="4"/>
      <c r="I21" s="4"/>
      <c r="J21" s="4" t="s">
        <v>35</v>
      </c>
      <c r="K21" s="4" t="str">
        <f t="shared" si="2"/>
        <v>VMSC-VT-RAB5-S43N-DN-42704</v>
      </c>
      <c r="L21" s="4" t="s">
        <v>17</v>
      </c>
      <c r="M21" s="4" t="s">
        <v>51</v>
      </c>
      <c r="N21" s="4"/>
      <c r="O21" s="4"/>
      <c r="P21" s="4"/>
      <c r="Q21" s="4"/>
    </row>
    <row r="22" spans="1:17" ht="15.75" customHeight="1" x14ac:dyDescent="0.15">
      <c r="A22" s="4"/>
      <c r="B22" s="4"/>
      <c r="C22" s="4"/>
      <c r="D22" s="4"/>
      <c r="E22" s="4"/>
      <c r="F22" s="4"/>
      <c r="G22" s="4"/>
      <c r="H22" s="4"/>
      <c r="I22" s="4"/>
      <c r="J22" s="4" t="s">
        <v>16</v>
      </c>
      <c r="K22" s="4" t="str">
        <f t="shared" si="2"/>
        <v>VMSC-VT-RAB5-S43N-DN-42704</v>
      </c>
      <c r="L22" s="4" t="s">
        <v>11</v>
      </c>
      <c r="M22" s="4" t="s">
        <v>51</v>
      </c>
      <c r="N22" s="4"/>
      <c r="O22" s="4"/>
      <c r="P22" s="4"/>
      <c r="Q22" s="4"/>
    </row>
    <row r="23" spans="1:17" ht="15.75" customHeight="1" x14ac:dyDescent="0.15">
      <c r="A23" s="4"/>
      <c r="B23" s="4"/>
      <c r="C23" s="4"/>
      <c r="D23" s="4"/>
      <c r="E23" s="4"/>
      <c r="F23" s="4"/>
      <c r="G23" s="4"/>
      <c r="H23" s="4"/>
      <c r="I23" s="4"/>
      <c r="J23" s="4" t="s">
        <v>16</v>
      </c>
      <c r="K23" s="4" t="str">
        <f t="shared" si="2"/>
        <v>VMSC-VT-RAB5-S43N-DN-42704</v>
      </c>
      <c r="L23" s="4" t="s">
        <v>17</v>
      </c>
      <c r="M23" s="4" t="s">
        <v>51</v>
      </c>
      <c r="N23" s="4"/>
      <c r="O23" s="4"/>
      <c r="P23" s="4"/>
      <c r="Q23" s="4"/>
    </row>
    <row r="24" spans="1:17" ht="15.75" customHeight="1" x14ac:dyDescent="0.15">
      <c r="A24" s="4"/>
      <c r="B24" s="4"/>
      <c r="C24" s="4"/>
      <c r="D24" s="4"/>
      <c r="E24" s="4"/>
      <c r="F24" s="4"/>
      <c r="G24" s="4"/>
      <c r="H24" s="4"/>
      <c r="I24" s="4"/>
      <c r="J24" s="4" t="s">
        <v>65</v>
      </c>
      <c r="K24" s="4" t="str">
        <f t="shared" si="2"/>
        <v>VMSC-VT-RAB5-S43N-DN-42704</v>
      </c>
      <c r="L24" s="4" t="s">
        <v>11</v>
      </c>
      <c r="M24" s="4" t="s">
        <v>51</v>
      </c>
      <c r="N24" s="4"/>
      <c r="O24" s="4"/>
      <c r="P24" s="4"/>
      <c r="Q24" s="4"/>
    </row>
    <row r="25" spans="1:17" ht="15.75" customHeight="1" x14ac:dyDescent="0.15">
      <c r="A25" s="4"/>
      <c r="B25" s="4"/>
      <c r="C25" s="4"/>
      <c r="D25" s="4"/>
      <c r="E25" s="4"/>
      <c r="F25" s="4"/>
      <c r="G25" s="4"/>
      <c r="H25" s="4"/>
      <c r="I25" s="4"/>
      <c r="J25" s="4" t="s">
        <v>65</v>
      </c>
      <c r="K25" s="4" t="str">
        <f t="shared" si="2"/>
        <v>VMSC-VT-RAB5-S43N-DN-42704</v>
      </c>
      <c r="L25" s="4" t="s">
        <v>17</v>
      </c>
      <c r="M25" s="4" t="s">
        <v>12</v>
      </c>
      <c r="N25" s="4"/>
      <c r="O25" s="4"/>
      <c r="P25" s="4"/>
      <c r="Q25" s="4"/>
    </row>
    <row r="26" spans="1:17" ht="15.75" customHeight="1" x14ac:dyDescent="0.15">
      <c r="A26" s="4"/>
      <c r="B26" s="4"/>
      <c r="C26" s="4"/>
      <c r="D26" s="4"/>
      <c r="E26" s="4"/>
      <c r="F26" s="4"/>
      <c r="G26" s="4"/>
      <c r="H26" s="4"/>
      <c r="I26" s="4"/>
      <c r="J26" s="4" t="s">
        <v>68</v>
      </c>
      <c r="K26" s="4" t="str">
        <f t="shared" si="2"/>
        <v>VMSC-VT-RAB5-S43N-DN-42704</v>
      </c>
      <c r="L26" s="4" t="s">
        <v>11</v>
      </c>
      <c r="M26" s="4" t="s">
        <v>12</v>
      </c>
      <c r="N26" s="4"/>
      <c r="O26" s="4"/>
      <c r="P26" s="4"/>
      <c r="Q26" s="4"/>
    </row>
    <row r="27" spans="1:17" ht="15.75" customHeight="1" x14ac:dyDescent="0.15">
      <c r="A27" s="4"/>
      <c r="B27" s="4"/>
      <c r="C27" s="4"/>
      <c r="D27" s="4"/>
      <c r="E27" s="4"/>
      <c r="F27" s="4"/>
      <c r="G27" s="4"/>
      <c r="H27" s="4"/>
      <c r="I27" s="4"/>
      <c r="J27" s="4" t="s">
        <v>68</v>
      </c>
      <c r="K27" s="4" t="str">
        <f t="shared" si="2"/>
        <v>VMSC-VT-RAB5-S43N-DN-42704</v>
      </c>
      <c r="L27" s="4" t="s">
        <v>17</v>
      </c>
      <c r="M27" s="4" t="s">
        <v>12</v>
      </c>
      <c r="N27" s="4"/>
      <c r="O27" s="4"/>
      <c r="P27" s="4"/>
      <c r="Q27" s="4"/>
    </row>
    <row r="28" spans="1:17" ht="15.75" customHeight="1" x14ac:dyDescent="0.15">
      <c r="A28" s="4"/>
      <c r="B28" s="4"/>
      <c r="C28" s="4"/>
      <c r="D28" s="4"/>
      <c r="E28" s="4"/>
      <c r="F28" s="4"/>
      <c r="G28" s="4"/>
      <c r="H28" s="4"/>
      <c r="I28" s="4"/>
      <c r="J28" s="4" t="s">
        <v>70</v>
      </c>
      <c r="K28" s="4" t="str">
        <f t="shared" si="2"/>
        <v>VMSC-VT-RAB5-S43N-DN-42704</v>
      </c>
      <c r="L28" s="4" t="s">
        <v>11</v>
      </c>
      <c r="M28" s="4" t="s">
        <v>51</v>
      </c>
      <c r="N28" s="4"/>
      <c r="O28" s="4"/>
      <c r="P28" s="4"/>
      <c r="Q28" s="4"/>
    </row>
    <row r="29" spans="1:17" ht="15.75" customHeight="1" x14ac:dyDescent="0.15">
      <c r="A29" s="4"/>
      <c r="B29" s="4"/>
      <c r="C29" s="4"/>
      <c r="D29" s="4"/>
      <c r="E29" s="4"/>
      <c r="F29" s="4"/>
      <c r="G29" s="4"/>
      <c r="H29" s="4"/>
      <c r="I29" s="4"/>
      <c r="J29" s="4" t="s">
        <v>70</v>
      </c>
      <c r="K29" s="4" t="str">
        <f t="shared" si="2"/>
        <v>VMSC-VT-RAB5-S43N-DN-42704</v>
      </c>
      <c r="L29" s="4" t="s">
        <v>17</v>
      </c>
      <c r="M29" s="4" t="s">
        <v>12</v>
      </c>
      <c r="N29" s="4"/>
      <c r="O29" s="4"/>
      <c r="P29" s="4"/>
      <c r="Q29" s="4"/>
    </row>
    <row r="30" spans="1:17" ht="15.75" customHeight="1" x14ac:dyDescent="0.15">
      <c r="A30" s="4"/>
      <c r="B30" s="4"/>
      <c r="C30" s="4"/>
      <c r="D30" s="4"/>
      <c r="E30" s="4"/>
      <c r="F30" s="4"/>
      <c r="G30" s="4"/>
      <c r="H30" s="4"/>
      <c r="I30" s="4"/>
      <c r="J30" s="4" t="s">
        <v>74</v>
      </c>
      <c r="K30" s="4" t="str">
        <f t="shared" si="2"/>
        <v>VMSC-VT-RAB5-S43N-DN-42704</v>
      </c>
      <c r="L30" s="4" t="s">
        <v>11</v>
      </c>
      <c r="M30" s="4" t="s">
        <v>51</v>
      </c>
      <c r="N30" s="4" t="s">
        <v>75</v>
      </c>
      <c r="O30" s="4"/>
      <c r="P30" s="4"/>
      <c r="Q30" s="4"/>
    </row>
    <row r="31" spans="1:17" ht="15.75" customHeight="1" x14ac:dyDescent="0.15">
      <c r="A31" s="4"/>
      <c r="B31" s="4"/>
      <c r="C31" s="4"/>
      <c r="D31" s="4"/>
      <c r="E31" s="4"/>
      <c r="F31" s="4"/>
      <c r="G31" s="4"/>
      <c r="H31" s="4"/>
      <c r="I31" s="4"/>
      <c r="J31" s="4" t="s">
        <v>74</v>
      </c>
      <c r="K31" s="4" t="str">
        <f t="shared" si="2"/>
        <v>VMSC-VT-RAB5-S43N-DN-42704</v>
      </c>
      <c r="L31" s="4" t="s">
        <v>17</v>
      </c>
      <c r="M31" s="4" t="s">
        <v>12</v>
      </c>
      <c r="N31" s="4"/>
      <c r="O31" s="4"/>
      <c r="P31" s="4"/>
      <c r="Q31" s="4"/>
    </row>
    <row r="32" spans="1:17" ht="15.75" customHeight="1" x14ac:dyDescent="0.15">
      <c r="A32" s="4"/>
      <c r="B32" s="4"/>
      <c r="C32" s="4"/>
      <c r="D32" s="4"/>
      <c r="E32" s="4"/>
      <c r="F32" s="4"/>
      <c r="G32" s="4"/>
      <c r="H32" s="4"/>
      <c r="I32" s="4"/>
      <c r="J32" s="4" t="s">
        <v>77</v>
      </c>
      <c r="K32" s="4" t="str">
        <f t="shared" si="2"/>
        <v>VMSC-VT-RAB5-S43N-DN-42704</v>
      </c>
      <c r="L32" s="4" t="s">
        <v>17</v>
      </c>
      <c r="M32" s="4" t="s">
        <v>51</v>
      </c>
      <c r="N32" s="4"/>
      <c r="O32" s="4"/>
      <c r="P32" s="4"/>
      <c r="Q32" s="4"/>
    </row>
    <row r="33" spans="1:17" ht="15.75" customHeight="1" x14ac:dyDescent="0.15">
      <c r="A33" s="4"/>
      <c r="B33" s="4"/>
      <c r="C33" s="4"/>
      <c r="D33" s="4"/>
      <c r="E33" s="4"/>
      <c r="F33" s="4"/>
      <c r="G33" s="4"/>
      <c r="H33" s="4"/>
      <c r="I33" s="4"/>
      <c r="J33" s="4" t="s">
        <v>46</v>
      </c>
      <c r="K33" s="4" t="str">
        <f t="shared" si="2"/>
        <v>VMSC-VT-RAB5-S43N-DN-42704</v>
      </c>
      <c r="L33" s="4" t="s">
        <v>11</v>
      </c>
      <c r="M33" s="4" t="s">
        <v>12</v>
      </c>
      <c r="N33" s="4"/>
      <c r="O33" s="4"/>
      <c r="P33" s="4"/>
      <c r="Q33" s="4"/>
    </row>
    <row r="34" spans="1:17" ht="15.75" customHeight="1" x14ac:dyDescent="0.15">
      <c r="A34" s="4"/>
      <c r="B34" s="4"/>
      <c r="C34" s="4"/>
      <c r="D34" s="4"/>
      <c r="E34" s="4"/>
      <c r="F34" s="4"/>
      <c r="G34" s="4"/>
      <c r="H34" s="4"/>
      <c r="I34" s="4"/>
      <c r="J34" s="4" t="s">
        <v>46</v>
      </c>
      <c r="K34" s="4" t="str">
        <f t="shared" si="2"/>
        <v>VMSC-VT-RAB5-S43N-DN-42704</v>
      </c>
      <c r="L34" s="4" t="s">
        <v>17</v>
      </c>
      <c r="M34" s="4" t="s">
        <v>51</v>
      </c>
      <c r="N34" s="4"/>
      <c r="O34" s="4"/>
      <c r="P34" s="4"/>
      <c r="Q34" s="4"/>
    </row>
    <row r="35" spans="1:17" ht="15.75" customHeight="1" x14ac:dyDescent="0.15">
      <c r="A35" s="4"/>
      <c r="B35" s="4"/>
      <c r="C35" s="4"/>
      <c r="D35" s="4"/>
      <c r="E35" s="4"/>
      <c r="F35" s="4"/>
      <c r="G35" s="4"/>
      <c r="H35" s="4"/>
      <c r="I35" s="4"/>
      <c r="J35" s="4" t="s">
        <v>42</v>
      </c>
      <c r="K35" s="4" t="str">
        <f t="shared" si="2"/>
        <v>VMSC-VT-RAB5-S43N-DN-42704</v>
      </c>
      <c r="L35" s="4" t="s">
        <v>11</v>
      </c>
      <c r="M35" s="4" t="s">
        <v>51</v>
      </c>
      <c r="N35" s="4"/>
      <c r="O35" s="4"/>
      <c r="P35" s="4"/>
      <c r="Q35" s="4"/>
    </row>
    <row r="36" spans="1:17" ht="15.75" customHeight="1" x14ac:dyDescent="0.15">
      <c r="A36" s="4"/>
      <c r="B36" s="4"/>
      <c r="C36" s="4"/>
      <c r="D36" s="4"/>
      <c r="E36" s="4"/>
      <c r="F36" s="4"/>
      <c r="G36" s="4"/>
      <c r="H36" s="4"/>
      <c r="I36" s="4"/>
      <c r="J36" s="4" t="s">
        <v>42</v>
      </c>
      <c r="K36" s="4" t="str">
        <f t="shared" si="2"/>
        <v>VMSC-VT-RAB5-S43N-DN-42704</v>
      </c>
      <c r="L36" s="4" t="s">
        <v>17</v>
      </c>
      <c r="M36" s="4" t="s">
        <v>51</v>
      </c>
      <c r="N36" s="4"/>
      <c r="O36" s="4"/>
      <c r="P36" s="4"/>
      <c r="Q36" s="4"/>
    </row>
    <row r="37" spans="1:17" ht="15.75" customHeight="1" x14ac:dyDescent="0.15">
      <c r="A37" s="4"/>
      <c r="B37" s="4"/>
      <c r="C37" s="4"/>
      <c r="D37" s="4"/>
      <c r="E37" s="4"/>
      <c r="F37" s="4"/>
      <c r="G37" s="4"/>
      <c r="H37" s="4"/>
      <c r="I37" s="4"/>
      <c r="J37" s="4" t="s">
        <v>49</v>
      </c>
      <c r="K37" s="4" t="str">
        <f t="shared" si="2"/>
        <v>VMSC-VT-RAB5-S43N-DN-42704</v>
      </c>
      <c r="L37" s="4" t="s">
        <v>11</v>
      </c>
      <c r="M37" s="4" t="s">
        <v>51</v>
      </c>
      <c r="N37" s="4"/>
      <c r="O37" s="4"/>
      <c r="P37" s="4"/>
      <c r="Q37" s="4"/>
    </row>
    <row r="38" spans="1:17" ht="15.75" customHeight="1" x14ac:dyDescent="0.15">
      <c r="A38" s="4"/>
      <c r="B38" s="4"/>
      <c r="C38" s="4"/>
      <c r="D38" s="4"/>
      <c r="E38" s="4"/>
      <c r="F38" s="4"/>
      <c r="G38" s="4"/>
      <c r="H38" s="4"/>
      <c r="I38" s="4"/>
      <c r="J38" s="4" t="s">
        <v>49</v>
      </c>
      <c r="K38" s="4" t="str">
        <f t="shared" si="2"/>
        <v>VMSC-VT-RAB5-S43N-DN-42704</v>
      </c>
      <c r="L38" s="4" t="s">
        <v>17</v>
      </c>
      <c r="M38" s="4" t="s">
        <v>51</v>
      </c>
      <c r="N38" s="4"/>
      <c r="O38" s="4"/>
      <c r="P38" s="4"/>
      <c r="Q38" s="4"/>
    </row>
    <row r="39" spans="1:17" ht="15.75" customHeight="1" x14ac:dyDescent="0.15">
      <c r="A39" s="4"/>
      <c r="B39" s="4"/>
      <c r="C39" s="4"/>
      <c r="D39" s="4"/>
      <c r="E39" s="4"/>
      <c r="F39" s="4"/>
      <c r="G39" s="4"/>
      <c r="H39" s="4"/>
      <c r="I39" s="4"/>
      <c r="J39" s="4" t="s">
        <v>54</v>
      </c>
      <c r="K39" s="4" t="str">
        <f t="shared" si="2"/>
        <v>VMSC-VT-RAB5-S43N-DN-42704</v>
      </c>
      <c r="L39" s="4" t="s">
        <v>11</v>
      </c>
      <c r="M39" s="4" t="s">
        <v>12</v>
      </c>
      <c r="N39" s="4"/>
      <c r="O39" s="4"/>
      <c r="P39" s="4"/>
      <c r="Q39" s="4"/>
    </row>
    <row r="40" spans="1:17" ht="15.75" customHeight="1" x14ac:dyDescent="0.15">
      <c r="A40" s="4"/>
      <c r="B40" s="4"/>
      <c r="C40" s="4"/>
      <c r="D40" s="4"/>
      <c r="E40" s="4"/>
      <c r="F40" s="4"/>
      <c r="G40" s="4"/>
      <c r="H40" s="4"/>
      <c r="I40" s="4"/>
      <c r="J40" s="4" t="s">
        <v>54</v>
      </c>
      <c r="K40" s="4" t="str">
        <f t="shared" si="2"/>
        <v>VMSC-VT-RAB5-S43N-DN-42704</v>
      </c>
      <c r="L40" s="4" t="s">
        <v>17</v>
      </c>
      <c r="M40" s="4" t="s">
        <v>51</v>
      </c>
      <c r="N40" s="4"/>
      <c r="O40" s="4"/>
      <c r="P40" s="4"/>
      <c r="Q40" s="4"/>
    </row>
    <row r="41" spans="1:17" ht="15.75" customHeight="1" x14ac:dyDescent="0.15">
      <c r="A41" s="4"/>
      <c r="B41" s="4"/>
      <c r="C41" s="4"/>
      <c r="D41" s="4"/>
      <c r="E41" s="4"/>
      <c r="F41" s="4"/>
      <c r="G41" s="4"/>
      <c r="H41" s="4"/>
      <c r="I41" s="4"/>
      <c r="J41" s="4" t="s">
        <v>86</v>
      </c>
      <c r="K41" s="4" t="str">
        <f t="shared" si="2"/>
        <v>VMSC-VT-RAB5-S43N-DN-42704</v>
      </c>
      <c r="L41" s="4" t="s">
        <v>11</v>
      </c>
      <c r="M41" s="4" t="s">
        <v>51</v>
      </c>
      <c r="N41" s="4" t="s">
        <v>87</v>
      </c>
      <c r="O41" s="4"/>
      <c r="P41" s="4"/>
      <c r="Q41" s="4"/>
    </row>
    <row r="42" spans="1:17" ht="15.75" customHeight="1" x14ac:dyDescent="0.15">
      <c r="A42" s="4"/>
      <c r="B42" s="4"/>
      <c r="C42" s="4"/>
      <c r="D42" s="4"/>
      <c r="E42" s="4"/>
      <c r="F42" s="4"/>
      <c r="G42" s="4"/>
      <c r="H42" s="4"/>
      <c r="I42" s="4"/>
      <c r="J42" s="4" t="s">
        <v>86</v>
      </c>
      <c r="K42" s="4" t="str">
        <f t="shared" si="2"/>
        <v>VMSC-VT-RAB5-S43N-DN-42704</v>
      </c>
      <c r="L42" s="4" t="s">
        <v>17</v>
      </c>
      <c r="M42" s="4" t="s">
        <v>51</v>
      </c>
      <c r="N42" s="4"/>
      <c r="O42" s="4"/>
      <c r="P42" s="4"/>
      <c r="Q42" s="4"/>
    </row>
    <row r="43" spans="1:17" ht="15.75" customHeight="1" x14ac:dyDescent="0.15">
      <c r="A43" s="4"/>
      <c r="B43" s="4"/>
      <c r="C43" s="4"/>
      <c r="D43" s="4"/>
      <c r="E43" s="4"/>
      <c r="F43" s="4"/>
      <c r="G43" s="4"/>
      <c r="H43" s="4"/>
      <c r="I43" s="4"/>
      <c r="J43" s="4" t="s">
        <v>88</v>
      </c>
      <c r="K43" s="4" t="str">
        <f t="shared" si="2"/>
        <v>VMSC-VT-RAB5-S43N-DN-42704</v>
      </c>
      <c r="L43" s="4" t="s">
        <v>11</v>
      </c>
      <c r="M43" s="4" t="s">
        <v>12</v>
      </c>
      <c r="N43" s="4"/>
      <c r="O43" s="4"/>
      <c r="P43" s="4"/>
      <c r="Q43" s="4"/>
    </row>
    <row r="44" spans="1:17" ht="15.75" customHeight="1" x14ac:dyDescent="0.15">
      <c r="A44" s="4"/>
      <c r="B44" s="4"/>
      <c r="C44" s="4"/>
      <c r="D44" s="4"/>
      <c r="E44" s="4"/>
      <c r="F44" s="4"/>
      <c r="G44" s="4"/>
      <c r="H44" s="4"/>
      <c r="I44" s="4"/>
      <c r="J44" s="4" t="s">
        <v>88</v>
      </c>
      <c r="K44" s="4" t="str">
        <f t="shared" si="2"/>
        <v>VMSC-VT-RAB5-S43N-DN-42704</v>
      </c>
      <c r="L44" s="4" t="s">
        <v>17</v>
      </c>
      <c r="M44" s="4" t="s">
        <v>51</v>
      </c>
      <c r="N44" s="4"/>
      <c r="O44" s="4"/>
      <c r="P44" s="4"/>
      <c r="Q44" s="4"/>
    </row>
    <row r="45" spans="1:17" ht="15.75" customHeight="1" x14ac:dyDescent="0.15">
      <c r="A45" s="4"/>
      <c r="B45" s="4"/>
      <c r="C45" s="4"/>
      <c r="D45" s="4"/>
      <c r="E45" s="4"/>
      <c r="F45" s="4"/>
      <c r="G45" s="4"/>
      <c r="H45" s="4"/>
      <c r="I45" s="4"/>
      <c r="J45" s="4" t="s">
        <v>91</v>
      </c>
      <c r="K45" s="4" t="str">
        <f t="shared" si="2"/>
        <v>VMSC-VT-RAB5-S43N-DN-42704</v>
      </c>
      <c r="L45" s="4" t="s">
        <v>11</v>
      </c>
      <c r="M45" s="4" t="s">
        <v>12</v>
      </c>
      <c r="N45" s="4"/>
      <c r="O45" s="4"/>
      <c r="P45" s="4"/>
      <c r="Q45" s="4"/>
    </row>
    <row r="46" spans="1:17" ht="15.75" customHeight="1" x14ac:dyDescent="0.15">
      <c r="A46" s="4"/>
      <c r="B46" s="4"/>
      <c r="C46" s="4"/>
      <c r="D46" s="4"/>
      <c r="E46" s="4"/>
      <c r="F46" s="4"/>
      <c r="G46" s="4"/>
      <c r="H46" s="4"/>
      <c r="I46" s="4"/>
      <c r="J46" s="4" t="s">
        <v>91</v>
      </c>
      <c r="K46" s="4" t="str">
        <f t="shared" si="2"/>
        <v>VMSC-VT-RAB5-S43N-DN-42704</v>
      </c>
      <c r="L46" s="4" t="s">
        <v>17</v>
      </c>
      <c r="M46" s="4" t="s">
        <v>12</v>
      </c>
      <c r="N46" s="4"/>
      <c r="O46" s="4"/>
      <c r="P46" s="4"/>
      <c r="Q46" s="4"/>
    </row>
    <row r="47" spans="1:17" ht="15.75" customHeight="1" x14ac:dyDescent="0.15">
      <c r="A47" s="4"/>
      <c r="B47" s="4"/>
      <c r="C47" s="4"/>
      <c r="D47" s="4"/>
      <c r="E47" s="4"/>
      <c r="F47" s="4"/>
      <c r="G47" s="4"/>
      <c r="H47" s="4"/>
      <c r="I47" s="4"/>
      <c r="J47" s="4" t="s">
        <v>94</v>
      </c>
      <c r="K47" s="4" t="str">
        <f t="shared" si="2"/>
        <v>VMSC-VT-RAB5-S43N-DN-42704</v>
      </c>
      <c r="L47" s="4" t="s">
        <v>11</v>
      </c>
      <c r="M47" s="4" t="s">
        <v>12</v>
      </c>
      <c r="N47" s="4"/>
      <c r="O47" s="4"/>
      <c r="P47" s="4"/>
      <c r="Q47" s="4"/>
    </row>
    <row r="48" spans="1:17" ht="15.75" customHeight="1" x14ac:dyDescent="0.15">
      <c r="A48" s="4"/>
      <c r="B48" s="4"/>
      <c r="C48" s="4"/>
      <c r="D48" s="4"/>
      <c r="E48" s="4"/>
      <c r="F48" s="4"/>
      <c r="G48" s="4"/>
      <c r="H48" s="4"/>
      <c r="I48" s="4"/>
      <c r="J48" s="4" t="s">
        <v>94</v>
      </c>
      <c r="K48" s="4" t="str">
        <f t="shared" si="2"/>
        <v>VMSC-VT-RAB5-S43N-DN-42704</v>
      </c>
      <c r="L48" s="4" t="s">
        <v>17</v>
      </c>
      <c r="M48" s="4" t="s">
        <v>51</v>
      </c>
      <c r="N48" s="4"/>
      <c r="O48" s="4"/>
      <c r="P48" s="4"/>
      <c r="Q48" s="4"/>
    </row>
    <row r="49" spans="1:17" ht="15.75" customHeight="1" x14ac:dyDescent="0.15">
      <c r="A49" s="4"/>
      <c r="B49" s="4"/>
      <c r="C49" s="4"/>
      <c r="D49" s="4"/>
      <c r="E49" s="4"/>
      <c r="F49" s="4"/>
      <c r="G49" s="4"/>
      <c r="H49" s="4"/>
      <c r="I49" s="4"/>
      <c r="J49" s="4" t="s">
        <v>96</v>
      </c>
      <c r="K49" s="4" t="str">
        <f t="shared" si="2"/>
        <v>VMSC-VT-RAB5-S43N-DN-42704</v>
      </c>
      <c r="L49" s="4" t="s">
        <v>11</v>
      </c>
      <c r="M49" s="4" t="s">
        <v>51</v>
      </c>
      <c r="N49" s="4"/>
      <c r="O49" s="4"/>
      <c r="P49" s="4"/>
      <c r="Q49" s="4"/>
    </row>
    <row r="50" spans="1:17" ht="15.75" customHeight="1" x14ac:dyDescent="0.15">
      <c r="A50" s="4"/>
      <c r="B50" s="4"/>
      <c r="C50" s="4"/>
      <c r="D50" s="4"/>
      <c r="E50" s="4"/>
      <c r="F50" s="4"/>
      <c r="G50" s="4"/>
      <c r="H50" s="4"/>
      <c r="I50" s="4"/>
      <c r="J50" s="4" t="s">
        <v>96</v>
      </c>
      <c r="K50" s="4" t="str">
        <f t="shared" si="2"/>
        <v>VMSC-VT-RAB5-S43N-DN-42704</v>
      </c>
      <c r="L50" s="4" t="s">
        <v>17</v>
      </c>
      <c r="M50" s="4" t="s">
        <v>51</v>
      </c>
      <c r="N50" s="4"/>
      <c r="O50" s="4"/>
      <c r="P50" s="4"/>
      <c r="Q50" s="4"/>
    </row>
    <row r="51" spans="1:17" ht="15.75" customHeight="1" x14ac:dyDescent="0.15">
      <c r="J51" s="6"/>
      <c r="K51" s="6"/>
      <c r="L51" s="6"/>
      <c r="M51" s="6"/>
      <c r="N51" s="6"/>
      <c r="O51" s="6"/>
      <c r="P51" s="6"/>
      <c r="Q51" s="6"/>
    </row>
    <row r="52" spans="1:17" ht="15.75" customHeight="1" x14ac:dyDescent="0.15">
      <c r="J52" s="2"/>
    </row>
  </sheetData>
  <customSheetViews>
    <customSheetView guid="{B43D0082-E6DB-456D-98E5-7E686249DA37}" filter="1" showAutoFilter="1">
      <pageMargins left="0.7" right="0.7" top="0.75" bottom="0.75" header="0.3" footer="0.3"/>
      <autoFilter ref="M1:M1000" xr:uid="{1AF06B6C-9FE5-EE47-A542-97DF1E1A4E9E}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V44"/>
  <sheetViews>
    <sheetView workbookViewId="0"/>
  </sheetViews>
  <sheetFormatPr baseColWidth="10" defaultColWidth="12.6640625" defaultRowHeight="15.75" customHeight="1" x14ac:dyDescent="0.15"/>
  <cols>
    <col min="1" max="1" width="13" customWidth="1"/>
    <col min="11" max="11" width="28.33203125" customWidth="1"/>
  </cols>
  <sheetData>
    <row r="1" spans="1:22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 t="s">
        <v>5</v>
      </c>
      <c r="H1" s="1" t="s">
        <v>6</v>
      </c>
      <c r="I1" s="1"/>
      <c r="J1" s="1" t="s">
        <v>0</v>
      </c>
      <c r="K1" s="1" t="s">
        <v>1</v>
      </c>
      <c r="L1" s="1" t="s">
        <v>2</v>
      </c>
      <c r="M1" s="1" t="s">
        <v>3</v>
      </c>
      <c r="N1" s="1"/>
      <c r="O1" s="1" t="s">
        <v>4</v>
      </c>
      <c r="P1" s="1" t="s">
        <v>5</v>
      </c>
      <c r="Q1" s="1" t="s">
        <v>6</v>
      </c>
      <c r="R1" s="1"/>
      <c r="S1" s="1"/>
      <c r="T1" s="1"/>
      <c r="U1" s="1"/>
      <c r="V1" s="1"/>
    </row>
    <row r="2" spans="1:22" ht="15.75" customHeight="1" x14ac:dyDescent="0.15">
      <c r="A2" s="4" t="s">
        <v>10</v>
      </c>
      <c r="B2" s="5" t="str">
        <f t="shared" ref="B2:B19" si="0">IFERROR(LEFT(A2, FIND("_", A2) - 1), "")</f>
        <v>VMSC-VT-YFP-RAB11-S25N-DN-23261</v>
      </c>
      <c r="C2" s="4" t="s">
        <v>11</v>
      </c>
      <c r="D2" s="4" t="s">
        <v>13</v>
      </c>
      <c r="E2" s="4"/>
      <c r="F2" s="4" t="s">
        <v>15</v>
      </c>
      <c r="G2" s="4">
        <f ca="1">IFERROR(__xludf.DUMMYFUNCTION("IF(IFERROR(FILTER(D:D, REGEXMATCH(LOWER(D:D), ""local"")),0) &lt;&gt; 0, COUNTA(FILTER(D:D, REGEXMATCH(LOWER(D:D), ""local""))), 0) - G4"),22)</f>
        <v>22</v>
      </c>
      <c r="H2" s="4">
        <f t="shared" ref="H2:H5" ca="1" si="1">100*G2/$G$6</f>
        <v>51.162790697674417</v>
      </c>
      <c r="I2" s="4"/>
      <c r="J2" s="4" t="s">
        <v>19</v>
      </c>
      <c r="K2" s="5" t="str">
        <f t="shared" ref="K2:K21" si="2">IFERROR(LEFT(J2, FIND("_", J2) - 1), "")</f>
        <v>VMSC-VT-YFP-RAB11-S25N-DN-9792</v>
      </c>
      <c r="L2" s="4" t="s">
        <v>11</v>
      </c>
      <c r="M2" s="4" t="s">
        <v>13</v>
      </c>
      <c r="N2" s="4"/>
      <c r="O2" s="4" t="s">
        <v>15</v>
      </c>
      <c r="P2" s="4">
        <f ca="1">IFERROR(__xludf.DUMMYFUNCTION("IF(IFERROR(FILTER(M:M, REGEXMATCH(LOWER(M:M), ""local"")),0) &lt;&gt; 0, COUNTA(FILTER(M:M, REGEXMATCH(LOWER(M:M), ""local""))), 0) - P4"),9)</f>
        <v>9</v>
      </c>
      <c r="Q2" s="4">
        <f t="shared" ref="Q2:Q5" ca="1" si="3">100*P2/$P$6</f>
        <v>37.5</v>
      </c>
      <c r="R2" s="4"/>
      <c r="S2" s="4"/>
      <c r="T2" s="4"/>
      <c r="U2" s="4"/>
      <c r="V2" s="4"/>
    </row>
    <row r="3" spans="1:22" ht="15.75" customHeight="1" x14ac:dyDescent="0.15">
      <c r="A3" s="4" t="s">
        <v>10</v>
      </c>
      <c r="B3" s="5" t="str">
        <f t="shared" si="0"/>
        <v>VMSC-VT-YFP-RAB11-S25N-DN-23261</v>
      </c>
      <c r="C3" s="4" t="s">
        <v>17</v>
      </c>
      <c r="D3" s="4" t="s">
        <v>13</v>
      </c>
      <c r="E3" s="4"/>
      <c r="F3" s="4" t="s">
        <v>18</v>
      </c>
      <c r="G3" s="4">
        <f ca="1">IFERROR(__xludf.DUMMYFUNCTION("IF(IFERROR(FILTER(D:D, REGEXMATCH(LOWER(D:D), ""long range"")),0) &lt;&gt; 0, COUNTA(FILTER(D:D, REGEXMATCH(LOWER(D:D), ""long range""))), 0) - G4"),0)</f>
        <v>0</v>
      </c>
      <c r="H3" s="4">
        <f t="shared" ca="1" si="1"/>
        <v>0</v>
      </c>
      <c r="I3" s="4"/>
      <c r="J3" s="4" t="s">
        <v>19</v>
      </c>
      <c r="K3" s="5" t="str">
        <f t="shared" si="2"/>
        <v>VMSC-VT-YFP-RAB11-S25N-DN-9792</v>
      </c>
      <c r="L3" s="4" t="s">
        <v>17</v>
      </c>
      <c r="M3" s="4" t="s">
        <v>13</v>
      </c>
      <c r="N3" s="4"/>
      <c r="O3" s="4" t="s">
        <v>18</v>
      </c>
      <c r="P3" s="4">
        <f ca="1">IFERROR(__xludf.DUMMYFUNCTION("IF(IFERROR(FILTER(M:M, REGEXMATCH(LOWER(M:M), ""long range"")),0) &lt;&gt; 0, COUNTA(FILTER(M:M, REGEXMATCH(LOWER(M:M), ""long range""))), 0) - P4"),0)</f>
        <v>0</v>
      </c>
      <c r="Q3" s="4">
        <f t="shared" ca="1" si="3"/>
        <v>0</v>
      </c>
      <c r="R3" s="4"/>
      <c r="S3" s="4"/>
      <c r="T3" s="4"/>
      <c r="U3" s="4"/>
      <c r="V3" s="4"/>
    </row>
    <row r="4" spans="1:22" ht="15.75" customHeight="1" x14ac:dyDescent="0.15">
      <c r="A4" s="4" t="s">
        <v>30</v>
      </c>
      <c r="B4" s="5" t="str">
        <f t="shared" si="0"/>
        <v>VMSC-VT-YFP-RAB11-S25N-DN-23261</v>
      </c>
      <c r="C4" s="4" t="s">
        <v>11</v>
      </c>
      <c r="D4" s="4" t="s">
        <v>13</v>
      </c>
      <c r="E4" s="4"/>
      <c r="F4" s="4" t="s">
        <v>21</v>
      </c>
      <c r="G4" s="4">
        <f ca="1">IFERROR(__xludf.DUMMYFUNCTION("IF(IFERROR(FILTER(D:D, REGEXMATCH(LOWER(D:D), ""local""), REGEXMATCH(LOWER(D:D), ""long range"")),0) &lt;&gt; 0, COUNTA(FILTER(D:D, REGEXMATCH(LOWER(D:D), ""local""), REGEXMATCH(LOWER(D:D), ""long range""))), 0)"),0)</f>
        <v>0</v>
      </c>
      <c r="H4" s="4">
        <f t="shared" ca="1" si="1"/>
        <v>0</v>
      </c>
      <c r="I4" s="4"/>
      <c r="J4" s="4" t="s">
        <v>38</v>
      </c>
      <c r="K4" s="5" t="str">
        <f t="shared" si="2"/>
        <v>VMSC-VT-YFP-RAB11-S25N-DN-9792</v>
      </c>
      <c r="L4" s="4" t="s">
        <v>11</v>
      </c>
      <c r="M4" s="4" t="s">
        <v>13</v>
      </c>
      <c r="N4" s="4"/>
      <c r="O4" s="4" t="s">
        <v>21</v>
      </c>
      <c r="P4" s="4">
        <f ca="1">IFERROR(__xludf.DUMMYFUNCTION("IF(IFERROR(FILTER(M:M, REGEXMATCH(LOWER(M:M), ""local""), REGEXMATCH(LOWER(M:M), ""long range"")),0) &lt;&gt; 0, COUNTA(FILTER(M:M, REGEXMATCH(LOWER(M:M), ""local""), REGEXMATCH(LOWER(M:M), ""long range""))), 0)"),1)</f>
        <v>1</v>
      </c>
      <c r="Q4" s="4">
        <f t="shared" ca="1" si="3"/>
        <v>4.166666666666667</v>
      </c>
      <c r="R4" s="4"/>
      <c r="S4" s="4"/>
      <c r="T4" s="4"/>
      <c r="U4" s="4"/>
      <c r="V4" s="4"/>
    </row>
    <row r="5" spans="1:22" ht="15.75" customHeight="1" x14ac:dyDescent="0.15">
      <c r="A5" s="4" t="s">
        <v>30</v>
      </c>
      <c r="B5" s="5" t="str">
        <f t="shared" si="0"/>
        <v>VMSC-VT-YFP-RAB11-S25N-DN-23261</v>
      </c>
      <c r="C5" s="4" t="s">
        <v>17</v>
      </c>
      <c r="D5" s="4" t="s">
        <v>12</v>
      </c>
      <c r="E5" s="4"/>
      <c r="F5" s="4" t="s">
        <v>22</v>
      </c>
      <c r="G5" s="8">
        <f ca="1">IFERROR(__xludf.DUMMYFUNCTION("IF(IFERROR(FILTER(D:D, REGEXMATCH(LOWER(D:D), ""no"")),0) &lt;&gt; 0, COUNTA(FILTER(D:D, REGEXMATCH(LOWER(D:D), ""no""))), 0)"),21)</f>
        <v>21</v>
      </c>
      <c r="H5" s="4">
        <f t="shared" ca="1" si="1"/>
        <v>48.837209302325583</v>
      </c>
      <c r="I5" s="4"/>
      <c r="J5" s="4" t="s">
        <v>50</v>
      </c>
      <c r="K5" s="5" t="str">
        <f t="shared" si="2"/>
        <v>VMSC-VT-YFP-RAB11-S25N-DN-9792</v>
      </c>
      <c r="L5" s="4" t="s">
        <v>11</v>
      </c>
      <c r="M5" s="4" t="s">
        <v>13</v>
      </c>
      <c r="N5" s="4"/>
      <c r="O5" s="4" t="s">
        <v>22</v>
      </c>
      <c r="P5" s="8">
        <f ca="1">IFERROR(__xludf.DUMMYFUNCTION("IF(IFERROR(FILTER(M:M, REGEXMATCH(LOWER(M:M), ""no"")),0) &lt;&gt; 0, COUNTA(FILTER(M:M, REGEXMATCH(LOWER(M:M), ""no""))), 0)"),14)</f>
        <v>14</v>
      </c>
      <c r="Q5" s="4">
        <f t="shared" ca="1" si="3"/>
        <v>58.333333333333336</v>
      </c>
      <c r="R5" s="4"/>
      <c r="S5" s="4"/>
      <c r="T5" s="4"/>
      <c r="U5" s="4"/>
      <c r="V5" s="4"/>
    </row>
    <row r="6" spans="1:22" ht="15.75" customHeight="1" x14ac:dyDescent="0.15">
      <c r="A6" s="4" t="s">
        <v>56</v>
      </c>
      <c r="B6" s="5" t="str">
        <f t="shared" si="0"/>
        <v>VMSC-VT-YFP-RAB11-S25N-DN-23261</v>
      </c>
      <c r="C6" s="4" t="s">
        <v>11</v>
      </c>
      <c r="D6" s="4" t="s">
        <v>12</v>
      </c>
      <c r="E6" s="4"/>
      <c r="F6" s="4" t="s">
        <v>24</v>
      </c>
      <c r="G6" s="4">
        <f>COUNTA(D:D) - 1</f>
        <v>43</v>
      </c>
      <c r="H6" s="4"/>
      <c r="I6" s="4"/>
      <c r="J6" s="4" t="s">
        <v>50</v>
      </c>
      <c r="K6" s="5" t="str">
        <f t="shared" si="2"/>
        <v>VMSC-VT-YFP-RAB11-S25N-DN-9792</v>
      </c>
      <c r="L6" s="4" t="s">
        <v>17</v>
      </c>
      <c r="M6" s="4" t="s">
        <v>13</v>
      </c>
      <c r="N6" s="4"/>
      <c r="O6" s="4" t="s">
        <v>24</v>
      </c>
      <c r="P6" s="4">
        <f>COUNTA(M:M) - 1</f>
        <v>24</v>
      </c>
      <c r="Q6" s="4"/>
      <c r="R6" s="4"/>
      <c r="S6" s="4"/>
      <c r="T6" s="4"/>
      <c r="U6" s="4"/>
      <c r="V6" s="4"/>
    </row>
    <row r="7" spans="1:22" ht="15.75" customHeight="1" x14ac:dyDescent="0.15">
      <c r="A7" s="4" t="s">
        <v>56</v>
      </c>
      <c r="B7" s="5" t="str">
        <f t="shared" si="0"/>
        <v>VMSC-VT-YFP-RAB11-S25N-DN-23261</v>
      </c>
      <c r="C7" s="4" t="s">
        <v>17</v>
      </c>
      <c r="D7" s="4" t="s">
        <v>12</v>
      </c>
      <c r="E7" s="4"/>
      <c r="F7" s="4"/>
      <c r="G7" s="4"/>
      <c r="H7" s="4"/>
      <c r="I7" s="4"/>
      <c r="J7" s="4" t="s">
        <v>63</v>
      </c>
      <c r="K7" s="5" t="str">
        <f t="shared" si="2"/>
        <v>VMSC-VT-YFP-RAB11-S25N-DN-9792</v>
      </c>
      <c r="L7" s="4" t="s">
        <v>11</v>
      </c>
      <c r="M7" s="4" t="s">
        <v>12</v>
      </c>
      <c r="N7" s="4"/>
      <c r="O7" s="4"/>
      <c r="P7" s="4"/>
      <c r="Q7" s="4"/>
      <c r="R7" s="4"/>
      <c r="S7" s="4"/>
      <c r="T7" s="4"/>
      <c r="U7" s="4"/>
      <c r="V7" s="4"/>
    </row>
    <row r="8" spans="1:22" ht="15.75" customHeight="1" x14ac:dyDescent="0.15">
      <c r="A8" s="4" t="s">
        <v>66</v>
      </c>
      <c r="B8" s="5" t="str">
        <f t="shared" si="0"/>
        <v>VMSC-VT-YFP-RAB11-S25N-DN-23261</v>
      </c>
      <c r="C8" s="4" t="s">
        <v>11</v>
      </c>
      <c r="D8" s="4" t="s">
        <v>13</v>
      </c>
      <c r="E8" s="4"/>
      <c r="F8" s="4"/>
      <c r="G8" s="4"/>
      <c r="H8" s="4"/>
      <c r="I8" s="4"/>
      <c r="J8" s="4" t="s">
        <v>63</v>
      </c>
      <c r="K8" s="5" t="str">
        <f t="shared" si="2"/>
        <v>VMSC-VT-YFP-RAB11-S25N-DN-9792</v>
      </c>
      <c r="L8" s="4" t="s">
        <v>17</v>
      </c>
      <c r="M8" s="4" t="s">
        <v>12</v>
      </c>
      <c r="N8" s="4"/>
      <c r="O8" s="4"/>
      <c r="P8" s="4"/>
      <c r="Q8" s="4"/>
      <c r="R8" s="4"/>
      <c r="S8" s="4"/>
      <c r="T8" s="4"/>
      <c r="U8" s="4"/>
      <c r="V8" s="4"/>
    </row>
    <row r="9" spans="1:22" ht="15.75" customHeight="1" x14ac:dyDescent="0.15">
      <c r="A9" s="4" t="s">
        <v>66</v>
      </c>
      <c r="B9" s="5" t="str">
        <f t="shared" si="0"/>
        <v>VMSC-VT-YFP-RAB11-S25N-DN-23261</v>
      </c>
      <c r="C9" s="4" t="s">
        <v>17</v>
      </c>
      <c r="D9" s="4" t="s">
        <v>13</v>
      </c>
      <c r="E9" s="4"/>
      <c r="F9" s="4"/>
      <c r="G9" s="4"/>
      <c r="H9" s="4"/>
      <c r="I9" s="4"/>
      <c r="J9" s="4" t="s">
        <v>71</v>
      </c>
      <c r="K9" s="5" t="str">
        <f t="shared" si="2"/>
        <v>VMSC-VT-YFP-RAB11-S25N-DN-9792</v>
      </c>
      <c r="L9" s="4" t="s">
        <v>11</v>
      </c>
      <c r="M9" s="4" t="s">
        <v>13</v>
      </c>
      <c r="N9" s="4"/>
      <c r="O9" s="4"/>
      <c r="P9" s="4"/>
      <c r="Q9" s="4"/>
      <c r="R9" s="4"/>
      <c r="S9" s="4"/>
      <c r="T9" s="4"/>
      <c r="U9" s="4"/>
      <c r="V9" s="4"/>
    </row>
    <row r="10" spans="1:22" ht="15.75" customHeight="1" x14ac:dyDescent="0.15">
      <c r="A10" s="4" t="s">
        <v>73</v>
      </c>
      <c r="B10" s="5" t="str">
        <f t="shared" si="0"/>
        <v>VMSC-VT-YFP-RAB11-S25N-DN-23261</v>
      </c>
      <c r="C10" s="4" t="s">
        <v>11</v>
      </c>
      <c r="D10" s="4" t="s">
        <v>12</v>
      </c>
      <c r="E10" s="4"/>
      <c r="F10" s="4"/>
      <c r="G10" s="4"/>
      <c r="H10" s="4"/>
      <c r="I10" s="4"/>
      <c r="J10" s="4" t="s">
        <v>71</v>
      </c>
      <c r="K10" s="5" t="str">
        <f t="shared" si="2"/>
        <v>VMSC-VT-YFP-RAB11-S25N-DN-9792</v>
      </c>
      <c r="L10" s="4" t="s">
        <v>17</v>
      </c>
      <c r="M10" s="4" t="s">
        <v>13</v>
      </c>
      <c r="N10" s="4"/>
      <c r="O10" s="4"/>
      <c r="P10" s="4"/>
      <c r="Q10" s="4"/>
      <c r="R10" s="4"/>
      <c r="S10" s="4"/>
      <c r="T10" s="4"/>
      <c r="U10" s="4"/>
      <c r="V10" s="4"/>
    </row>
    <row r="11" spans="1:22" ht="15.75" customHeight="1" x14ac:dyDescent="0.15">
      <c r="A11" s="4" t="s">
        <v>73</v>
      </c>
      <c r="B11" s="5" t="str">
        <f t="shared" si="0"/>
        <v>VMSC-VT-YFP-RAB11-S25N-DN-23261</v>
      </c>
      <c r="C11" s="4" t="s">
        <v>17</v>
      </c>
      <c r="D11" s="4" t="s">
        <v>13</v>
      </c>
      <c r="E11" s="4"/>
      <c r="F11" s="4"/>
      <c r="G11" s="4"/>
      <c r="H11" s="4"/>
      <c r="I11" s="4"/>
      <c r="J11" s="4" t="s">
        <v>79</v>
      </c>
      <c r="K11" s="5" t="str">
        <f t="shared" si="2"/>
        <v>VMSC-VT-YFP-RAB11-S25N-DN-9792</v>
      </c>
      <c r="L11" s="4" t="s">
        <v>11</v>
      </c>
      <c r="M11" s="4" t="s">
        <v>12</v>
      </c>
      <c r="N11" s="4"/>
      <c r="O11" s="4"/>
      <c r="P11" s="4"/>
      <c r="Q11" s="4"/>
      <c r="R11" s="4"/>
      <c r="S11" s="4"/>
      <c r="T11" s="4"/>
      <c r="U11" s="4"/>
      <c r="V11" s="4"/>
    </row>
    <row r="12" spans="1:22" ht="15.75" customHeight="1" x14ac:dyDescent="0.15">
      <c r="A12" s="4" t="s">
        <v>81</v>
      </c>
      <c r="B12" s="5" t="str">
        <f t="shared" si="0"/>
        <v>VMSC-VT-YFP-RAB11-S25N-DN-23261</v>
      </c>
      <c r="C12" s="4" t="s">
        <v>11</v>
      </c>
      <c r="D12" s="4" t="s">
        <v>12</v>
      </c>
      <c r="E12" s="4"/>
      <c r="F12" s="4"/>
      <c r="G12" s="4"/>
      <c r="H12" s="4"/>
      <c r="I12" s="4"/>
      <c r="J12" s="4" t="s">
        <v>79</v>
      </c>
      <c r="K12" s="5" t="str">
        <f t="shared" si="2"/>
        <v>VMSC-VT-YFP-RAB11-S25N-DN-9792</v>
      </c>
      <c r="L12" s="4" t="s">
        <v>17</v>
      </c>
      <c r="M12" s="4" t="s">
        <v>12</v>
      </c>
      <c r="N12" s="4"/>
      <c r="O12" s="4"/>
      <c r="P12" s="4"/>
      <c r="Q12" s="4"/>
      <c r="R12" s="4"/>
      <c r="S12" s="4"/>
      <c r="T12" s="4"/>
      <c r="U12" s="4"/>
      <c r="V12" s="4"/>
    </row>
    <row r="13" spans="1:22" ht="15.75" customHeight="1" x14ac:dyDescent="0.15">
      <c r="A13" s="4" t="s">
        <v>81</v>
      </c>
      <c r="B13" s="5" t="str">
        <f t="shared" si="0"/>
        <v>VMSC-VT-YFP-RAB11-S25N-DN-23261</v>
      </c>
      <c r="C13" s="4" t="s">
        <v>17</v>
      </c>
      <c r="D13" s="4" t="s">
        <v>13</v>
      </c>
      <c r="E13" s="4"/>
      <c r="F13" s="4"/>
      <c r="G13" s="4"/>
      <c r="H13" s="4"/>
      <c r="I13" s="4"/>
      <c r="J13" s="4" t="s">
        <v>84</v>
      </c>
      <c r="K13" s="5" t="str">
        <f t="shared" si="2"/>
        <v>VMSC-VT-YFP-RAB11-S25N-DN-9792</v>
      </c>
      <c r="L13" s="4" t="s">
        <v>11</v>
      </c>
      <c r="M13" s="4" t="s">
        <v>12</v>
      </c>
      <c r="N13" s="4"/>
      <c r="O13" s="4"/>
      <c r="P13" s="4"/>
      <c r="Q13" s="4"/>
      <c r="R13" s="4"/>
      <c r="S13" s="4"/>
      <c r="T13" s="4"/>
      <c r="U13" s="4"/>
      <c r="V13" s="4"/>
    </row>
    <row r="14" spans="1:22" ht="15.75" customHeight="1" x14ac:dyDescent="0.15">
      <c r="A14" s="4" t="s">
        <v>85</v>
      </c>
      <c r="B14" s="5" t="str">
        <f t="shared" si="0"/>
        <v>VMSC-VT-YFP-RAB11-S25N-DN-23261</v>
      </c>
      <c r="C14" s="4" t="s">
        <v>11</v>
      </c>
      <c r="D14" s="4" t="s">
        <v>13</v>
      </c>
      <c r="E14" s="4"/>
      <c r="F14" s="4"/>
      <c r="G14" s="4"/>
      <c r="H14" s="4"/>
      <c r="I14" s="4"/>
      <c r="J14" s="4" t="s">
        <v>84</v>
      </c>
      <c r="K14" s="5" t="str">
        <f t="shared" si="2"/>
        <v>VMSC-VT-YFP-RAB11-S25N-DN-9792</v>
      </c>
      <c r="L14" s="4" t="s">
        <v>17</v>
      </c>
      <c r="M14" s="4" t="s">
        <v>12</v>
      </c>
      <c r="N14" s="4"/>
      <c r="O14" s="4"/>
      <c r="P14" s="4"/>
      <c r="Q14" s="4"/>
      <c r="R14" s="4"/>
      <c r="S14" s="4"/>
      <c r="T14" s="4"/>
      <c r="U14" s="4"/>
      <c r="V14" s="4"/>
    </row>
    <row r="15" spans="1:22" ht="15.75" customHeight="1" x14ac:dyDescent="0.15">
      <c r="A15" s="4" t="s">
        <v>85</v>
      </c>
      <c r="B15" s="5" t="str">
        <f t="shared" si="0"/>
        <v>VMSC-VT-YFP-RAB11-S25N-DN-23261</v>
      </c>
      <c r="C15" s="4" t="s">
        <v>17</v>
      </c>
      <c r="D15" s="4" t="s">
        <v>12</v>
      </c>
      <c r="E15" s="4"/>
      <c r="F15" s="4"/>
      <c r="G15" s="4"/>
      <c r="H15" s="4"/>
      <c r="I15" s="4"/>
      <c r="J15" s="4" t="s">
        <v>89</v>
      </c>
      <c r="K15" s="5" t="str">
        <f t="shared" si="2"/>
        <v>VMSC-VT-YFP-RAB11-S25N-DN-9792</v>
      </c>
      <c r="L15" s="4" t="s">
        <v>11</v>
      </c>
      <c r="M15" s="4" t="s">
        <v>12</v>
      </c>
      <c r="N15" s="4"/>
      <c r="O15" s="4"/>
      <c r="P15" s="4"/>
      <c r="Q15" s="4"/>
      <c r="R15" s="4"/>
      <c r="S15" s="4"/>
      <c r="T15" s="4"/>
      <c r="U15" s="4"/>
      <c r="V15" s="4"/>
    </row>
    <row r="16" spans="1:22" ht="15.75" customHeight="1" x14ac:dyDescent="0.15">
      <c r="A16" s="4" t="s">
        <v>90</v>
      </c>
      <c r="B16" s="5" t="str">
        <f t="shared" si="0"/>
        <v>VMSC-VT-YFP-RAB11-S25N-DN-23261</v>
      </c>
      <c r="C16" s="4" t="s">
        <v>11</v>
      </c>
      <c r="D16" s="4" t="s">
        <v>13</v>
      </c>
      <c r="E16" s="4"/>
      <c r="F16" s="4"/>
      <c r="G16" s="4"/>
      <c r="H16" s="4"/>
      <c r="I16" s="4"/>
      <c r="J16" s="4" t="s">
        <v>89</v>
      </c>
      <c r="K16" s="5" t="str">
        <f t="shared" si="2"/>
        <v>VMSC-VT-YFP-RAB11-S25N-DN-9792</v>
      </c>
      <c r="L16" s="4" t="s">
        <v>17</v>
      </c>
      <c r="M16" s="4" t="s">
        <v>92</v>
      </c>
      <c r="N16" s="4"/>
      <c r="O16" s="4"/>
      <c r="P16" s="4"/>
      <c r="Q16" s="4"/>
      <c r="R16" s="4"/>
      <c r="S16" s="4"/>
      <c r="T16" s="4"/>
      <c r="U16" s="4"/>
      <c r="V16" s="4"/>
    </row>
    <row r="17" spans="1:22" ht="15.75" customHeight="1" x14ac:dyDescent="0.15">
      <c r="A17" s="4" t="s">
        <v>90</v>
      </c>
      <c r="B17" s="5" t="str">
        <f t="shared" si="0"/>
        <v>VMSC-VT-YFP-RAB11-S25N-DN-23261</v>
      </c>
      <c r="C17" s="4" t="s">
        <v>17</v>
      </c>
      <c r="D17" s="4" t="s">
        <v>12</v>
      </c>
      <c r="E17" s="4"/>
      <c r="F17" s="4"/>
      <c r="G17" s="4"/>
      <c r="H17" s="4"/>
      <c r="I17" s="4"/>
      <c r="J17" s="4" t="s">
        <v>93</v>
      </c>
      <c r="K17" s="5" t="str">
        <f t="shared" si="2"/>
        <v>VMSC-VT-YFP-RAB11-S25N-DN-9792</v>
      </c>
      <c r="L17" s="4" t="s">
        <v>17</v>
      </c>
      <c r="M17" s="4" t="s">
        <v>12</v>
      </c>
      <c r="N17" s="4"/>
      <c r="O17" s="4"/>
      <c r="P17" s="4"/>
      <c r="Q17" s="4"/>
      <c r="R17" s="4"/>
      <c r="S17" s="4"/>
      <c r="T17" s="4"/>
      <c r="U17" s="4"/>
      <c r="V17" s="4"/>
    </row>
    <row r="18" spans="1:22" ht="15.75" customHeight="1" x14ac:dyDescent="0.15">
      <c r="A18" s="4" t="s">
        <v>95</v>
      </c>
      <c r="B18" s="5" t="str">
        <f t="shared" si="0"/>
        <v>VMSC-VT-YFP-RAB11-S25N-DN-23261</v>
      </c>
      <c r="C18" s="4" t="s">
        <v>11</v>
      </c>
      <c r="D18" s="4" t="s">
        <v>12</v>
      </c>
      <c r="E18" s="4"/>
      <c r="F18" s="4"/>
      <c r="G18" s="4"/>
      <c r="H18" s="4"/>
      <c r="I18" s="4"/>
      <c r="J18" s="4" t="s">
        <v>38</v>
      </c>
      <c r="K18" s="5" t="str">
        <f t="shared" si="2"/>
        <v>VMSC-VT-YFP-RAB11-S25N-DN-9792</v>
      </c>
      <c r="L18" s="4" t="s">
        <v>11</v>
      </c>
      <c r="M18" s="4" t="s">
        <v>13</v>
      </c>
      <c r="N18" s="4"/>
      <c r="O18" s="4"/>
      <c r="P18" s="4"/>
      <c r="Q18" s="4"/>
      <c r="R18" s="4"/>
      <c r="S18" s="4"/>
      <c r="T18" s="4"/>
      <c r="U18" s="4"/>
      <c r="V18" s="4"/>
    </row>
    <row r="19" spans="1:22" ht="15.75" customHeight="1" x14ac:dyDescent="0.15">
      <c r="A19" s="4" t="s">
        <v>95</v>
      </c>
      <c r="B19" s="5" t="str">
        <f t="shared" si="0"/>
        <v>VMSC-VT-YFP-RAB11-S25N-DN-23261</v>
      </c>
      <c r="C19" s="4" t="s">
        <v>17</v>
      </c>
      <c r="D19" s="4" t="s">
        <v>12</v>
      </c>
      <c r="E19" s="4"/>
      <c r="F19" s="4"/>
      <c r="G19" s="4"/>
      <c r="H19" s="4"/>
      <c r="I19" s="4"/>
      <c r="J19" s="4" t="s">
        <v>38</v>
      </c>
      <c r="K19" s="5" t="str">
        <f t="shared" si="2"/>
        <v>VMSC-VT-YFP-RAB11-S25N-DN-9792</v>
      </c>
      <c r="L19" s="4" t="s">
        <v>17</v>
      </c>
      <c r="M19" s="4" t="s">
        <v>12</v>
      </c>
      <c r="N19" s="4"/>
      <c r="O19" s="4"/>
      <c r="P19" s="4"/>
      <c r="Q19" s="4"/>
      <c r="R19" s="4"/>
      <c r="S19" s="4"/>
      <c r="T19" s="4"/>
      <c r="U19" s="4"/>
      <c r="V19" s="4"/>
    </row>
    <row r="20" spans="1:22" ht="15.75" customHeight="1" x14ac:dyDescent="0.15">
      <c r="A20" s="4" t="s">
        <v>97</v>
      </c>
      <c r="B20" s="4" t="s">
        <v>98</v>
      </c>
      <c r="C20" s="4" t="s">
        <v>11</v>
      </c>
      <c r="D20" s="4" t="s">
        <v>12</v>
      </c>
      <c r="E20" s="4"/>
      <c r="F20" s="4"/>
      <c r="G20" s="4"/>
      <c r="H20" s="4"/>
      <c r="I20" s="4"/>
      <c r="J20" s="4" t="s">
        <v>50</v>
      </c>
      <c r="K20" s="5" t="str">
        <f t="shared" si="2"/>
        <v>VMSC-VT-YFP-RAB11-S25N-DN-9792</v>
      </c>
      <c r="L20" s="4" t="s">
        <v>11</v>
      </c>
      <c r="M20" s="4" t="s">
        <v>12</v>
      </c>
      <c r="N20" s="4"/>
      <c r="O20" s="4"/>
      <c r="P20" s="4"/>
      <c r="Q20" s="4"/>
      <c r="R20" s="4"/>
      <c r="S20" s="4"/>
      <c r="T20" s="4"/>
      <c r="U20" s="4"/>
      <c r="V20" s="4"/>
    </row>
    <row r="21" spans="1:22" ht="15.75" customHeight="1" x14ac:dyDescent="0.15">
      <c r="A21" s="4" t="s">
        <v>97</v>
      </c>
      <c r="B21" s="4" t="s">
        <v>98</v>
      </c>
      <c r="C21" s="4" t="s">
        <v>17</v>
      </c>
      <c r="D21" s="4" t="s">
        <v>13</v>
      </c>
      <c r="E21" s="4"/>
      <c r="F21" s="4"/>
      <c r="G21" s="4"/>
      <c r="H21" s="4"/>
      <c r="I21" s="4"/>
      <c r="J21" s="4" t="s">
        <v>50</v>
      </c>
      <c r="K21" s="5" t="str">
        <f t="shared" si="2"/>
        <v>VMSC-VT-YFP-RAB11-S25N-DN-9792</v>
      </c>
      <c r="L21" s="4" t="s">
        <v>17</v>
      </c>
      <c r="M21" s="4" t="s">
        <v>12</v>
      </c>
      <c r="N21" s="4"/>
      <c r="O21" s="4"/>
      <c r="P21" s="4"/>
      <c r="Q21" s="4"/>
      <c r="R21" s="4"/>
      <c r="S21" s="4"/>
      <c r="T21" s="4"/>
      <c r="U21" s="4"/>
      <c r="V21" s="4"/>
    </row>
    <row r="22" spans="1:22" ht="15.75" customHeight="1" x14ac:dyDescent="0.15">
      <c r="A22" s="4" t="s">
        <v>99</v>
      </c>
      <c r="B22" s="4" t="s">
        <v>98</v>
      </c>
      <c r="C22" s="4" t="s">
        <v>11</v>
      </c>
      <c r="D22" s="4" t="s">
        <v>13</v>
      </c>
      <c r="E22" s="4"/>
      <c r="F22" s="4"/>
      <c r="G22" s="4"/>
      <c r="H22" s="4"/>
      <c r="I22" s="4"/>
      <c r="J22" s="4" t="s">
        <v>19</v>
      </c>
      <c r="K22" s="4" t="s">
        <v>100</v>
      </c>
      <c r="L22" s="4" t="s">
        <v>11</v>
      </c>
      <c r="M22" s="4" t="s">
        <v>12</v>
      </c>
      <c r="N22" s="4"/>
      <c r="O22" s="4"/>
      <c r="P22" s="4"/>
      <c r="Q22" s="4"/>
      <c r="R22" s="4"/>
      <c r="S22" s="4"/>
      <c r="T22" s="4"/>
      <c r="U22" s="4"/>
      <c r="V22" s="4"/>
    </row>
    <row r="23" spans="1:22" ht="15.75" customHeight="1" x14ac:dyDescent="0.15">
      <c r="A23" s="4" t="s">
        <v>99</v>
      </c>
      <c r="B23" s="4" t="s">
        <v>98</v>
      </c>
      <c r="C23" s="4" t="s">
        <v>17</v>
      </c>
      <c r="D23" s="4" t="s">
        <v>13</v>
      </c>
      <c r="E23" s="4"/>
      <c r="F23" s="4"/>
      <c r="G23" s="4"/>
      <c r="H23" s="4"/>
      <c r="I23" s="4"/>
      <c r="J23" s="4" t="s">
        <v>19</v>
      </c>
      <c r="K23" s="4" t="s">
        <v>100</v>
      </c>
      <c r="L23" s="4" t="s">
        <v>17</v>
      </c>
      <c r="M23" s="4" t="s">
        <v>12</v>
      </c>
      <c r="N23" s="4"/>
      <c r="O23" s="4"/>
      <c r="P23" s="4"/>
      <c r="Q23" s="4"/>
      <c r="R23" s="4"/>
      <c r="S23" s="4"/>
      <c r="T23" s="4"/>
      <c r="U23" s="4"/>
      <c r="V23" s="4"/>
    </row>
    <row r="24" spans="1:22" ht="15.75" customHeight="1" x14ac:dyDescent="0.15">
      <c r="A24" s="4" t="s">
        <v>101</v>
      </c>
      <c r="B24" s="4" t="s">
        <v>98</v>
      </c>
      <c r="C24" s="4" t="s">
        <v>11</v>
      </c>
      <c r="D24" s="4" t="s">
        <v>13</v>
      </c>
      <c r="E24" s="4"/>
      <c r="F24" s="4"/>
      <c r="G24" s="4"/>
      <c r="H24" s="4"/>
      <c r="I24" s="4"/>
      <c r="J24" s="4" t="s">
        <v>19</v>
      </c>
      <c r="K24" s="4"/>
      <c r="L24" s="4" t="s">
        <v>11</v>
      </c>
      <c r="M24" s="4" t="s">
        <v>13</v>
      </c>
      <c r="N24" s="4"/>
      <c r="O24" s="4"/>
      <c r="P24" s="4"/>
      <c r="Q24" s="4"/>
      <c r="R24" s="4"/>
      <c r="S24" s="4"/>
      <c r="T24" s="4"/>
      <c r="U24" s="4"/>
      <c r="V24" s="4"/>
    </row>
    <row r="25" spans="1:22" ht="15.75" customHeight="1" x14ac:dyDescent="0.15">
      <c r="A25" s="4" t="s">
        <v>101</v>
      </c>
      <c r="B25" s="4" t="s">
        <v>98</v>
      </c>
      <c r="C25" s="4" t="s">
        <v>17</v>
      </c>
      <c r="D25" s="4" t="s">
        <v>12</v>
      </c>
      <c r="E25" s="4"/>
      <c r="F25" s="4"/>
      <c r="G25" s="4"/>
      <c r="H25" s="4"/>
      <c r="I25" s="4"/>
      <c r="J25" s="4" t="s">
        <v>19</v>
      </c>
      <c r="K25" s="4"/>
      <c r="L25" s="4" t="s">
        <v>17</v>
      </c>
      <c r="M25" s="4" t="s">
        <v>12</v>
      </c>
      <c r="N25" s="4"/>
      <c r="O25" s="4"/>
      <c r="P25" s="4"/>
      <c r="Q25" s="4"/>
      <c r="R25" s="4"/>
      <c r="S25" s="4"/>
      <c r="T25" s="4"/>
      <c r="U25" s="4"/>
      <c r="V25" s="4"/>
    </row>
    <row r="26" spans="1:22" ht="15.75" customHeight="1" x14ac:dyDescent="0.15">
      <c r="A26" s="4" t="s">
        <v>102</v>
      </c>
      <c r="B26" s="4" t="s">
        <v>98</v>
      </c>
      <c r="C26" s="4" t="s">
        <v>11</v>
      </c>
      <c r="D26" s="4" t="s">
        <v>13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15.75" customHeight="1" x14ac:dyDescent="0.15">
      <c r="A27" s="4" t="s">
        <v>102</v>
      </c>
      <c r="B27" s="4" t="s">
        <v>98</v>
      </c>
      <c r="C27" s="4" t="s">
        <v>17</v>
      </c>
      <c r="D27" s="4" t="s">
        <v>12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15.75" customHeight="1" x14ac:dyDescent="0.15">
      <c r="A28" s="4" t="s">
        <v>103</v>
      </c>
      <c r="B28" s="4" t="s">
        <v>98</v>
      </c>
      <c r="C28" s="4" t="s">
        <v>11</v>
      </c>
      <c r="D28" s="4" t="s">
        <v>12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15.75" customHeight="1" x14ac:dyDescent="0.15">
      <c r="A29" s="4" t="s">
        <v>103</v>
      </c>
      <c r="B29" s="4" t="s">
        <v>98</v>
      </c>
      <c r="C29" s="4" t="s">
        <v>17</v>
      </c>
      <c r="D29" s="4" t="s">
        <v>12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15.75" customHeight="1" x14ac:dyDescent="0.15">
      <c r="A30" s="4" t="s">
        <v>104</v>
      </c>
      <c r="B30" s="4" t="s">
        <v>98</v>
      </c>
      <c r="C30" s="4" t="s">
        <v>11</v>
      </c>
      <c r="D30" s="4" t="s">
        <v>12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15.75" customHeight="1" x14ac:dyDescent="0.15">
      <c r="A31" s="4" t="s">
        <v>104</v>
      </c>
      <c r="B31" s="4" t="s">
        <v>98</v>
      </c>
      <c r="C31" s="4" t="s">
        <v>17</v>
      </c>
      <c r="D31" s="4" t="s">
        <v>13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15.75" customHeight="1" x14ac:dyDescent="0.15">
      <c r="A32" s="4" t="s">
        <v>105</v>
      </c>
      <c r="B32" s="4" t="s">
        <v>98</v>
      </c>
      <c r="C32" s="4" t="s">
        <v>11</v>
      </c>
      <c r="D32" s="4" t="s">
        <v>12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15.75" customHeight="1" x14ac:dyDescent="0.15">
      <c r="A33" s="4" t="s">
        <v>97</v>
      </c>
      <c r="B33" s="4"/>
      <c r="C33" s="4" t="s">
        <v>11</v>
      </c>
      <c r="D33" s="4" t="s">
        <v>106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15.75" customHeight="1" x14ac:dyDescent="0.15">
      <c r="A34" s="4" t="s">
        <v>97</v>
      </c>
      <c r="B34" s="4"/>
      <c r="C34" s="4" t="s">
        <v>17</v>
      </c>
      <c r="D34" s="4" t="s">
        <v>13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15.75" customHeight="1" x14ac:dyDescent="0.15">
      <c r="A35" s="4" t="s">
        <v>99</v>
      </c>
      <c r="B35" s="4"/>
      <c r="C35" s="4" t="s">
        <v>11</v>
      </c>
      <c r="D35" s="4" t="s">
        <v>13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15.75" customHeight="1" x14ac:dyDescent="0.15">
      <c r="A36" s="4" t="s">
        <v>99</v>
      </c>
      <c r="B36" s="4"/>
      <c r="C36" s="4" t="s">
        <v>17</v>
      </c>
      <c r="D36" s="4" t="s">
        <v>12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15.75" customHeight="1" x14ac:dyDescent="0.15">
      <c r="A37" s="4" t="s">
        <v>101</v>
      </c>
      <c r="B37" s="4"/>
      <c r="C37" s="4" t="s">
        <v>11</v>
      </c>
      <c r="D37" s="4" t="s">
        <v>12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15.75" customHeight="1" x14ac:dyDescent="0.15">
      <c r="A38" s="4" t="s">
        <v>101</v>
      </c>
      <c r="B38" s="4"/>
      <c r="C38" s="4" t="s">
        <v>17</v>
      </c>
      <c r="D38" s="4" t="s">
        <v>12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15.75" customHeight="1" x14ac:dyDescent="0.15">
      <c r="A39" s="4" t="s">
        <v>102</v>
      </c>
      <c r="B39" s="4"/>
      <c r="C39" s="4" t="s">
        <v>11</v>
      </c>
      <c r="D39" s="4" t="s">
        <v>13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15.75" customHeight="1" x14ac:dyDescent="0.15">
      <c r="A40" s="4" t="s">
        <v>102</v>
      </c>
      <c r="B40" s="4"/>
      <c r="C40" s="4" t="s">
        <v>17</v>
      </c>
      <c r="D40" s="4" t="s">
        <v>13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15.75" customHeight="1" x14ac:dyDescent="0.15">
      <c r="A41" s="4" t="s">
        <v>103</v>
      </c>
      <c r="B41" s="4"/>
      <c r="C41" s="4" t="s">
        <v>11</v>
      </c>
      <c r="D41" s="4" t="s">
        <v>13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15.75" customHeight="1" x14ac:dyDescent="0.15">
      <c r="A42" s="4" t="s">
        <v>103</v>
      </c>
      <c r="B42" s="4"/>
      <c r="C42" s="4" t="s">
        <v>17</v>
      </c>
      <c r="D42" s="4" t="s">
        <v>106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15.75" customHeight="1" x14ac:dyDescent="0.15">
      <c r="A43" s="4" t="s">
        <v>104</v>
      </c>
      <c r="B43" s="4"/>
      <c r="C43" s="4" t="s">
        <v>11</v>
      </c>
      <c r="D43" s="4" t="s">
        <v>13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15.75" customHeight="1" x14ac:dyDescent="0.15">
      <c r="A44" s="4" t="s">
        <v>104</v>
      </c>
      <c r="B44" s="4"/>
      <c r="C44" s="4" t="s">
        <v>17</v>
      </c>
      <c r="D44" s="4" t="s">
        <v>13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L48"/>
  <sheetViews>
    <sheetView workbookViewId="0"/>
  </sheetViews>
  <sheetFormatPr baseColWidth="10" defaultColWidth="12.6640625" defaultRowHeight="15.75" customHeight="1" x14ac:dyDescent="0.15"/>
  <cols>
    <col min="2" max="2" width="29" customWidth="1"/>
    <col min="5" max="6" width="13.1640625" customWidth="1"/>
  </cols>
  <sheetData>
    <row r="1" spans="1:12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3"/>
      <c r="F1" s="1" t="s">
        <v>4</v>
      </c>
      <c r="G1" s="2" t="s">
        <v>5</v>
      </c>
      <c r="H1" s="2" t="s">
        <v>6</v>
      </c>
      <c r="I1" s="2"/>
      <c r="J1" s="2"/>
      <c r="K1" s="2"/>
      <c r="L1" s="2"/>
    </row>
    <row r="2" spans="1:12" ht="15.75" customHeight="1" x14ac:dyDescent="0.15">
      <c r="A2" s="4" t="s">
        <v>9</v>
      </c>
      <c r="B2" s="4" t="str">
        <f t="shared" ref="B2:B48" si="0">LEFT(A2, FIND("_", A2) - 1)</f>
        <v>VMSC-VT-YFP-RAB7-T22N-DN-9778</v>
      </c>
      <c r="C2" s="4" t="s">
        <v>11</v>
      </c>
      <c r="D2" s="4" t="s">
        <v>13</v>
      </c>
      <c r="E2" s="6"/>
      <c r="F2" s="4" t="s">
        <v>15</v>
      </c>
      <c r="G2" s="7">
        <f ca="1">IFERROR(__xludf.DUMMYFUNCTION("IF(IFERROR(FILTER(D:D, REGEXMATCH(LOWER(D:D), ""local"")),0) &lt;&gt; 0, COUNTA(FILTER(D:D, REGEXMATCH(LOWER(D:D), ""local""))), 0) - G4"),27)</f>
        <v>27</v>
      </c>
      <c r="H2" s="7">
        <f t="shared" ref="H2:H5" ca="1" si="1">100*G2/$G$6</f>
        <v>57.446808510638299</v>
      </c>
    </row>
    <row r="3" spans="1:12" ht="15.75" customHeight="1" x14ac:dyDescent="0.15">
      <c r="A3" s="4" t="s">
        <v>9</v>
      </c>
      <c r="B3" s="4" t="str">
        <f t="shared" si="0"/>
        <v>VMSC-VT-YFP-RAB7-T22N-DN-9778</v>
      </c>
      <c r="C3" s="4" t="s">
        <v>17</v>
      </c>
      <c r="D3" s="4" t="s">
        <v>13</v>
      </c>
      <c r="E3" s="6"/>
      <c r="F3" s="4" t="s">
        <v>18</v>
      </c>
      <c r="G3" s="7">
        <f ca="1">IFERROR(__xludf.DUMMYFUNCTION("IF(IFERROR(FILTER(D:D, REGEXMATCH(LOWER(D:D), ""long range"")),0) &lt;&gt; 0, COUNTA(FILTER(D:D, REGEXMATCH(LOWER(D:D), ""long range""))), 0) - G4"),0)</f>
        <v>0</v>
      </c>
      <c r="H3" s="7">
        <f t="shared" ca="1" si="1"/>
        <v>0</v>
      </c>
    </row>
    <row r="4" spans="1:12" ht="15.75" customHeight="1" x14ac:dyDescent="0.15">
      <c r="A4" s="4" t="s">
        <v>25</v>
      </c>
      <c r="B4" s="4" t="str">
        <f t="shared" si="0"/>
        <v>VMSC-VT-YFP-RAB7-T22N-DN-9778</v>
      </c>
      <c r="C4" s="4" t="s">
        <v>11</v>
      </c>
      <c r="D4" s="4" t="s">
        <v>13</v>
      </c>
      <c r="E4" s="6"/>
      <c r="F4" s="4" t="s">
        <v>21</v>
      </c>
      <c r="G4" s="7">
        <f ca="1">IFERROR(__xludf.DUMMYFUNCTION("IF(IFERROR(FILTER(D:D, REGEXMATCH(LOWER(D:D), ""local""), REGEXMATCH(LOWER(D:D), ""long range"")),0) &lt;&gt; 0, COUNTA(FILTER(D:D, REGEXMATCH(LOWER(D:D), ""local""), REGEXMATCH(LOWER(D:D), ""long range""))), 0)"),0)</f>
        <v>0</v>
      </c>
      <c r="H4" s="7">
        <f t="shared" ca="1" si="1"/>
        <v>0</v>
      </c>
    </row>
    <row r="5" spans="1:12" ht="15.75" customHeight="1" x14ac:dyDescent="0.15">
      <c r="A5" s="4" t="s">
        <v>25</v>
      </c>
      <c r="B5" s="4" t="str">
        <f t="shared" si="0"/>
        <v>VMSC-VT-YFP-RAB7-T22N-DN-9778</v>
      </c>
      <c r="C5" s="4" t="s">
        <v>17</v>
      </c>
      <c r="D5" s="4" t="s">
        <v>12</v>
      </c>
      <c r="E5" s="6"/>
      <c r="F5" s="4" t="s">
        <v>22</v>
      </c>
      <c r="G5" s="8">
        <f ca="1">IFERROR(__xludf.DUMMYFUNCTION("IF(IFERROR(FILTER(D:D, REGEXMATCH(LOWER(D:D), ""no"")),0) &lt;&gt; 0, COUNTA(FILTER(D:D, REGEXMATCH(LOWER(D:D), ""no""))), 0)"),20)</f>
        <v>20</v>
      </c>
      <c r="H5" s="7">
        <f t="shared" ca="1" si="1"/>
        <v>42.553191489361701</v>
      </c>
    </row>
    <row r="6" spans="1:12" ht="15.75" customHeight="1" x14ac:dyDescent="0.15">
      <c r="A6" s="4" t="s">
        <v>31</v>
      </c>
      <c r="B6" s="4" t="str">
        <f t="shared" si="0"/>
        <v>VMSC-VT-YFP-RAB7-T22N-DN-9778</v>
      </c>
      <c r="C6" s="4" t="s">
        <v>11</v>
      </c>
      <c r="D6" s="4" t="s">
        <v>12</v>
      </c>
      <c r="E6" s="6"/>
      <c r="F6" s="4" t="s">
        <v>24</v>
      </c>
      <c r="G6" s="7">
        <f>COUNTA(D:D) - 1</f>
        <v>47</v>
      </c>
    </row>
    <row r="7" spans="1:12" ht="15.75" customHeight="1" x14ac:dyDescent="0.15">
      <c r="A7" s="4" t="s">
        <v>31</v>
      </c>
      <c r="B7" s="4" t="str">
        <f t="shared" si="0"/>
        <v>VMSC-VT-YFP-RAB7-T22N-DN-9778</v>
      </c>
      <c r="C7" s="4" t="s">
        <v>17</v>
      </c>
      <c r="D7" s="4" t="s">
        <v>12</v>
      </c>
      <c r="E7" s="6"/>
      <c r="F7" s="6"/>
    </row>
    <row r="8" spans="1:12" ht="15.75" customHeight="1" x14ac:dyDescent="0.15">
      <c r="A8" s="4" t="s">
        <v>39</v>
      </c>
      <c r="B8" s="4" t="str">
        <f t="shared" si="0"/>
        <v>VMSC-VT-YFP-RAB7-T22N-DN-9778</v>
      </c>
      <c r="C8" s="4" t="s">
        <v>11</v>
      </c>
      <c r="D8" s="4" t="s">
        <v>13</v>
      </c>
      <c r="E8" s="6"/>
      <c r="F8" s="6"/>
    </row>
    <row r="9" spans="1:12" ht="15.75" customHeight="1" x14ac:dyDescent="0.15">
      <c r="A9" s="4" t="s">
        <v>39</v>
      </c>
      <c r="B9" s="4" t="str">
        <f t="shared" si="0"/>
        <v>VMSC-VT-YFP-RAB7-T22N-DN-9778</v>
      </c>
      <c r="C9" s="4" t="s">
        <v>17</v>
      </c>
      <c r="D9" s="4" t="s">
        <v>13</v>
      </c>
      <c r="E9" s="6"/>
      <c r="F9" s="6"/>
    </row>
    <row r="10" spans="1:12" ht="15.75" customHeight="1" x14ac:dyDescent="0.15">
      <c r="A10" s="4" t="s">
        <v>41</v>
      </c>
      <c r="B10" s="4" t="str">
        <f t="shared" si="0"/>
        <v>VMSC-VT-YFP-RAB7-T22N-DN-9778</v>
      </c>
      <c r="C10" s="4" t="s">
        <v>11</v>
      </c>
      <c r="D10" s="4" t="s">
        <v>12</v>
      </c>
      <c r="E10" s="6"/>
      <c r="F10" s="6"/>
    </row>
    <row r="11" spans="1:12" ht="15.75" customHeight="1" x14ac:dyDescent="0.15">
      <c r="A11" s="4" t="s">
        <v>43</v>
      </c>
      <c r="B11" s="4" t="str">
        <f t="shared" si="0"/>
        <v>VMSC-VT-YFP-RAB7-T22N-DN-9778</v>
      </c>
      <c r="C11" s="4" t="s">
        <v>11</v>
      </c>
      <c r="D11" s="4" t="s">
        <v>13</v>
      </c>
      <c r="E11" s="6"/>
      <c r="F11" s="6"/>
    </row>
    <row r="12" spans="1:12" ht="15.75" customHeight="1" x14ac:dyDescent="0.15">
      <c r="A12" s="4" t="s">
        <v>43</v>
      </c>
      <c r="B12" s="4" t="str">
        <f t="shared" si="0"/>
        <v>VMSC-VT-YFP-RAB7-T22N-DN-9778</v>
      </c>
      <c r="C12" s="4" t="s">
        <v>17</v>
      </c>
      <c r="D12" s="4" t="s">
        <v>12</v>
      </c>
      <c r="E12" s="6"/>
      <c r="F12" s="6"/>
    </row>
    <row r="13" spans="1:12" ht="15.75" customHeight="1" x14ac:dyDescent="0.15">
      <c r="A13" s="4" t="s">
        <v>45</v>
      </c>
      <c r="B13" s="4" t="str">
        <f t="shared" si="0"/>
        <v>VMSC-VT-YFP-RAB7-T22N-DN-9778</v>
      </c>
      <c r="C13" s="4" t="s">
        <v>11</v>
      </c>
      <c r="D13" s="4" t="s">
        <v>12</v>
      </c>
      <c r="E13" s="6"/>
      <c r="F13" s="6"/>
    </row>
    <row r="14" spans="1:12" ht="15.75" customHeight="1" x14ac:dyDescent="0.15">
      <c r="A14" s="4" t="s">
        <v>45</v>
      </c>
      <c r="B14" s="4" t="str">
        <f t="shared" si="0"/>
        <v>VMSC-VT-YFP-RAB7-T22N-DN-9778</v>
      </c>
      <c r="C14" s="4" t="s">
        <v>17</v>
      </c>
      <c r="D14" s="4" t="s">
        <v>12</v>
      </c>
      <c r="E14" s="6"/>
      <c r="F14" s="6"/>
    </row>
    <row r="15" spans="1:12" ht="15.75" customHeight="1" x14ac:dyDescent="0.15">
      <c r="A15" s="4" t="s">
        <v>47</v>
      </c>
      <c r="B15" s="4" t="str">
        <f t="shared" si="0"/>
        <v>VMSC-VT-YFP-RAB7-T22N-DN-9778</v>
      </c>
      <c r="C15" s="4" t="s">
        <v>11</v>
      </c>
      <c r="D15" s="4" t="s">
        <v>13</v>
      </c>
      <c r="E15" s="6"/>
      <c r="F15" s="6"/>
    </row>
    <row r="16" spans="1:12" ht="15.75" customHeight="1" x14ac:dyDescent="0.15">
      <c r="A16" s="4" t="s">
        <v>47</v>
      </c>
      <c r="B16" s="4" t="str">
        <f t="shared" si="0"/>
        <v>VMSC-VT-YFP-RAB7-T22N-DN-9778</v>
      </c>
      <c r="C16" s="4" t="s">
        <v>17</v>
      </c>
      <c r="D16" s="4" t="s">
        <v>12</v>
      </c>
      <c r="E16" s="6"/>
      <c r="F16" s="6"/>
    </row>
    <row r="17" spans="1:6" ht="15.75" customHeight="1" x14ac:dyDescent="0.15">
      <c r="A17" s="4" t="s">
        <v>52</v>
      </c>
      <c r="B17" s="4" t="str">
        <f t="shared" si="0"/>
        <v>VMSC-VT-YFP-RAB7-T22N-DN-9778</v>
      </c>
      <c r="C17" s="4" t="s">
        <v>11</v>
      </c>
      <c r="D17" s="4" t="s">
        <v>13</v>
      </c>
      <c r="E17" s="6"/>
      <c r="F17" s="6"/>
    </row>
    <row r="18" spans="1:6" ht="15.75" customHeight="1" x14ac:dyDescent="0.15">
      <c r="A18" s="4" t="s">
        <v>52</v>
      </c>
      <c r="B18" s="4" t="str">
        <f t="shared" si="0"/>
        <v>VMSC-VT-YFP-RAB7-T22N-DN-9778</v>
      </c>
      <c r="C18" s="4" t="s">
        <v>17</v>
      </c>
      <c r="D18" s="4" t="s">
        <v>13</v>
      </c>
      <c r="E18" s="6"/>
      <c r="F18" s="6"/>
    </row>
    <row r="19" spans="1:6" ht="15.75" customHeight="1" x14ac:dyDescent="0.15">
      <c r="A19" s="4" t="s">
        <v>55</v>
      </c>
      <c r="B19" s="4" t="str">
        <f t="shared" si="0"/>
        <v>VMSC-VT-YFP-RAB7-T22N-DN-9778</v>
      </c>
      <c r="C19" s="4" t="s">
        <v>11</v>
      </c>
      <c r="D19" s="4" t="s">
        <v>12</v>
      </c>
      <c r="E19" s="6"/>
      <c r="F19" s="6"/>
    </row>
    <row r="20" spans="1:6" ht="15.75" customHeight="1" x14ac:dyDescent="0.15">
      <c r="A20" s="4" t="s">
        <v>55</v>
      </c>
      <c r="B20" s="4" t="str">
        <f t="shared" si="0"/>
        <v>VMSC-VT-YFP-RAB7-T22N-DN-9778</v>
      </c>
      <c r="C20" s="4" t="s">
        <v>17</v>
      </c>
      <c r="D20" s="4" t="s">
        <v>13</v>
      </c>
      <c r="E20" s="6"/>
      <c r="F20" s="6"/>
    </row>
    <row r="21" spans="1:6" ht="15.75" customHeight="1" x14ac:dyDescent="0.15">
      <c r="A21" s="4" t="s">
        <v>57</v>
      </c>
      <c r="B21" s="4" t="str">
        <f t="shared" si="0"/>
        <v>VMSC-VT-YFP-RAB7-T22N-DN-9778</v>
      </c>
      <c r="C21" s="4" t="s">
        <v>11</v>
      </c>
      <c r="D21" s="4" t="s">
        <v>12</v>
      </c>
      <c r="E21" s="6"/>
      <c r="F21" s="6"/>
    </row>
    <row r="22" spans="1:6" ht="15.75" customHeight="1" x14ac:dyDescent="0.15">
      <c r="A22" s="4" t="s">
        <v>57</v>
      </c>
      <c r="B22" s="4" t="str">
        <f t="shared" si="0"/>
        <v>VMSC-VT-YFP-RAB7-T22N-DN-9778</v>
      </c>
      <c r="C22" s="4" t="s">
        <v>17</v>
      </c>
      <c r="D22" s="4" t="s">
        <v>13</v>
      </c>
      <c r="E22" s="6"/>
      <c r="F22" s="6"/>
    </row>
    <row r="23" spans="1:6" ht="15.75" customHeight="1" x14ac:dyDescent="0.15">
      <c r="A23" s="4" t="s">
        <v>59</v>
      </c>
      <c r="B23" s="4" t="str">
        <f t="shared" si="0"/>
        <v>VMSC-VT-YFP-RAB7-T22N-DN-9778</v>
      </c>
      <c r="C23" s="4" t="s">
        <v>11</v>
      </c>
      <c r="D23" s="4" t="s">
        <v>13</v>
      </c>
      <c r="E23" s="6"/>
      <c r="F23" s="6"/>
    </row>
    <row r="24" spans="1:6" ht="15.75" customHeight="1" x14ac:dyDescent="0.15">
      <c r="A24" s="4" t="s">
        <v>59</v>
      </c>
      <c r="B24" s="4" t="str">
        <f t="shared" si="0"/>
        <v>VMSC-VT-YFP-RAB7-T22N-DN-9778</v>
      </c>
      <c r="C24" s="4" t="s">
        <v>17</v>
      </c>
      <c r="D24" s="4" t="s">
        <v>12</v>
      </c>
      <c r="E24" s="6"/>
      <c r="F24" s="6"/>
    </row>
    <row r="25" spans="1:6" ht="15.75" customHeight="1" x14ac:dyDescent="0.15">
      <c r="A25" s="4" t="s">
        <v>60</v>
      </c>
      <c r="B25" s="4" t="str">
        <f t="shared" si="0"/>
        <v>VMSC-VT-YFP-RAB7-T22N-DN-9778</v>
      </c>
      <c r="C25" s="4" t="s">
        <v>11</v>
      </c>
      <c r="D25" s="4" t="s">
        <v>13</v>
      </c>
      <c r="E25" s="6"/>
      <c r="F25" s="6"/>
    </row>
    <row r="26" spans="1:6" ht="15.75" customHeight="1" x14ac:dyDescent="0.15">
      <c r="A26" s="4" t="s">
        <v>60</v>
      </c>
      <c r="B26" s="4" t="str">
        <f t="shared" si="0"/>
        <v>VMSC-VT-YFP-RAB7-T22N-DN-9778</v>
      </c>
      <c r="C26" s="4" t="s">
        <v>17</v>
      </c>
      <c r="D26" s="4" t="s">
        <v>12</v>
      </c>
      <c r="E26" s="6"/>
      <c r="F26" s="6"/>
    </row>
    <row r="27" spans="1:6" ht="15.75" customHeight="1" x14ac:dyDescent="0.15">
      <c r="A27" s="4" t="s">
        <v>61</v>
      </c>
      <c r="B27" s="4" t="str">
        <f t="shared" si="0"/>
        <v>VMSC-VT-YFP-RAB7-T22N-DN-9778</v>
      </c>
      <c r="C27" s="4" t="s">
        <v>11</v>
      </c>
      <c r="D27" s="4" t="s">
        <v>13</v>
      </c>
      <c r="E27" s="6"/>
      <c r="F27" s="6"/>
    </row>
    <row r="28" spans="1:6" ht="15.75" customHeight="1" x14ac:dyDescent="0.15">
      <c r="A28" s="4" t="s">
        <v>61</v>
      </c>
      <c r="B28" s="4" t="str">
        <f t="shared" si="0"/>
        <v>VMSC-VT-YFP-RAB7-T22N-DN-9778</v>
      </c>
      <c r="C28" s="4" t="s">
        <v>17</v>
      </c>
      <c r="D28" s="4" t="s">
        <v>12</v>
      </c>
      <c r="E28" s="6"/>
      <c r="F28" s="6"/>
    </row>
    <row r="29" spans="1:6" ht="15.75" customHeight="1" x14ac:dyDescent="0.15">
      <c r="A29" s="4" t="s">
        <v>62</v>
      </c>
      <c r="B29" s="4" t="str">
        <f t="shared" si="0"/>
        <v>VMSC-VT-YFP-RAB7-T22N-DN-9778</v>
      </c>
      <c r="C29" s="4" t="s">
        <v>11</v>
      </c>
      <c r="D29" s="4" t="s">
        <v>12</v>
      </c>
      <c r="E29" s="6"/>
      <c r="F29" s="6"/>
    </row>
    <row r="30" spans="1:6" ht="15.75" customHeight="1" x14ac:dyDescent="0.15">
      <c r="A30" s="4" t="s">
        <v>62</v>
      </c>
      <c r="B30" s="4" t="str">
        <f t="shared" si="0"/>
        <v>VMSC-VT-YFP-RAB7-T22N-DN-9778</v>
      </c>
      <c r="C30" s="4" t="s">
        <v>17</v>
      </c>
      <c r="D30" s="4" t="s">
        <v>12</v>
      </c>
      <c r="E30" s="6"/>
      <c r="F30" s="6"/>
    </row>
    <row r="31" spans="1:6" ht="15.75" customHeight="1" x14ac:dyDescent="0.15">
      <c r="A31" s="4" t="s">
        <v>64</v>
      </c>
      <c r="B31" s="4" t="str">
        <f t="shared" si="0"/>
        <v>VMSC-VT-YFP-RAB7-T22N-DN-9778</v>
      </c>
      <c r="C31" s="4" t="s">
        <v>11</v>
      </c>
      <c r="D31" s="4" t="s">
        <v>12</v>
      </c>
      <c r="E31" s="6"/>
      <c r="F31" s="6"/>
    </row>
    <row r="32" spans="1:6" ht="15.75" customHeight="1" x14ac:dyDescent="0.15">
      <c r="A32" s="4" t="s">
        <v>64</v>
      </c>
      <c r="B32" s="4" t="str">
        <f t="shared" si="0"/>
        <v>VMSC-VT-YFP-RAB7-T22N-DN-9778</v>
      </c>
      <c r="C32" s="4" t="s">
        <v>17</v>
      </c>
      <c r="D32" s="4" t="s">
        <v>13</v>
      </c>
      <c r="E32" s="6"/>
      <c r="F32" s="6"/>
    </row>
    <row r="33" spans="1:6" ht="15.75" customHeight="1" x14ac:dyDescent="0.15">
      <c r="A33" s="4" t="s">
        <v>67</v>
      </c>
      <c r="B33" s="4" t="str">
        <f t="shared" si="0"/>
        <v>VMSC-VT-YFP-RAB7-T22N-DN-9778</v>
      </c>
      <c r="C33" s="4" t="s">
        <v>11</v>
      </c>
      <c r="D33" s="4" t="s">
        <v>13</v>
      </c>
      <c r="E33" s="6"/>
      <c r="F33" s="6"/>
    </row>
    <row r="34" spans="1:6" ht="15.75" customHeight="1" x14ac:dyDescent="0.15">
      <c r="A34" s="4" t="s">
        <v>67</v>
      </c>
      <c r="B34" s="4" t="str">
        <f t="shared" si="0"/>
        <v>VMSC-VT-YFP-RAB7-T22N-DN-9778</v>
      </c>
      <c r="C34" s="4" t="s">
        <v>17</v>
      </c>
      <c r="D34" s="4" t="s">
        <v>12</v>
      </c>
      <c r="E34" s="6"/>
      <c r="F34" s="6"/>
    </row>
    <row r="35" spans="1:6" ht="15.75" customHeight="1" x14ac:dyDescent="0.15">
      <c r="A35" s="4" t="s">
        <v>69</v>
      </c>
      <c r="B35" s="4" t="str">
        <f t="shared" si="0"/>
        <v>VMSC-VT-YFP-RAB7-T22N-DN-9778</v>
      </c>
      <c r="C35" s="4" t="s">
        <v>11</v>
      </c>
      <c r="D35" s="4" t="s">
        <v>13</v>
      </c>
      <c r="E35" s="6"/>
      <c r="F35" s="6"/>
    </row>
    <row r="36" spans="1:6" ht="15.75" customHeight="1" x14ac:dyDescent="0.15">
      <c r="A36" s="4" t="s">
        <v>69</v>
      </c>
      <c r="B36" s="4" t="str">
        <f t="shared" si="0"/>
        <v>VMSC-VT-YFP-RAB7-T22N-DN-9778</v>
      </c>
      <c r="C36" s="4" t="s">
        <v>17</v>
      </c>
      <c r="D36" s="4" t="s">
        <v>12</v>
      </c>
      <c r="E36" s="6"/>
      <c r="F36" s="6"/>
    </row>
    <row r="37" spans="1:6" ht="15.75" customHeight="1" x14ac:dyDescent="0.15">
      <c r="A37" s="4" t="s">
        <v>72</v>
      </c>
      <c r="B37" s="4" t="str">
        <f t="shared" si="0"/>
        <v>VMSC-VT-YFP-RAB7-T22N-DN-9778</v>
      </c>
      <c r="C37" s="4" t="s">
        <v>11</v>
      </c>
      <c r="D37" s="4" t="s">
        <v>13</v>
      </c>
      <c r="E37" s="6"/>
      <c r="F37" s="6"/>
    </row>
    <row r="38" spans="1:6" ht="15.75" customHeight="1" x14ac:dyDescent="0.15">
      <c r="A38" s="4" t="s">
        <v>72</v>
      </c>
      <c r="B38" s="4" t="str">
        <f t="shared" si="0"/>
        <v>VMSC-VT-YFP-RAB7-T22N-DN-9778</v>
      </c>
      <c r="C38" s="4" t="s">
        <v>17</v>
      </c>
      <c r="D38" s="4" t="s">
        <v>13</v>
      </c>
    </row>
    <row r="39" spans="1:6" ht="15.75" customHeight="1" x14ac:dyDescent="0.15">
      <c r="A39" s="4" t="s">
        <v>76</v>
      </c>
      <c r="B39" s="4" t="str">
        <f t="shared" si="0"/>
        <v>VMSC-VT-YFP-RAB7-T22N-DN-9778</v>
      </c>
      <c r="C39" s="4" t="s">
        <v>11</v>
      </c>
      <c r="D39" s="4" t="s">
        <v>13</v>
      </c>
    </row>
    <row r="40" spans="1:6" ht="15.75" customHeight="1" x14ac:dyDescent="0.15">
      <c r="A40" s="4" t="s">
        <v>76</v>
      </c>
      <c r="B40" s="4" t="str">
        <f t="shared" si="0"/>
        <v>VMSC-VT-YFP-RAB7-T22N-DN-9778</v>
      </c>
      <c r="C40" s="4" t="s">
        <v>17</v>
      </c>
      <c r="D40" s="4" t="s">
        <v>13</v>
      </c>
    </row>
    <row r="41" spans="1:6" ht="15.75" customHeight="1" x14ac:dyDescent="0.15">
      <c r="A41" s="4" t="s">
        <v>78</v>
      </c>
      <c r="B41" s="4" t="str">
        <f t="shared" si="0"/>
        <v>VMSC-VT-YFP-RAB7-T22N-DN-9778</v>
      </c>
      <c r="C41" s="4" t="s">
        <v>11</v>
      </c>
      <c r="D41" s="4" t="s">
        <v>13</v>
      </c>
    </row>
    <row r="42" spans="1:6" ht="15.75" customHeight="1" x14ac:dyDescent="0.15">
      <c r="A42" s="4" t="s">
        <v>78</v>
      </c>
      <c r="B42" s="4" t="str">
        <f t="shared" si="0"/>
        <v>VMSC-VT-YFP-RAB7-T22N-DN-9778</v>
      </c>
      <c r="C42" s="4" t="s">
        <v>17</v>
      </c>
      <c r="D42" s="4" t="s">
        <v>13</v>
      </c>
    </row>
    <row r="43" spans="1:6" ht="15.75" customHeight="1" x14ac:dyDescent="0.15">
      <c r="A43" s="4" t="s">
        <v>80</v>
      </c>
      <c r="B43" s="4" t="str">
        <f t="shared" si="0"/>
        <v>VMSC-VT-YFP-RAB7-T22N-DN-9778</v>
      </c>
      <c r="C43" s="4" t="s">
        <v>11</v>
      </c>
      <c r="D43" s="4" t="s">
        <v>13</v>
      </c>
    </row>
    <row r="44" spans="1:6" ht="15.75" customHeight="1" x14ac:dyDescent="0.15">
      <c r="A44" s="4" t="s">
        <v>80</v>
      </c>
      <c r="B44" s="4" t="str">
        <f t="shared" si="0"/>
        <v>VMSC-VT-YFP-RAB7-T22N-DN-9778</v>
      </c>
      <c r="C44" s="4" t="s">
        <v>17</v>
      </c>
      <c r="D44" s="4" t="s">
        <v>13</v>
      </c>
    </row>
    <row r="45" spans="1:6" ht="15.75" customHeight="1" x14ac:dyDescent="0.15">
      <c r="A45" s="4" t="s">
        <v>82</v>
      </c>
      <c r="B45" s="4" t="str">
        <f t="shared" si="0"/>
        <v>VMSC-VT-YFP-RAB7-T22N-DN-9778</v>
      </c>
      <c r="C45" s="4" t="s">
        <v>11</v>
      </c>
      <c r="D45" s="4" t="s">
        <v>12</v>
      </c>
    </row>
    <row r="46" spans="1:6" ht="15.75" customHeight="1" x14ac:dyDescent="0.15">
      <c r="A46" s="4" t="s">
        <v>82</v>
      </c>
      <c r="B46" s="4" t="str">
        <f t="shared" si="0"/>
        <v>VMSC-VT-YFP-RAB7-T22N-DN-9778</v>
      </c>
      <c r="C46" s="4" t="s">
        <v>17</v>
      </c>
      <c r="D46" s="4" t="s">
        <v>13</v>
      </c>
    </row>
    <row r="47" spans="1:6" ht="15.75" customHeight="1" x14ac:dyDescent="0.15">
      <c r="A47" s="4" t="s">
        <v>83</v>
      </c>
      <c r="B47" s="4" t="str">
        <f t="shared" si="0"/>
        <v>VMSC-VT-YFP-RAB7-T22N-DN-9778</v>
      </c>
      <c r="C47" s="4" t="s">
        <v>11</v>
      </c>
      <c r="D47" s="4" t="s">
        <v>13</v>
      </c>
    </row>
    <row r="48" spans="1:6" ht="15.75" customHeight="1" x14ac:dyDescent="0.15">
      <c r="A48" s="4" t="s">
        <v>83</v>
      </c>
      <c r="B48" s="4" t="str">
        <f t="shared" si="0"/>
        <v>VMSC-VT-YFP-RAB7-T22N-DN-9778</v>
      </c>
      <c r="C48" s="4" t="s">
        <v>17</v>
      </c>
      <c r="D48" s="4" t="s">
        <v>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N33"/>
  <sheetViews>
    <sheetView workbookViewId="0"/>
  </sheetViews>
  <sheetFormatPr baseColWidth="10" defaultColWidth="12.6640625" defaultRowHeight="15.75" customHeight="1" x14ac:dyDescent="0.15"/>
  <sheetData>
    <row r="1" spans="1:14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 t="s">
        <v>5</v>
      </c>
      <c r="H1" s="1" t="s">
        <v>6</v>
      </c>
      <c r="I1" s="1"/>
      <c r="J1" s="1"/>
      <c r="K1" s="1"/>
      <c r="L1" s="1"/>
      <c r="M1" s="1"/>
      <c r="N1" s="1"/>
    </row>
    <row r="2" spans="1:14" ht="15.75" customHeight="1" x14ac:dyDescent="0.15">
      <c r="A2" s="4" t="s">
        <v>107</v>
      </c>
      <c r="B2" s="4" t="str">
        <f t="shared" ref="B2:B13" si="0">IFERROR(LEFT(A2, FIND("_", A2) - 1), "")</f>
        <v>VMSC-VT-YFP-RAB4-S22N-DN-9769</v>
      </c>
      <c r="C2" s="4" t="s">
        <v>11</v>
      </c>
      <c r="D2" s="4" t="s">
        <v>12</v>
      </c>
      <c r="E2" s="4"/>
      <c r="F2" s="4" t="s">
        <v>15</v>
      </c>
      <c r="G2" s="4">
        <f ca="1">IFERROR(__xludf.DUMMYFUNCTION("IF(IFERROR(FILTER(D:D, REGEXMATCH(LOWER(D:D), ""local"")),0) &lt;&gt; 0, COUNTA(FILTER(D:D, REGEXMATCH(LOWER(D:D), ""local""))), 0) - G4"),10)</f>
        <v>10</v>
      </c>
      <c r="H2" s="4">
        <f t="shared" ref="H2:H5" ca="1" si="1">100*G2/$G$6</f>
        <v>35.714285714285715</v>
      </c>
      <c r="I2" s="4"/>
      <c r="J2" s="4"/>
      <c r="K2" s="4"/>
      <c r="L2" s="4"/>
      <c r="M2" s="4"/>
      <c r="N2" s="4"/>
    </row>
    <row r="3" spans="1:14" ht="15.75" customHeight="1" x14ac:dyDescent="0.15">
      <c r="A3" s="4" t="s">
        <v>107</v>
      </c>
      <c r="B3" s="4" t="str">
        <f t="shared" si="0"/>
        <v>VMSC-VT-YFP-RAB4-S22N-DN-9769</v>
      </c>
      <c r="C3" s="4" t="s">
        <v>17</v>
      </c>
      <c r="D3" s="4" t="s">
        <v>12</v>
      </c>
      <c r="E3" s="4"/>
      <c r="F3" s="4" t="s">
        <v>18</v>
      </c>
      <c r="G3" s="4">
        <f ca="1">IFERROR(__xludf.DUMMYFUNCTION("IF(IFERROR(FILTER(D:D, REGEXMATCH(LOWER(D:D), ""long range"")),0) &lt;&gt; 0, COUNTA(FILTER(D:D, REGEXMATCH(LOWER(D:D), ""long range""))), 0) - G4"),0)</f>
        <v>0</v>
      </c>
      <c r="H3" s="4">
        <f t="shared" ca="1" si="1"/>
        <v>0</v>
      </c>
      <c r="I3" s="4"/>
      <c r="J3" s="4"/>
      <c r="K3" s="4"/>
      <c r="L3" s="4"/>
      <c r="M3" s="4"/>
      <c r="N3" s="4"/>
    </row>
    <row r="4" spans="1:14" ht="15.75" customHeight="1" x14ac:dyDescent="0.15">
      <c r="A4" s="4" t="s">
        <v>109</v>
      </c>
      <c r="B4" s="4" t="str">
        <f t="shared" si="0"/>
        <v>VMSC-VT-YFP-RAB4-S22N-DN-9769</v>
      </c>
      <c r="C4" s="4" t="s">
        <v>11</v>
      </c>
      <c r="D4" s="4" t="s">
        <v>12</v>
      </c>
      <c r="E4" s="4"/>
      <c r="F4" s="4" t="s">
        <v>21</v>
      </c>
      <c r="G4" s="4">
        <f ca="1">IFERROR(__xludf.DUMMYFUNCTION("IF(IFERROR(FILTER(D:D, REGEXMATCH(LOWER(D:D), ""local""), REGEXMATCH(LOWER(D:D), ""long range"")),0) &lt;&gt; 0, COUNTA(FILTER(D:D, REGEXMATCH(LOWER(D:D), ""local""), REGEXMATCH(LOWER(D:D), ""long range""))), 0)"),2)</f>
        <v>2</v>
      </c>
      <c r="H4" s="4">
        <f t="shared" ca="1" si="1"/>
        <v>7.1428571428571432</v>
      </c>
      <c r="I4" s="4"/>
      <c r="J4" s="4"/>
      <c r="K4" s="4"/>
      <c r="L4" s="4"/>
      <c r="M4" s="4"/>
      <c r="N4" s="4"/>
    </row>
    <row r="5" spans="1:14" ht="15.75" customHeight="1" x14ac:dyDescent="0.15">
      <c r="A5" s="4" t="s">
        <v>109</v>
      </c>
      <c r="B5" s="4" t="str">
        <f t="shared" si="0"/>
        <v>VMSC-VT-YFP-RAB4-S22N-DN-9769</v>
      </c>
      <c r="C5" s="4" t="s">
        <v>17</v>
      </c>
      <c r="D5" s="4" t="s">
        <v>12</v>
      </c>
      <c r="E5" s="4"/>
      <c r="F5" s="4" t="s">
        <v>22</v>
      </c>
      <c r="G5" s="8">
        <f ca="1">IFERROR(__xludf.DUMMYFUNCTION("IF(IFERROR(FILTER(D:D, REGEXMATCH(LOWER(D:D), ""no"")),0) &lt;&gt; 0, COUNTA(FILTER(D:D, REGEXMATCH(LOWER(D:D), ""no""))), 0)"),16)</f>
        <v>16</v>
      </c>
      <c r="H5" s="4">
        <f t="shared" ca="1" si="1"/>
        <v>57.142857142857146</v>
      </c>
      <c r="I5" s="4"/>
      <c r="J5" s="4"/>
      <c r="K5" s="4"/>
      <c r="L5" s="4"/>
      <c r="M5" s="4"/>
      <c r="N5" s="4"/>
    </row>
    <row r="6" spans="1:14" ht="15.75" customHeight="1" x14ac:dyDescent="0.15">
      <c r="A6" s="4" t="s">
        <v>112</v>
      </c>
      <c r="B6" s="4" t="str">
        <f t="shared" si="0"/>
        <v>VMSC-VT-YFP-RAB4-S22N-DN-9769</v>
      </c>
      <c r="C6" s="4" t="s">
        <v>11</v>
      </c>
      <c r="D6" s="4" t="s">
        <v>13</v>
      </c>
      <c r="E6" s="4"/>
      <c r="F6" s="4" t="s">
        <v>24</v>
      </c>
      <c r="G6" s="4">
        <f>COUNTA(D:D) - 1</f>
        <v>28</v>
      </c>
      <c r="H6" s="4"/>
      <c r="I6" s="4"/>
      <c r="J6" s="4"/>
      <c r="K6" s="4"/>
      <c r="L6" s="4"/>
      <c r="M6" s="4"/>
      <c r="N6" s="4"/>
    </row>
    <row r="7" spans="1:14" ht="15.75" customHeight="1" x14ac:dyDescent="0.15">
      <c r="A7" s="4" t="s">
        <v>112</v>
      </c>
      <c r="B7" s="4" t="str">
        <f t="shared" si="0"/>
        <v>VMSC-VT-YFP-RAB4-S22N-DN-9769</v>
      </c>
      <c r="C7" s="4" t="s">
        <v>17</v>
      </c>
      <c r="D7" s="4" t="s">
        <v>12</v>
      </c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ht="15.75" customHeight="1" x14ac:dyDescent="0.15">
      <c r="A8" s="4" t="s">
        <v>114</v>
      </c>
      <c r="B8" s="4" t="str">
        <f t="shared" si="0"/>
        <v>VMSC-VT-YFP-RAB4-S22N-DN-9769</v>
      </c>
      <c r="C8" s="4" t="s">
        <v>11</v>
      </c>
      <c r="D8" s="4" t="s">
        <v>13</v>
      </c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ht="15.75" customHeight="1" x14ac:dyDescent="0.15">
      <c r="A9" s="4" t="s">
        <v>114</v>
      </c>
      <c r="B9" s="4" t="str">
        <f t="shared" si="0"/>
        <v>VMSC-VT-YFP-RAB4-S22N-DN-9769</v>
      </c>
      <c r="C9" s="4" t="s">
        <v>17</v>
      </c>
      <c r="D9" s="4" t="s">
        <v>12</v>
      </c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5.75" customHeight="1" x14ac:dyDescent="0.15">
      <c r="A10" s="4" t="s">
        <v>116</v>
      </c>
      <c r="B10" s="4" t="str">
        <f t="shared" si="0"/>
        <v>VMSC-VT-YFP-RAB4-S22N-DN-9769</v>
      </c>
      <c r="C10" s="4" t="s">
        <v>11</v>
      </c>
      <c r="D10" s="4" t="s">
        <v>13</v>
      </c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ht="15.75" customHeight="1" x14ac:dyDescent="0.15">
      <c r="A11" s="4" t="s">
        <v>116</v>
      </c>
      <c r="B11" s="4" t="str">
        <f t="shared" si="0"/>
        <v>VMSC-VT-YFP-RAB4-S22N-DN-9769</v>
      </c>
      <c r="C11" s="4" t="s">
        <v>17</v>
      </c>
      <c r="D11" s="4" t="s">
        <v>12</v>
      </c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ht="15.75" customHeight="1" x14ac:dyDescent="0.15">
      <c r="A12" s="4" t="s">
        <v>119</v>
      </c>
      <c r="B12" s="4" t="str">
        <f t="shared" si="0"/>
        <v>VMSC-VT-YFP-RAB4-S22N-DN-9769</v>
      </c>
      <c r="C12" s="4" t="s">
        <v>11</v>
      </c>
      <c r="D12" s="4" t="s">
        <v>13</v>
      </c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ht="15.75" customHeight="1" x14ac:dyDescent="0.15">
      <c r="A13" s="4" t="s">
        <v>119</v>
      </c>
      <c r="B13" s="4" t="str">
        <f t="shared" si="0"/>
        <v>VMSC-VT-YFP-RAB4-S22N-DN-9769</v>
      </c>
      <c r="C13" s="4" t="s">
        <v>17</v>
      </c>
      <c r="D13" s="4" t="s">
        <v>13</v>
      </c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15.75" customHeight="1" x14ac:dyDescent="0.15">
      <c r="A14" s="4" t="s">
        <v>121</v>
      </c>
      <c r="B14" s="4" t="str">
        <f t="shared" ref="B14:B29" si="2">LEFT(A14, FIND("_", A14) - 1)</f>
        <v>VMSC-VT-YFP-RAB4-S22N-DN-9769</v>
      </c>
      <c r="C14" s="4" t="s">
        <v>11</v>
      </c>
      <c r="D14" s="4" t="s">
        <v>13</v>
      </c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ht="15.75" customHeight="1" x14ac:dyDescent="0.15">
      <c r="A15" s="4" t="s">
        <v>121</v>
      </c>
      <c r="B15" s="4" t="str">
        <f t="shared" si="2"/>
        <v>VMSC-VT-YFP-RAB4-S22N-DN-9769</v>
      </c>
      <c r="C15" s="4" t="s">
        <v>17</v>
      </c>
      <c r="D15" s="4" t="s">
        <v>12</v>
      </c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ht="15.75" customHeight="1" x14ac:dyDescent="0.15">
      <c r="A16" s="4" t="s">
        <v>127</v>
      </c>
      <c r="B16" s="4" t="str">
        <f t="shared" si="2"/>
        <v>VMSC-VT-YFP-RAB4-S22N-DN-9769</v>
      </c>
      <c r="C16" s="4" t="s">
        <v>11</v>
      </c>
      <c r="D16" s="4" t="s">
        <v>12</v>
      </c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ht="15.75" customHeight="1" x14ac:dyDescent="0.15">
      <c r="A17" s="4" t="s">
        <v>127</v>
      </c>
      <c r="B17" s="4" t="str">
        <f t="shared" si="2"/>
        <v>VMSC-VT-YFP-RAB4-S22N-DN-9769</v>
      </c>
      <c r="C17" s="4" t="s">
        <v>17</v>
      </c>
      <c r="D17" s="4" t="s">
        <v>12</v>
      </c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15.75" customHeight="1" x14ac:dyDescent="0.15">
      <c r="A18" s="4" t="s">
        <v>130</v>
      </c>
      <c r="B18" s="4" t="str">
        <f t="shared" si="2"/>
        <v>VMSC-VT-YFP-RAB4-S22N-DN-9769</v>
      </c>
      <c r="C18" s="4" t="s">
        <v>11</v>
      </c>
      <c r="D18" s="4" t="s">
        <v>13</v>
      </c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15.75" customHeight="1" x14ac:dyDescent="0.15">
      <c r="A19" s="4" t="s">
        <v>130</v>
      </c>
      <c r="B19" s="4" t="str">
        <f t="shared" si="2"/>
        <v>VMSC-VT-YFP-RAB4-S22N-DN-9769</v>
      </c>
      <c r="C19" s="4" t="s">
        <v>17</v>
      </c>
      <c r="D19" s="4" t="s">
        <v>92</v>
      </c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ht="15.75" customHeight="1" x14ac:dyDescent="0.15">
      <c r="A20" s="4" t="s">
        <v>133</v>
      </c>
      <c r="B20" s="4" t="str">
        <f t="shared" si="2"/>
        <v>VMSC-VT-YFP-RAB4-S22N-DN-9769</v>
      </c>
      <c r="C20" s="4" t="s">
        <v>11</v>
      </c>
      <c r="D20" s="4" t="s">
        <v>13</v>
      </c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ht="15.75" customHeight="1" x14ac:dyDescent="0.15">
      <c r="A21" s="4" t="s">
        <v>133</v>
      </c>
      <c r="B21" s="4" t="str">
        <f t="shared" si="2"/>
        <v>VMSC-VT-YFP-RAB4-S22N-DN-9769</v>
      </c>
      <c r="C21" s="4" t="s">
        <v>17</v>
      </c>
      <c r="D21" s="4" t="s">
        <v>12</v>
      </c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ht="15.75" customHeight="1" x14ac:dyDescent="0.15">
      <c r="A22" s="4" t="s">
        <v>137</v>
      </c>
      <c r="B22" s="4" t="str">
        <f t="shared" si="2"/>
        <v>VMSC-VT-YFP-RAB4-S22N-DN-9769</v>
      </c>
      <c r="C22" s="4" t="s">
        <v>11</v>
      </c>
      <c r="D22" s="4" t="s">
        <v>12</v>
      </c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ht="15.75" customHeight="1" x14ac:dyDescent="0.15">
      <c r="A23" s="4" t="s">
        <v>137</v>
      </c>
      <c r="B23" s="4" t="str">
        <f t="shared" si="2"/>
        <v>VMSC-VT-YFP-RAB4-S22N-DN-9769</v>
      </c>
      <c r="C23" s="4" t="s">
        <v>17</v>
      </c>
      <c r="D23" s="4" t="s">
        <v>13</v>
      </c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ht="15.75" customHeight="1" x14ac:dyDescent="0.15">
      <c r="A24" s="4" t="s">
        <v>139</v>
      </c>
      <c r="B24" s="4" t="str">
        <f t="shared" si="2"/>
        <v>VMSC-VT-YFP-RAB4-S22N-DN-9769</v>
      </c>
      <c r="C24" s="4" t="s">
        <v>11</v>
      </c>
      <c r="D24" s="4" t="s">
        <v>12</v>
      </c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ht="15.75" customHeight="1" x14ac:dyDescent="0.15">
      <c r="A25" s="4" t="s">
        <v>139</v>
      </c>
      <c r="B25" s="4" t="str">
        <f t="shared" si="2"/>
        <v>VMSC-VT-YFP-RAB4-S22N-DN-9769</v>
      </c>
      <c r="C25" s="4" t="s">
        <v>17</v>
      </c>
      <c r="D25" s="4" t="s">
        <v>13</v>
      </c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ht="15.75" customHeight="1" x14ac:dyDescent="0.15">
      <c r="A26" s="4" t="s">
        <v>141</v>
      </c>
      <c r="B26" s="4" t="str">
        <f t="shared" si="2"/>
        <v>VMSC-VT-YFP-RAB4-S22N-DN-9769</v>
      </c>
      <c r="C26" s="4" t="s">
        <v>11</v>
      </c>
      <c r="D26" s="4" t="s">
        <v>12</v>
      </c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ht="15.75" customHeight="1" x14ac:dyDescent="0.15">
      <c r="A27" s="4" t="s">
        <v>141</v>
      </c>
      <c r="B27" s="4" t="str">
        <f t="shared" si="2"/>
        <v>VMSC-VT-YFP-RAB4-S22N-DN-9769</v>
      </c>
      <c r="C27" s="4" t="s">
        <v>17</v>
      </c>
      <c r="D27" s="4" t="s">
        <v>92</v>
      </c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ht="15.75" customHeight="1" x14ac:dyDescent="0.15">
      <c r="A28" s="4" t="s">
        <v>144</v>
      </c>
      <c r="B28" s="4" t="str">
        <f t="shared" si="2"/>
        <v>VMSC-VT-YFP-RAB4-S22N-DN-9769</v>
      </c>
      <c r="C28" s="4" t="s">
        <v>17</v>
      </c>
      <c r="D28" s="4" t="s">
        <v>12</v>
      </c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ht="15.75" customHeight="1" x14ac:dyDescent="0.15">
      <c r="A29" s="4" t="s">
        <v>145</v>
      </c>
      <c r="B29" s="4" t="str">
        <f t="shared" si="2"/>
        <v>VMSC-VT-YFP-RAB4-S22N-DN-9769</v>
      </c>
      <c r="C29" s="4" t="s">
        <v>17</v>
      </c>
      <c r="D29" s="4" t="s">
        <v>12</v>
      </c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ht="15.75" customHeight="1" x14ac:dyDescent="0.15">
      <c r="A30" s="6"/>
      <c r="B30" s="6"/>
      <c r="C30" s="6"/>
      <c r="D30" s="6"/>
      <c r="E30" s="6"/>
    </row>
    <row r="31" spans="1:14" ht="15.75" customHeight="1" x14ac:dyDescent="0.15">
      <c r="A31" s="6"/>
      <c r="B31" s="6"/>
      <c r="C31" s="6"/>
      <c r="D31" s="6"/>
      <c r="E31" s="6"/>
    </row>
    <row r="32" spans="1:14" ht="15.75" customHeight="1" x14ac:dyDescent="0.15">
      <c r="A32" s="6"/>
      <c r="B32" s="6"/>
      <c r="C32" s="6"/>
      <c r="D32" s="6"/>
      <c r="E32" s="6"/>
    </row>
    <row r="33" spans="1:5" ht="15.75" customHeight="1" x14ac:dyDescent="0.15">
      <c r="A33" s="6"/>
      <c r="B33" s="6"/>
      <c r="C33" s="6"/>
      <c r="D33" s="6"/>
      <c r="E33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N41"/>
  <sheetViews>
    <sheetView workbookViewId="0"/>
  </sheetViews>
  <sheetFormatPr baseColWidth="10" defaultColWidth="12.6640625" defaultRowHeight="15.75" customHeight="1" x14ac:dyDescent="0.15"/>
  <sheetData>
    <row r="1" spans="1:14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 t="s">
        <v>5</v>
      </c>
      <c r="H1" s="1" t="s">
        <v>6</v>
      </c>
      <c r="I1" s="2"/>
      <c r="J1" s="2"/>
      <c r="K1" s="2"/>
      <c r="L1" s="2"/>
      <c r="M1" s="2"/>
      <c r="N1" s="2"/>
    </row>
    <row r="2" spans="1:14" ht="15.75" customHeight="1" x14ac:dyDescent="0.15">
      <c r="A2" s="4" t="s">
        <v>108</v>
      </c>
      <c r="B2" s="4" t="str">
        <f t="shared" ref="B2:B28" si="0">IFERROR(LEFT(A2, FIND("_", A2) - 1), "")</f>
        <v>VMSC-VT-YFP-RAB21-T27N-DN-23241</v>
      </c>
      <c r="C2" s="4" t="s">
        <v>11</v>
      </c>
      <c r="D2" s="4" t="s">
        <v>12</v>
      </c>
      <c r="E2" s="4"/>
      <c r="F2" s="4" t="s">
        <v>15</v>
      </c>
      <c r="G2" s="4">
        <f ca="1">IFERROR(__xludf.DUMMYFUNCTION("IF(IFERROR(FILTER(D:D, REGEXMATCH(LOWER(D:D), ""local"")),0) &lt;&gt; 0, COUNTA(FILTER(D:D, REGEXMATCH(LOWER(D:D), ""local""))), 0) - G4"),18)</f>
        <v>18</v>
      </c>
      <c r="H2" s="4">
        <f t="shared" ref="H2:H5" ca="1" si="1">100*G2/$G$6</f>
        <v>45</v>
      </c>
    </row>
    <row r="3" spans="1:14" ht="15.75" customHeight="1" x14ac:dyDescent="0.15">
      <c r="A3" s="4" t="s">
        <v>108</v>
      </c>
      <c r="B3" s="4" t="str">
        <f t="shared" si="0"/>
        <v>VMSC-VT-YFP-RAB21-T27N-DN-23241</v>
      </c>
      <c r="C3" s="4" t="s">
        <v>17</v>
      </c>
      <c r="D3" s="4" t="s">
        <v>12</v>
      </c>
      <c r="E3" s="4"/>
      <c r="F3" s="4" t="s">
        <v>18</v>
      </c>
      <c r="G3" s="4">
        <f ca="1">IFERROR(__xludf.DUMMYFUNCTION("IF(IFERROR(FILTER(D:D, REGEXMATCH(LOWER(D:D), ""long range"")),0) &lt;&gt; 0, COUNTA(FILTER(D:D, REGEXMATCH(LOWER(D:D), ""long range""))), 0) - G4"),0)</f>
        <v>0</v>
      </c>
      <c r="H3" s="4">
        <f t="shared" ca="1" si="1"/>
        <v>0</v>
      </c>
    </row>
    <row r="4" spans="1:14" ht="15.75" customHeight="1" x14ac:dyDescent="0.15">
      <c r="A4" s="4" t="s">
        <v>110</v>
      </c>
      <c r="B4" s="4" t="str">
        <f t="shared" si="0"/>
        <v>VMSC-VT-YFP-RAB21-T27N-DN-23241</v>
      </c>
      <c r="C4" s="4" t="s">
        <v>11</v>
      </c>
      <c r="D4" s="4" t="s">
        <v>12</v>
      </c>
      <c r="E4" s="4"/>
      <c r="F4" s="4" t="s">
        <v>21</v>
      </c>
      <c r="G4" s="4">
        <f ca="1">IFERROR(__xludf.DUMMYFUNCTION("IF(IFERROR(FILTER(D:D, REGEXMATCH(LOWER(D:D), ""local""), REGEXMATCH(LOWER(D:D), ""long range"")),0) &lt;&gt; 0, COUNTA(FILTER(D:D, REGEXMATCH(LOWER(D:D), ""local""), REGEXMATCH(LOWER(D:D), ""long range""))), 0)"),2)</f>
        <v>2</v>
      </c>
      <c r="H4" s="4">
        <f t="shared" ca="1" si="1"/>
        <v>5</v>
      </c>
    </row>
    <row r="5" spans="1:14" ht="15.75" customHeight="1" x14ac:dyDescent="0.15">
      <c r="A5" s="4" t="s">
        <v>110</v>
      </c>
      <c r="B5" s="4" t="str">
        <f t="shared" si="0"/>
        <v>VMSC-VT-YFP-RAB21-T27N-DN-23241</v>
      </c>
      <c r="C5" s="4" t="s">
        <v>17</v>
      </c>
      <c r="D5" s="4" t="s">
        <v>13</v>
      </c>
      <c r="E5" s="4"/>
      <c r="F5" s="4" t="s">
        <v>22</v>
      </c>
      <c r="G5" s="8">
        <f ca="1">IFERROR(__xludf.DUMMYFUNCTION("IF(IFERROR(FILTER(D:D, REGEXMATCH(LOWER(D:D), ""no"")),0) &lt;&gt; 0, COUNTA(FILTER(D:D, REGEXMATCH(LOWER(D:D), ""no""))), 0)"),20)</f>
        <v>20</v>
      </c>
      <c r="H5" s="4">
        <f t="shared" ca="1" si="1"/>
        <v>50</v>
      </c>
    </row>
    <row r="6" spans="1:14" ht="15.75" customHeight="1" x14ac:dyDescent="0.15">
      <c r="A6" s="4" t="s">
        <v>113</v>
      </c>
      <c r="B6" s="4" t="str">
        <f t="shared" si="0"/>
        <v>VMSC-VT-YFP-RAB21-T27N-DN-23241</v>
      </c>
      <c r="C6" s="4" t="s">
        <v>11</v>
      </c>
      <c r="D6" s="4" t="s">
        <v>12</v>
      </c>
      <c r="E6" s="4"/>
      <c r="F6" s="4" t="s">
        <v>24</v>
      </c>
      <c r="G6" s="4">
        <f>COUNTA(D:D) - 1</f>
        <v>40</v>
      </c>
      <c r="H6" s="4"/>
    </row>
    <row r="7" spans="1:14" ht="15.75" customHeight="1" x14ac:dyDescent="0.15">
      <c r="A7" s="4" t="s">
        <v>113</v>
      </c>
      <c r="B7" s="4" t="str">
        <f t="shared" si="0"/>
        <v>VMSC-VT-YFP-RAB21-T27N-DN-23241</v>
      </c>
      <c r="C7" s="4" t="s">
        <v>17</v>
      </c>
      <c r="D7" s="4" t="s">
        <v>13</v>
      </c>
      <c r="E7" s="4"/>
      <c r="F7" s="4"/>
      <c r="G7" s="4"/>
      <c r="H7" s="4"/>
    </row>
    <row r="8" spans="1:14" ht="15.75" customHeight="1" x14ac:dyDescent="0.15">
      <c r="A8" s="4" t="s">
        <v>115</v>
      </c>
      <c r="B8" s="4" t="str">
        <f t="shared" si="0"/>
        <v>VMSC-VT-YFP-RAB21-T27N-DN-23241</v>
      </c>
      <c r="C8" s="4" t="s">
        <v>11</v>
      </c>
      <c r="D8" s="4" t="s">
        <v>12</v>
      </c>
      <c r="E8" s="4"/>
      <c r="F8" s="4"/>
      <c r="G8" s="4"/>
      <c r="H8" s="4"/>
    </row>
    <row r="9" spans="1:14" ht="15.75" customHeight="1" x14ac:dyDescent="0.15">
      <c r="A9" s="4" t="s">
        <v>115</v>
      </c>
      <c r="B9" s="4" t="str">
        <f t="shared" si="0"/>
        <v>VMSC-VT-YFP-RAB21-T27N-DN-23241</v>
      </c>
      <c r="C9" s="4" t="s">
        <v>17</v>
      </c>
      <c r="D9" s="4" t="s">
        <v>13</v>
      </c>
      <c r="E9" s="4"/>
      <c r="F9" s="4"/>
      <c r="G9" s="4"/>
      <c r="H9" s="4"/>
    </row>
    <row r="10" spans="1:14" ht="15.75" customHeight="1" x14ac:dyDescent="0.15">
      <c r="A10" s="4" t="s">
        <v>117</v>
      </c>
      <c r="B10" s="4" t="str">
        <f t="shared" si="0"/>
        <v>VMSC-VT-YFP-RAB21-T27N-DN-23241</v>
      </c>
      <c r="C10" s="4" t="s">
        <v>11</v>
      </c>
      <c r="D10" s="4" t="s">
        <v>13</v>
      </c>
      <c r="E10" s="4"/>
      <c r="F10" s="4"/>
      <c r="G10" s="4"/>
      <c r="H10" s="4"/>
    </row>
    <row r="11" spans="1:14" ht="15.75" customHeight="1" x14ac:dyDescent="0.15">
      <c r="A11" s="4" t="s">
        <v>117</v>
      </c>
      <c r="B11" s="4" t="str">
        <f t="shared" si="0"/>
        <v>VMSC-VT-YFP-RAB21-T27N-DN-23241</v>
      </c>
      <c r="C11" s="4" t="s">
        <v>17</v>
      </c>
      <c r="D11" s="4" t="s">
        <v>12</v>
      </c>
      <c r="E11" s="4"/>
      <c r="F11" s="4"/>
      <c r="G11" s="4"/>
      <c r="H11" s="4"/>
    </row>
    <row r="12" spans="1:14" ht="15.75" customHeight="1" x14ac:dyDescent="0.15">
      <c r="A12" s="4" t="s">
        <v>118</v>
      </c>
      <c r="B12" s="4" t="str">
        <f t="shared" si="0"/>
        <v>VMSC-VT-YFP-RAB21-T27N-DN-23241</v>
      </c>
      <c r="C12" s="4" t="s">
        <v>11</v>
      </c>
      <c r="D12" s="4" t="s">
        <v>13</v>
      </c>
      <c r="E12" s="4"/>
      <c r="F12" s="4"/>
      <c r="G12" s="4"/>
      <c r="H12" s="4"/>
    </row>
    <row r="13" spans="1:14" ht="15.75" customHeight="1" x14ac:dyDescent="0.15">
      <c r="A13" s="4" t="s">
        <v>118</v>
      </c>
      <c r="B13" s="4" t="str">
        <f t="shared" si="0"/>
        <v>VMSC-VT-YFP-RAB21-T27N-DN-23241</v>
      </c>
      <c r="C13" s="4" t="s">
        <v>17</v>
      </c>
      <c r="D13" s="4" t="s">
        <v>12</v>
      </c>
      <c r="E13" s="4"/>
      <c r="F13" s="4"/>
      <c r="G13" s="4"/>
      <c r="H13" s="4"/>
    </row>
    <row r="14" spans="1:14" ht="15.75" customHeight="1" x14ac:dyDescent="0.15">
      <c r="A14" s="4" t="s">
        <v>120</v>
      </c>
      <c r="B14" s="4" t="str">
        <f t="shared" si="0"/>
        <v>VMSC-VT-YFP-RAB21-T27N-DN-23241</v>
      </c>
      <c r="C14" s="4" t="s">
        <v>11</v>
      </c>
      <c r="D14" s="4" t="s">
        <v>13</v>
      </c>
      <c r="E14" s="4"/>
      <c r="F14" s="4"/>
      <c r="G14" s="4"/>
      <c r="H14" s="4"/>
    </row>
    <row r="15" spans="1:14" ht="15.75" customHeight="1" x14ac:dyDescent="0.15">
      <c r="A15" s="4" t="s">
        <v>120</v>
      </c>
      <c r="B15" s="4" t="str">
        <f t="shared" si="0"/>
        <v>VMSC-VT-YFP-RAB21-T27N-DN-23241</v>
      </c>
      <c r="C15" s="4" t="s">
        <v>17</v>
      </c>
      <c r="D15" s="4" t="s">
        <v>12</v>
      </c>
      <c r="E15" s="4"/>
      <c r="F15" s="4"/>
      <c r="G15" s="4"/>
      <c r="H15" s="4"/>
    </row>
    <row r="16" spans="1:14" ht="15.75" customHeight="1" x14ac:dyDescent="0.15">
      <c r="A16" s="4" t="s">
        <v>123</v>
      </c>
      <c r="B16" s="4" t="str">
        <f t="shared" si="0"/>
        <v>VMSC-VT-YFP-RAB21-T27N-DN-23241</v>
      </c>
      <c r="C16" s="4" t="s">
        <v>11</v>
      </c>
      <c r="D16" s="4" t="s">
        <v>13</v>
      </c>
      <c r="E16" s="4"/>
      <c r="F16" s="4"/>
      <c r="G16" s="4"/>
      <c r="H16" s="4"/>
    </row>
    <row r="17" spans="1:8" ht="15.75" customHeight="1" x14ac:dyDescent="0.15">
      <c r="A17" s="4" t="s">
        <v>123</v>
      </c>
      <c r="B17" s="4" t="str">
        <f t="shared" si="0"/>
        <v>VMSC-VT-YFP-RAB21-T27N-DN-23241</v>
      </c>
      <c r="C17" s="4" t="s">
        <v>17</v>
      </c>
      <c r="D17" s="4" t="s">
        <v>12</v>
      </c>
      <c r="E17" s="4"/>
      <c r="F17" s="4"/>
      <c r="G17" s="4"/>
      <c r="H17" s="4"/>
    </row>
    <row r="18" spans="1:8" ht="15.75" customHeight="1" x14ac:dyDescent="0.15">
      <c r="A18" s="4" t="s">
        <v>124</v>
      </c>
      <c r="B18" s="4" t="str">
        <f t="shared" si="0"/>
        <v>VMSC-VT-YFP-RAB21-T27N-DN-23241</v>
      </c>
      <c r="C18" s="4" t="s">
        <v>11</v>
      </c>
      <c r="D18" s="4" t="s">
        <v>12</v>
      </c>
      <c r="E18" s="4"/>
      <c r="F18" s="4"/>
      <c r="G18" s="4"/>
      <c r="H18" s="4"/>
    </row>
    <row r="19" spans="1:8" ht="15.75" customHeight="1" x14ac:dyDescent="0.15">
      <c r="A19" s="4" t="s">
        <v>124</v>
      </c>
      <c r="B19" s="4" t="str">
        <f t="shared" si="0"/>
        <v>VMSC-VT-YFP-RAB21-T27N-DN-23241</v>
      </c>
      <c r="C19" s="4" t="s">
        <v>17</v>
      </c>
      <c r="D19" s="4" t="s">
        <v>13</v>
      </c>
      <c r="E19" s="4"/>
      <c r="F19" s="4"/>
      <c r="G19" s="4"/>
      <c r="H19" s="4"/>
    </row>
    <row r="20" spans="1:8" ht="15.75" customHeight="1" x14ac:dyDescent="0.15">
      <c r="A20" s="4" t="s">
        <v>125</v>
      </c>
      <c r="B20" s="4" t="str">
        <f t="shared" si="0"/>
        <v>VMSC-VT-YFP-RAB21-T27N-DN-23241</v>
      </c>
      <c r="C20" s="4" t="s">
        <v>11</v>
      </c>
      <c r="D20" s="4" t="s">
        <v>126</v>
      </c>
      <c r="E20" s="4"/>
      <c r="F20" s="4"/>
      <c r="G20" s="4"/>
      <c r="H20" s="4"/>
    </row>
    <row r="21" spans="1:8" ht="15.75" customHeight="1" x14ac:dyDescent="0.15">
      <c r="A21" s="4" t="s">
        <v>128</v>
      </c>
      <c r="B21" s="4" t="str">
        <f t="shared" si="0"/>
        <v>VMSC-VT-YFP-RAB21-T27N-DN-23241</v>
      </c>
      <c r="C21" s="4" t="s">
        <v>17</v>
      </c>
      <c r="D21" s="4" t="s">
        <v>12</v>
      </c>
      <c r="E21" s="4"/>
      <c r="F21" s="4"/>
      <c r="G21" s="4"/>
      <c r="H21" s="4"/>
    </row>
    <row r="22" spans="1:8" ht="15.75" customHeight="1" x14ac:dyDescent="0.15">
      <c r="A22" s="4" t="s">
        <v>128</v>
      </c>
      <c r="B22" s="4" t="str">
        <f t="shared" si="0"/>
        <v>VMSC-VT-YFP-RAB21-T27N-DN-23241</v>
      </c>
      <c r="C22" s="4" t="s">
        <v>11</v>
      </c>
      <c r="D22" s="4" t="s">
        <v>129</v>
      </c>
      <c r="E22" s="4"/>
      <c r="F22" s="4"/>
      <c r="G22" s="4"/>
      <c r="H22" s="4"/>
    </row>
    <row r="23" spans="1:8" ht="15.75" customHeight="1" x14ac:dyDescent="0.15">
      <c r="A23" s="4" t="s">
        <v>128</v>
      </c>
      <c r="B23" s="4" t="str">
        <f t="shared" si="0"/>
        <v>VMSC-VT-YFP-RAB21-T27N-DN-23241</v>
      </c>
      <c r="C23" s="4" t="s">
        <v>17</v>
      </c>
      <c r="D23" s="4" t="s">
        <v>129</v>
      </c>
      <c r="E23" s="4"/>
      <c r="F23" s="4"/>
      <c r="G23" s="4"/>
      <c r="H23" s="4"/>
    </row>
    <row r="24" spans="1:8" ht="15.75" customHeight="1" x14ac:dyDescent="0.15">
      <c r="A24" s="4" t="s">
        <v>132</v>
      </c>
      <c r="B24" s="4" t="str">
        <f t="shared" si="0"/>
        <v>VMSC-VT-YFP-RAB21-T27N-DN-23241</v>
      </c>
      <c r="C24" s="4" t="s">
        <v>11</v>
      </c>
      <c r="D24" s="4" t="s">
        <v>126</v>
      </c>
      <c r="E24" s="4"/>
      <c r="F24" s="4"/>
      <c r="G24" s="4"/>
      <c r="H24" s="4"/>
    </row>
    <row r="25" spans="1:8" ht="15.75" customHeight="1" x14ac:dyDescent="0.15">
      <c r="A25" s="4" t="s">
        <v>132</v>
      </c>
      <c r="B25" s="4" t="str">
        <f t="shared" si="0"/>
        <v>VMSC-VT-YFP-RAB21-T27N-DN-23241</v>
      </c>
      <c r="C25" s="4" t="s">
        <v>17</v>
      </c>
      <c r="D25" s="4" t="s">
        <v>12</v>
      </c>
      <c r="E25" s="4"/>
      <c r="F25" s="4"/>
      <c r="G25" s="4"/>
      <c r="H25" s="4"/>
    </row>
    <row r="26" spans="1:8" ht="15.75" customHeight="1" x14ac:dyDescent="0.15">
      <c r="A26" s="4" t="s">
        <v>134</v>
      </c>
      <c r="B26" s="4" t="str">
        <f t="shared" si="0"/>
        <v>VMSC-VT-YFP-RAB21-T27N-DN-23241</v>
      </c>
      <c r="C26" s="4" t="s">
        <v>11</v>
      </c>
      <c r="D26" s="4" t="s">
        <v>12</v>
      </c>
      <c r="E26" s="4"/>
      <c r="F26" s="4"/>
      <c r="G26" s="4"/>
      <c r="H26" s="4"/>
    </row>
    <row r="27" spans="1:8" ht="15.75" customHeight="1" x14ac:dyDescent="0.15">
      <c r="A27" s="4" t="s">
        <v>135</v>
      </c>
      <c r="B27" s="4" t="str">
        <f t="shared" si="0"/>
        <v>VMSC-VT-YFP-RAB21-T27N-DN-23241</v>
      </c>
      <c r="C27" s="4" t="s">
        <v>17</v>
      </c>
      <c r="D27" s="4" t="s">
        <v>126</v>
      </c>
      <c r="E27" s="4"/>
      <c r="F27" s="4"/>
      <c r="G27" s="4"/>
      <c r="H27" s="4"/>
    </row>
    <row r="28" spans="1:8" ht="15.75" customHeight="1" x14ac:dyDescent="0.15">
      <c r="A28" s="4" t="s">
        <v>134</v>
      </c>
      <c r="B28" s="4" t="str">
        <f t="shared" si="0"/>
        <v>VMSC-VT-YFP-RAB21-T27N-DN-23241</v>
      </c>
      <c r="C28" s="4" t="s">
        <v>11</v>
      </c>
      <c r="D28" s="4" t="s">
        <v>12</v>
      </c>
      <c r="E28" s="4"/>
      <c r="F28" s="4"/>
      <c r="G28" s="4"/>
      <c r="H28" s="4"/>
    </row>
    <row r="29" spans="1:8" ht="15.75" customHeight="1" x14ac:dyDescent="0.15">
      <c r="A29" s="4" t="s">
        <v>108</v>
      </c>
      <c r="B29" s="4" t="str">
        <f t="shared" ref="B29:B41" si="2">LEFT(A29, FIND("_", A29) - 1)</f>
        <v>VMSC-VT-YFP-RAB21-T27N-DN-23241</v>
      </c>
      <c r="C29" s="4" t="s">
        <v>11</v>
      </c>
      <c r="D29" s="4" t="s">
        <v>13</v>
      </c>
      <c r="E29" s="4"/>
      <c r="F29" s="4"/>
      <c r="G29" s="4"/>
      <c r="H29" s="4"/>
    </row>
    <row r="30" spans="1:8" ht="15.75" customHeight="1" x14ac:dyDescent="0.15">
      <c r="A30" s="4" t="s">
        <v>108</v>
      </c>
      <c r="B30" s="4" t="str">
        <f t="shared" si="2"/>
        <v>VMSC-VT-YFP-RAB21-T27N-DN-23241</v>
      </c>
      <c r="C30" s="4" t="s">
        <v>17</v>
      </c>
      <c r="D30" s="4" t="s">
        <v>12</v>
      </c>
      <c r="E30" s="4"/>
      <c r="F30" s="4"/>
      <c r="G30" s="4"/>
      <c r="H30" s="4"/>
    </row>
    <row r="31" spans="1:8" ht="15.75" customHeight="1" x14ac:dyDescent="0.15">
      <c r="A31" s="4" t="s">
        <v>110</v>
      </c>
      <c r="B31" s="4" t="str">
        <f t="shared" si="2"/>
        <v>VMSC-VT-YFP-RAB21-T27N-DN-23241</v>
      </c>
      <c r="C31" s="4" t="s">
        <v>11</v>
      </c>
      <c r="D31" s="4" t="s">
        <v>13</v>
      </c>
      <c r="E31" s="4"/>
      <c r="F31" s="4"/>
      <c r="G31" s="4"/>
      <c r="H31" s="4"/>
    </row>
    <row r="32" spans="1:8" ht="15.75" customHeight="1" x14ac:dyDescent="0.15">
      <c r="A32" s="4" t="s">
        <v>110</v>
      </c>
      <c r="B32" s="4" t="str">
        <f t="shared" si="2"/>
        <v>VMSC-VT-YFP-RAB21-T27N-DN-23241</v>
      </c>
      <c r="C32" s="4" t="s">
        <v>17</v>
      </c>
      <c r="D32" s="4" t="s">
        <v>13</v>
      </c>
      <c r="E32" s="4"/>
      <c r="F32" s="4"/>
      <c r="G32" s="4"/>
      <c r="H32" s="4"/>
    </row>
    <row r="33" spans="1:8" ht="15.75" customHeight="1" x14ac:dyDescent="0.15">
      <c r="A33" s="4" t="s">
        <v>113</v>
      </c>
      <c r="B33" s="4" t="str">
        <f t="shared" si="2"/>
        <v>VMSC-VT-YFP-RAB21-T27N-DN-23241</v>
      </c>
      <c r="C33" s="4" t="s">
        <v>11</v>
      </c>
      <c r="D33" s="4" t="s">
        <v>12</v>
      </c>
      <c r="E33" s="4"/>
      <c r="F33" s="4"/>
      <c r="G33" s="4"/>
      <c r="H33" s="4"/>
    </row>
    <row r="34" spans="1:8" ht="15.75" customHeight="1" x14ac:dyDescent="0.15">
      <c r="A34" s="4" t="s">
        <v>113</v>
      </c>
      <c r="B34" s="4" t="str">
        <f t="shared" si="2"/>
        <v>VMSC-VT-YFP-RAB21-T27N-DN-23241</v>
      </c>
      <c r="C34" s="4" t="s">
        <v>17</v>
      </c>
      <c r="D34" s="4" t="s">
        <v>12</v>
      </c>
      <c r="E34" s="4"/>
      <c r="F34" s="4"/>
      <c r="G34" s="4"/>
      <c r="H34" s="4"/>
    </row>
    <row r="35" spans="1:8" ht="15.75" customHeight="1" x14ac:dyDescent="0.15">
      <c r="A35" s="4" t="s">
        <v>115</v>
      </c>
      <c r="B35" s="4" t="str">
        <f t="shared" si="2"/>
        <v>VMSC-VT-YFP-RAB21-T27N-DN-23241</v>
      </c>
      <c r="C35" s="4" t="s">
        <v>11</v>
      </c>
      <c r="D35" s="4" t="s">
        <v>12</v>
      </c>
      <c r="E35" s="4"/>
      <c r="F35" s="4"/>
      <c r="G35" s="4"/>
      <c r="H35" s="4"/>
    </row>
    <row r="36" spans="1:8" ht="15.75" customHeight="1" x14ac:dyDescent="0.15">
      <c r="A36" s="4" t="s">
        <v>115</v>
      </c>
      <c r="B36" s="4" t="str">
        <f t="shared" si="2"/>
        <v>VMSC-VT-YFP-RAB21-T27N-DN-23241</v>
      </c>
      <c r="C36" s="4" t="s">
        <v>17</v>
      </c>
      <c r="D36" s="4" t="s">
        <v>13</v>
      </c>
      <c r="E36" s="4"/>
      <c r="F36" s="4"/>
      <c r="G36" s="4"/>
      <c r="H36" s="4"/>
    </row>
    <row r="37" spans="1:8" ht="15.75" customHeight="1" x14ac:dyDescent="0.15">
      <c r="A37" s="4" t="s">
        <v>148</v>
      </c>
      <c r="B37" s="4" t="str">
        <f t="shared" si="2"/>
        <v>VMSC-VT-YFP-RAB21-T27N-DN-23241</v>
      </c>
      <c r="C37" s="4" t="s">
        <v>11</v>
      </c>
      <c r="D37" s="4" t="s">
        <v>126</v>
      </c>
      <c r="E37" s="4"/>
      <c r="F37" s="4"/>
      <c r="G37" s="4"/>
      <c r="H37" s="4"/>
    </row>
    <row r="38" spans="1:8" ht="15.75" customHeight="1" x14ac:dyDescent="0.15">
      <c r="A38" s="4" t="s">
        <v>148</v>
      </c>
      <c r="B38" s="4" t="str">
        <f t="shared" si="2"/>
        <v>VMSC-VT-YFP-RAB21-T27N-DN-23241</v>
      </c>
      <c r="C38" s="4" t="s">
        <v>17</v>
      </c>
      <c r="D38" s="4" t="s">
        <v>12</v>
      </c>
      <c r="E38" s="4"/>
      <c r="F38" s="4"/>
      <c r="G38" s="4"/>
      <c r="H38" s="4"/>
    </row>
    <row r="39" spans="1:8" ht="15.75" customHeight="1" x14ac:dyDescent="0.15">
      <c r="A39" s="4" t="s">
        <v>151</v>
      </c>
      <c r="B39" s="4" t="str">
        <f t="shared" si="2"/>
        <v>VMSC-VT-YFP-RAB21-T27N-DN-23241</v>
      </c>
      <c r="C39" s="4" t="s">
        <v>11</v>
      </c>
      <c r="D39" s="4" t="s">
        <v>126</v>
      </c>
      <c r="E39" s="4"/>
      <c r="F39" s="4"/>
      <c r="G39" s="4"/>
      <c r="H39" s="4"/>
    </row>
    <row r="40" spans="1:8" ht="15.75" customHeight="1" x14ac:dyDescent="0.15">
      <c r="A40" s="4" t="s">
        <v>151</v>
      </c>
      <c r="B40" s="4" t="str">
        <f t="shared" si="2"/>
        <v>VMSC-VT-YFP-RAB21-T27N-DN-23241</v>
      </c>
      <c r="C40" s="4" t="s">
        <v>17</v>
      </c>
      <c r="D40" s="4" t="s">
        <v>126</v>
      </c>
      <c r="E40" s="4"/>
      <c r="F40" s="4"/>
      <c r="G40" s="4"/>
      <c r="H40" s="4"/>
    </row>
    <row r="41" spans="1:8" ht="15.75" customHeight="1" x14ac:dyDescent="0.15">
      <c r="A41" s="4" t="s">
        <v>134</v>
      </c>
      <c r="B41" s="4" t="str">
        <f t="shared" si="2"/>
        <v>VMSC-VT-YFP-RAB21-T27N-DN-23241</v>
      </c>
      <c r="C41" s="4" t="s">
        <v>11</v>
      </c>
      <c r="D41" s="4" t="s">
        <v>12</v>
      </c>
      <c r="E41" s="4"/>
      <c r="F41" s="4"/>
      <c r="G41" s="4"/>
      <c r="H41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N38"/>
  <sheetViews>
    <sheetView tabSelected="1" workbookViewId="0"/>
  </sheetViews>
  <sheetFormatPr baseColWidth="10" defaultColWidth="12.6640625" defaultRowHeight="15.75" customHeight="1" x14ac:dyDescent="0.15"/>
  <sheetData>
    <row r="1" spans="1:14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/>
      <c r="F1" s="2" t="s">
        <v>4</v>
      </c>
      <c r="G1" s="2" t="s">
        <v>5</v>
      </c>
      <c r="H1" s="2" t="s">
        <v>6</v>
      </c>
      <c r="I1" s="2"/>
      <c r="J1" s="2"/>
      <c r="K1" s="2"/>
      <c r="L1" s="2"/>
      <c r="M1" s="2"/>
      <c r="N1" s="2"/>
    </row>
    <row r="2" spans="1:14" ht="15.75" customHeight="1" x14ac:dyDescent="0.15">
      <c r="A2" s="4" t="s">
        <v>111</v>
      </c>
      <c r="B2" s="4" t="str">
        <f t="shared" ref="B2:B25" si="0">IFERROR(LEFT(A2, FIND("_", A2) - 1), "")</f>
        <v>VMSC-VT-YFP-RAB35-S22N-DN-9819</v>
      </c>
      <c r="C2" s="4" t="s">
        <v>11</v>
      </c>
      <c r="D2" s="4" t="s">
        <v>12</v>
      </c>
      <c r="E2" s="4"/>
      <c r="F2" s="7" t="s">
        <v>15</v>
      </c>
      <c r="G2" s="7">
        <f ca="1">IFERROR(__xludf.DUMMYFUNCTION("IF(IFERROR(FILTER(D:D, REGEXMATCH(LOWER(D:D), ""local"")),0) &lt;&gt; 0, COUNTA(FILTER(D:D, REGEXMATCH(LOWER(D:D), ""local""))), 0) - G4"),14)</f>
        <v>14</v>
      </c>
      <c r="H2" s="7">
        <f t="shared" ref="H2:H5" ca="1" si="1">100*G2/$G$6</f>
        <v>37.837837837837839</v>
      </c>
    </row>
    <row r="3" spans="1:14" ht="15.75" customHeight="1" x14ac:dyDescent="0.15">
      <c r="A3" s="4" t="s">
        <v>111</v>
      </c>
      <c r="B3" s="4" t="str">
        <f t="shared" si="0"/>
        <v>VMSC-VT-YFP-RAB35-S22N-DN-9819</v>
      </c>
      <c r="C3" s="4" t="s">
        <v>17</v>
      </c>
      <c r="D3" s="4" t="s">
        <v>12</v>
      </c>
      <c r="E3" s="4"/>
      <c r="F3" s="7" t="s">
        <v>18</v>
      </c>
      <c r="G3" s="7">
        <f ca="1">IFERROR(__xludf.DUMMYFUNCTION("IF(IFERROR(FILTER(D:D, REGEXMATCH(LOWER(D:D), ""long range"")),0) &lt;&gt; 0, COUNTA(FILTER(D:D, REGEXMATCH(LOWER(D:D), ""long range""))), 0) - G4"),2)</f>
        <v>2</v>
      </c>
      <c r="H3" s="7">
        <f t="shared" ca="1" si="1"/>
        <v>5.4054054054054053</v>
      </c>
    </row>
    <row r="4" spans="1:14" ht="15.75" customHeight="1" x14ac:dyDescent="0.15">
      <c r="A4" s="4" t="s">
        <v>122</v>
      </c>
      <c r="B4" s="4" t="str">
        <f t="shared" si="0"/>
        <v>VMSC-VT-YFP-RAB35-S22N-DN-9819</v>
      </c>
      <c r="C4" s="4" t="s">
        <v>11</v>
      </c>
      <c r="D4" s="4" t="s">
        <v>12</v>
      </c>
      <c r="E4" s="4"/>
      <c r="F4" s="7" t="s">
        <v>21</v>
      </c>
      <c r="G4" s="7">
        <f ca="1">IFERROR(__xludf.DUMMYFUNCTION("IF(IFERROR(FILTER(D:D, REGEXMATCH(LOWER(D:D), ""local""), REGEXMATCH(LOWER(D:D), ""long range"")),0) &lt;&gt; 0, COUNTA(FILTER(D:D, REGEXMATCH(LOWER(D:D), ""local""), REGEXMATCH(LOWER(D:D), ""long range""))), 0)"),1)</f>
        <v>1</v>
      </c>
      <c r="H4" s="7">
        <f t="shared" ca="1" si="1"/>
        <v>2.7027027027027026</v>
      </c>
    </row>
    <row r="5" spans="1:14" ht="15.75" customHeight="1" x14ac:dyDescent="0.15">
      <c r="A5" s="4" t="s">
        <v>122</v>
      </c>
      <c r="B5" s="4" t="str">
        <f t="shared" si="0"/>
        <v>VMSC-VT-YFP-RAB35-S22N-DN-9819</v>
      </c>
      <c r="C5" s="4" t="s">
        <v>17</v>
      </c>
      <c r="D5" s="4" t="s">
        <v>12</v>
      </c>
      <c r="E5" s="4"/>
      <c r="F5" s="7" t="s">
        <v>22</v>
      </c>
      <c r="G5" s="8">
        <f ca="1">IFERROR(__xludf.DUMMYFUNCTION("IF(IFERROR(FILTER(D:D, REGEXMATCH(LOWER(D:D), ""no"")),0) &lt;&gt; 0, COUNTA(FILTER(D:D, REGEXMATCH(LOWER(D:D), ""no""))), 0)"),20)</f>
        <v>20</v>
      </c>
      <c r="H5" s="7">
        <f t="shared" ca="1" si="1"/>
        <v>54.054054054054056</v>
      </c>
    </row>
    <row r="6" spans="1:14" ht="15.75" customHeight="1" x14ac:dyDescent="0.15">
      <c r="A6" s="4" t="s">
        <v>131</v>
      </c>
      <c r="B6" s="4" t="str">
        <f t="shared" si="0"/>
        <v>VMSC-VT-YFP-RAB35-S22N-DN-9819</v>
      </c>
      <c r="C6" s="4" t="s">
        <v>11</v>
      </c>
      <c r="D6" s="4" t="s">
        <v>12</v>
      </c>
      <c r="E6" s="4"/>
      <c r="F6" s="7" t="s">
        <v>24</v>
      </c>
      <c r="G6" s="7">
        <f>COUNTA(D:D) - 1</f>
        <v>37</v>
      </c>
    </row>
    <row r="7" spans="1:14" ht="15.75" customHeight="1" x14ac:dyDescent="0.15">
      <c r="A7" s="4" t="s">
        <v>131</v>
      </c>
      <c r="B7" s="4" t="str">
        <f t="shared" si="0"/>
        <v>VMSC-VT-YFP-RAB35-S22N-DN-9819</v>
      </c>
      <c r="C7" s="4" t="s">
        <v>17</v>
      </c>
      <c r="D7" s="4" t="s">
        <v>12</v>
      </c>
      <c r="E7" s="4"/>
    </row>
    <row r="8" spans="1:14" ht="15.75" customHeight="1" x14ac:dyDescent="0.15">
      <c r="A8" s="4" t="s">
        <v>136</v>
      </c>
      <c r="B8" s="4" t="str">
        <f t="shared" si="0"/>
        <v>VMSC-VT-YFP-RAB35-S22N-DN-9819</v>
      </c>
      <c r="C8" s="4" t="s">
        <v>11</v>
      </c>
      <c r="D8" s="4" t="s">
        <v>12</v>
      </c>
      <c r="E8" s="4"/>
      <c r="F8" s="4"/>
    </row>
    <row r="9" spans="1:14" ht="15.75" customHeight="1" x14ac:dyDescent="0.15">
      <c r="A9" s="4" t="s">
        <v>136</v>
      </c>
      <c r="B9" s="4" t="str">
        <f t="shared" si="0"/>
        <v>VMSC-VT-YFP-RAB35-S22N-DN-9819</v>
      </c>
      <c r="C9" s="4" t="s">
        <v>17</v>
      </c>
      <c r="D9" s="4" t="s">
        <v>12</v>
      </c>
      <c r="E9" s="4"/>
      <c r="F9" s="4"/>
    </row>
    <row r="10" spans="1:14" ht="15.75" customHeight="1" x14ac:dyDescent="0.15">
      <c r="A10" s="4" t="s">
        <v>138</v>
      </c>
      <c r="B10" s="4" t="str">
        <f t="shared" si="0"/>
        <v>VMSC-VT-YFP-RAB35-S22N-DN-9819</v>
      </c>
      <c r="C10" s="4" t="s">
        <v>11</v>
      </c>
      <c r="D10" s="4" t="s">
        <v>13</v>
      </c>
      <c r="E10" s="4"/>
      <c r="F10" s="4"/>
    </row>
    <row r="11" spans="1:14" ht="15.75" customHeight="1" x14ac:dyDescent="0.15">
      <c r="A11" s="4" t="s">
        <v>138</v>
      </c>
      <c r="B11" s="4" t="str">
        <f t="shared" si="0"/>
        <v>VMSC-VT-YFP-RAB35-S22N-DN-9819</v>
      </c>
      <c r="C11" s="4" t="s">
        <v>17</v>
      </c>
      <c r="D11" s="4" t="s">
        <v>12</v>
      </c>
      <c r="E11" s="4"/>
      <c r="F11" s="4"/>
    </row>
    <row r="12" spans="1:14" ht="15.75" customHeight="1" x14ac:dyDescent="0.15">
      <c r="A12" s="4" t="s">
        <v>140</v>
      </c>
      <c r="B12" s="4" t="str">
        <f t="shared" si="0"/>
        <v>VMSC-VT-YFP-RAB35-S22N-DN-9819</v>
      </c>
      <c r="C12" s="4" t="s">
        <v>11</v>
      </c>
      <c r="D12" s="4" t="s">
        <v>13</v>
      </c>
      <c r="E12" s="4"/>
      <c r="F12" s="4"/>
    </row>
    <row r="13" spans="1:14" ht="15.75" customHeight="1" x14ac:dyDescent="0.15">
      <c r="A13" s="4" t="s">
        <v>140</v>
      </c>
      <c r="B13" s="4" t="str">
        <f t="shared" si="0"/>
        <v>VMSC-VT-YFP-RAB35-S22N-DN-9819</v>
      </c>
      <c r="C13" s="4" t="s">
        <v>17</v>
      </c>
      <c r="D13" s="4" t="s">
        <v>13</v>
      </c>
      <c r="E13" s="4"/>
      <c r="F13" s="4"/>
    </row>
    <row r="14" spans="1:14" ht="15.75" customHeight="1" x14ac:dyDescent="0.15">
      <c r="A14" s="4" t="s">
        <v>142</v>
      </c>
      <c r="B14" s="4" t="str">
        <f t="shared" si="0"/>
        <v>VMSC-VT-YFP-RAB35-S22N-DN-9819</v>
      </c>
      <c r="C14" s="4" t="s">
        <v>11</v>
      </c>
      <c r="D14" s="4" t="s">
        <v>13</v>
      </c>
      <c r="E14" s="4"/>
      <c r="F14" s="4"/>
    </row>
    <row r="15" spans="1:14" ht="15.75" customHeight="1" x14ac:dyDescent="0.15">
      <c r="A15" s="4" t="s">
        <v>142</v>
      </c>
      <c r="B15" s="4" t="str">
        <f t="shared" si="0"/>
        <v>VMSC-VT-YFP-RAB35-S22N-DN-9819</v>
      </c>
      <c r="C15" s="4" t="s">
        <v>17</v>
      </c>
      <c r="D15" s="4" t="s">
        <v>13</v>
      </c>
      <c r="E15" s="4"/>
      <c r="F15" s="4"/>
    </row>
    <row r="16" spans="1:14" ht="15.75" customHeight="1" x14ac:dyDescent="0.15">
      <c r="A16" s="4" t="s">
        <v>143</v>
      </c>
      <c r="B16" s="4" t="str">
        <f t="shared" si="0"/>
        <v>VMSC-VT-YFP-RAB35-S22N-DN-9819</v>
      </c>
      <c r="C16" s="4" t="s">
        <v>11</v>
      </c>
      <c r="D16" s="4" t="s">
        <v>12</v>
      </c>
      <c r="E16" s="4"/>
      <c r="F16" s="4"/>
    </row>
    <row r="17" spans="1:6" ht="15.75" customHeight="1" x14ac:dyDescent="0.15">
      <c r="A17" s="4" t="s">
        <v>143</v>
      </c>
      <c r="B17" s="4" t="str">
        <f t="shared" si="0"/>
        <v>VMSC-VT-YFP-RAB35-S22N-DN-9819</v>
      </c>
      <c r="C17" s="4" t="s">
        <v>17</v>
      </c>
      <c r="D17" s="4" t="s">
        <v>12</v>
      </c>
      <c r="E17" s="4"/>
      <c r="F17" s="4"/>
    </row>
    <row r="18" spans="1:6" ht="15.75" customHeight="1" x14ac:dyDescent="0.15">
      <c r="A18" s="4" t="s">
        <v>146</v>
      </c>
      <c r="B18" s="4" t="str">
        <f t="shared" si="0"/>
        <v>VMSC-VT-YFP-RAB35-S22N-DN-9819</v>
      </c>
      <c r="C18" s="4" t="s">
        <v>11</v>
      </c>
      <c r="D18" s="4" t="s">
        <v>12</v>
      </c>
      <c r="E18" s="4"/>
      <c r="F18" s="4"/>
    </row>
    <row r="19" spans="1:6" ht="15.75" customHeight="1" x14ac:dyDescent="0.15">
      <c r="A19" s="4" t="s">
        <v>146</v>
      </c>
      <c r="B19" s="4" t="str">
        <f t="shared" si="0"/>
        <v>VMSC-VT-YFP-RAB35-S22N-DN-9819</v>
      </c>
      <c r="C19" s="4" t="s">
        <v>17</v>
      </c>
      <c r="D19" s="4" t="s">
        <v>12</v>
      </c>
      <c r="E19" s="4"/>
      <c r="F19" s="4"/>
    </row>
    <row r="20" spans="1:6" ht="15.75" customHeight="1" x14ac:dyDescent="0.15">
      <c r="A20" s="4" t="s">
        <v>147</v>
      </c>
      <c r="B20" s="4" t="str">
        <f t="shared" si="0"/>
        <v>VMSC-VT-YFP-RAB35-S22N-DN-9819</v>
      </c>
      <c r="C20" s="4" t="s">
        <v>11</v>
      </c>
      <c r="D20" s="4" t="s">
        <v>14</v>
      </c>
      <c r="E20" s="4"/>
      <c r="F20" s="4"/>
    </row>
    <row r="21" spans="1:6" ht="15.75" customHeight="1" x14ac:dyDescent="0.15">
      <c r="A21" s="4" t="s">
        <v>147</v>
      </c>
      <c r="B21" s="4" t="str">
        <f t="shared" si="0"/>
        <v>VMSC-VT-YFP-RAB35-S22N-DN-9819</v>
      </c>
      <c r="C21" s="4" t="s">
        <v>17</v>
      </c>
      <c r="D21" s="4" t="s">
        <v>126</v>
      </c>
      <c r="E21" s="4"/>
      <c r="F21" s="4"/>
    </row>
    <row r="22" spans="1:6" ht="15.75" customHeight="1" x14ac:dyDescent="0.15">
      <c r="A22" s="4" t="s">
        <v>149</v>
      </c>
      <c r="B22" s="4" t="str">
        <f t="shared" si="0"/>
        <v>VMSC-VT-YFP-RAB35-S22N-DN-9819</v>
      </c>
      <c r="C22" s="4" t="s">
        <v>11</v>
      </c>
      <c r="D22" s="4" t="s">
        <v>150</v>
      </c>
      <c r="E22" s="4"/>
      <c r="F22" s="4"/>
    </row>
    <row r="23" spans="1:6" ht="15.75" customHeight="1" x14ac:dyDescent="0.15">
      <c r="A23" s="4" t="s">
        <v>149</v>
      </c>
      <c r="B23" s="4" t="str">
        <f t="shared" si="0"/>
        <v>VMSC-VT-YFP-RAB35-S22N-DN-9819</v>
      </c>
      <c r="C23" s="4" t="s">
        <v>17</v>
      </c>
      <c r="D23" s="4" t="s">
        <v>126</v>
      </c>
      <c r="E23" s="4"/>
      <c r="F23" s="4"/>
    </row>
    <row r="24" spans="1:6" ht="15.75" customHeight="1" x14ac:dyDescent="0.15">
      <c r="A24" s="4" t="s">
        <v>152</v>
      </c>
      <c r="B24" s="4" t="str">
        <f t="shared" si="0"/>
        <v>VMSC-VT-YFP-RAB35-S22N-DN-9819</v>
      </c>
      <c r="C24" s="4" t="s">
        <v>11</v>
      </c>
      <c r="D24" s="4" t="s">
        <v>129</v>
      </c>
      <c r="E24" s="4"/>
      <c r="F24" s="4"/>
    </row>
    <row r="25" spans="1:6" ht="15.75" customHeight="1" x14ac:dyDescent="0.15">
      <c r="A25" s="4" t="s">
        <v>152</v>
      </c>
      <c r="B25" s="4" t="str">
        <f t="shared" si="0"/>
        <v>VMSC-VT-YFP-RAB35-S22N-DN-9819</v>
      </c>
      <c r="C25" s="4" t="s">
        <v>17</v>
      </c>
      <c r="D25" s="4" t="s">
        <v>12</v>
      </c>
      <c r="E25" s="4"/>
      <c r="F25" s="4"/>
    </row>
    <row r="26" spans="1:6" ht="15.75" customHeight="1" x14ac:dyDescent="0.15">
      <c r="A26" s="4" t="s">
        <v>153</v>
      </c>
      <c r="B26" s="4" t="str">
        <f t="shared" ref="B26:B38" si="2">LEFT(A26, FIND("_", A26) - 1)</f>
        <v>VMSC-VT-YFP-RAB35-S22N-DN-9819</v>
      </c>
      <c r="C26" s="4" t="s">
        <v>17</v>
      </c>
      <c r="D26" s="4" t="s">
        <v>13</v>
      </c>
      <c r="E26" s="6"/>
      <c r="F26" s="4"/>
    </row>
    <row r="27" spans="1:6" ht="15.75" customHeight="1" x14ac:dyDescent="0.15">
      <c r="A27" s="4" t="s">
        <v>154</v>
      </c>
      <c r="B27" s="4" t="str">
        <f t="shared" si="2"/>
        <v>VMSC-VT-YFP-RAB35-S22N-DN-9819</v>
      </c>
      <c r="C27" s="4" t="s">
        <v>11</v>
      </c>
      <c r="D27" s="4" t="s">
        <v>12</v>
      </c>
      <c r="E27" s="6"/>
      <c r="F27" s="4"/>
    </row>
    <row r="28" spans="1:6" ht="15.75" customHeight="1" x14ac:dyDescent="0.15">
      <c r="A28" s="4" t="s">
        <v>154</v>
      </c>
      <c r="B28" s="4" t="str">
        <f t="shared" si="2"/>
        <v>VMSC-VT-YFP-RAB35-S22N-DN-9819</v>
      </c>
      <c r="C28" s="4" t="s">
        <v>17</v>
      </c>
      <c r="D28" s="4" t="s">
        <v>12</v>
      </c>
      <c r="E28" s="6"/>
    </row>
    <row r="29" spans="1:6" ht="15.75" customHeight="1" x14ac:dyDescent="0.15">
      <c r="A29" s="4" t="s">
        <v>155</v>
      </c>
      <c r="B29" s="4" t="str">
        <f t="shared" si="2"/>
        <v>VMSC-VT-YFP-RAB35-S22N-DN-9819</v>
      </c>
      <c r="C29" s="4" t="s">
        <v>11</v>
      </c>
      <c r="D29" s="4" t="s">
        <v>12</v>
      </c>
      <c r="E29" s="6"/>
    </row>
    <row r="30" spans="1:6" ht="15.75" customHeight="1" x14ac:dyDescent="0.15">
      <c r="A30" s="4" t="s">
        <v>156</v>
      </c>
      <c r="B30" s="4" t="str">
        <f t="shared" si="2"/>
        <v>VMSC-VT-YFP-RAB35-S22N-DN-9819</v>
      </c>
      <c r="C30" s="4" t="s">
        <v>11</v>
      </c>
      <c r="D30" s="4" t="s">
        <v>12</v>
      </c>
      <c r="E30" s="6"/>
    </row>
    <row r="31" spans="1:6" ht="15.75" customHeight="1" x14ac:dyDescent="0.15">
      <c r="A31" s="4" t="s">
        <v>157</v>
      </c>
      <c r="B31" s="4" t="str">
        <f t="shared" si="2"/>
        <v>VMSC-VT-YFP-RAB35-S22N-DN-9819</v>
      </c>
      <c r="C31" s="4" t="s">
        <v>11</v>
      </c>
      <c r="D31" s="4" t="s">
        <v>13</v>
      </c>
      <c r="E31" s="6"/>
    </row>
    <row r="32" spans="1:6" ht="15.75" customHeight="1" x14ac:dyDescent="0.15">
      <c r="A32" s="4" t="s">
        <v>157</v>
      </c>
      <c r="B32" s="4" t="str">
        <f t="shared" si="2"/>
        <v>VMSC-VT-YFP-RAB35-S22N-DN-9819</v>
      </c>
      <c r="C32" s="4" t="s">
        <v>17</v>
      </c>
      <c r="D32" s="4" t="s">
        <v>13</v>
      </c>
      <c r="E32" s="6"/>
    </row>
    <row r="33" spans="1:5" ht="15.75" customHeight="1" x14ac:dyDescent="0.15">
      <c r="A33" s="4" t="s">
        <v>158</v>
      </c>
      <c r="B33" s="4" t="str">
        <f t="shared" si="2"/>
        <v>VMSC-VT-YFP-RAB35-S22N-DN-9819</v>
      </c>
      <c r="C33" s="4" t="s">
        <v>11</v>
      </c>
      <c r="D33" s="4" t="s">
        <v>13</v>
      </c>
      <c r="E33" s="6"/>
    </row>
    <row r="34" spans="1:5" ht="15.75" customHeight="1" x14ac:dyDescent="0.15">
      <c r="A34" s="4" t="s">
        <v>158</v>
      </c>
      <c r="B34" s="4" t="str">
        <f t="shared" si="2"/>
        <v>VMSC-VT-YFP-RAB35-S22N-DN-9819</v>
      </c>
      <c r="C34" s="4" t="s">
        <v>17</v>
      </c>
      <c r="D34" s="4" t="s">
        <v>13</v>
      </c>
      <c r="E34" s="6"/>
    </row>
    <row r="35" spans="1:5" ht="15.75" customHeight="1" x14ac:dyDescent="0.15">
      <c r="A35" s="4" t="s">
        <v>159</v>
      </c>
      <c r="B35" s="4" t="str">
        <f t="shared" si="2"/>
        <v>VMSC-VT-YFP-RAB35-S22N-DN-9819</v>
      </c>
      <c r="C35" s="4" t="s">
        <v>11</v>
      </c>
      <c r="D35" s="4" t="s">
        <v>12</v>
      </c>
      <c r="E35" s="6"/>
    </row>
    <row r="36" spans="1:5" ht="15.75" customHeight="1" x14ac:dyDescent="0.15">
      <c r="A36" s="4" t="s">
        <v>159</v>
      </c>
      <c r="B36" s="4" t="str">
        <f t="shared" si="2"/>
        <v>VMSC-VT-YFP-RAB35-S22N-DN-9819</v>
      </c>
      <c r="C36" s="4" t="s">
        <v>17</v>
      </c>
      <c r="D36" s="4" t="s">
        <v>13</v>
      </c>
      <c r="E36" s="6"/>
    </row>
    <row r="37" spans="1:5" ht="15.75" customHeight="1" x14ac:dyDescent="0.15">
      <c r="A37" s="4" t="s">
        <v>160</v>
      </c>
      <c r="B37" s="4" t="str">
        <f t="shared" si="2"/>
        <v>VMSC-VT-YFP-RAB35-S22N-DN-9819</v>
      </c>
      <c r="C37" s="4" t="s">
        <v>11</v>
      </c>
      <c r="D37" s="4" t="s">
        <v>12</v>
      </c>
      <c r="E37" s="6"/>
    </row>
    <row r="38" spans="1:5" ht="15.75" customHeight="1" x14ac:dyDescent="0.15">
      <c r="A38" s="4" t="s">
        <v>160</v>
      </c>
      <c r="B38" s="4" t="str">
        <f t="shared" si="2"/>
        <v>VMSC-VT-YFP-RAB35-S22N-DN-9819</v>
      </c>
      <c r="C38" s="4" t="s">
        <v>17</v>
      </c>
      <c r="D38" s="4" t="s">
        <v>13</v>
      </c>
      <c r="E3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control</vt:lpstr>
      <vt:lpstr>Rab5</vt:lpstr>
      <vt:lpstr>Rab11</vt:lpstr>
      <vt:lpstr>Rab7</vt:lpstr>
      <vt:lpstr>Rab4</vt:lpstr>
      <vt:lpstr>Rab21</vt:lpstr>
      <vt:lpstr>Rab35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Colleen Nichole McLaughlin</cp:lastModifiedBy>
  <dcterms:modified xsi:type="dcterms:W3CDTF">2026-10-02T12:00:42Z</dcterms:modified>
</cp:coreProperties>
</file>