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bdf\article\TOM PAPER\data excel\"/>
    </mc:Choice>
  </mc:AlternateContent>
  <bookViews>
    <workbookView xWindow="0" yWindow="0" windowWidth="16455" windowHeight="12225"/>
  </bookViews>
  <sheets>
    <sheet name="Fig 5A" sheetId="1" r:id="rId1"/>
    <sheet name="Fig 5B" sheetId="2" r:id="rId2"/>
    <sheet name="Fig 5C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2" l="1"/>
  <c r="I28" i="2"/>
  <c r="H28" i="2"/>
  <c r="I27" i="2"/>
  <c r="H27" i="2"/>
  <c r="J27" i="2" s="1"/>
  <c r="J26" i="2"/>
  <c r="I26" i="2"/>
  <c r="H26" i="2"/>
  <c r="I25" i="2"/>
  <c r="H25" i="2"/>
  <c r="J25" i="2" s="1"/>
  <c r="J24" i="2"/>
  <c r="I24" i="2"/>
  <c r="H24" i="2"/>
  <c r="I23" i="2"/>
  <c r="H23" i="2"/>
  <c r="J23" i="2" s="1"/>
  <c r="H11" i="2"/>
  <c r="G11" i="2"/>
  <c r="F11" i="2"/>
  <c r="E11" i="2"/>
  <c r="D11" i="2"/>
  <c r="H5" i="2"/>
  <c r="G5" i="2"/>
  <c r="F5" i="2"/>
  <c r="E5" i="2"/>
  <c r="D5" i="2"/>
  <c r="K26" i="2" l="1"/>
  <c r="L26" i="2" l="1"/>
  <c r="L24" i="2"/>
  <c r="L28" i="2"/>
  <c r="L23" i="2"/>
  <c r="L25" i="2"/>
  <c r="L27" i="2"/>
  <c r="J23" i="3" l="1"/>
  <c r="I28" i="3" l="1"/>
  <c r="H28" i="3"/>
  <c r="J28" i="3" s="1"/>
  <c r="I27" i="3"/>
  <c r="H27" i="3"/>
  <c r="J27" i="3" s="1"/>
  <c r="I26" i="3"/>
  <c r="H26" i="3"/>
  <c r="J26" i="3" s="1"/>
  <c r="J25" i="3"/>
  <c r="I25" i="3"/>
  <c r="H25" i="3"/>
  <c r="I24" i="3"/>
  <c r="H24" i="3"/>
  <c r="J24" i="3" s="1"/>
  <c r="I23" i="3"/>
  <c r="H23" i="3"/>
  <c r="H11" i="3"/>
  <c r="G11" i="3"/>
  <c r="F11" i="3"/>
  <c r="E11" i="3"/>
  <c r="D11" i="3"/>
  <c r="H5" i="3"/>
  <c r="G5" i="3"/>
  <c r="F5" i="3"/>
  <c r="E5" i="3"/>
  <c r="D5" i="3"/>
  <c r="K26" i="3" l="1"/>
  <c r="L25" i="3" l="1"/>
  <c r="L23" i="3"/>
  <c r="L24" i="3"/>
  <c r="L26" i="3"/>
  <c r="L27" i="3"/>
  <c r="L28" i="3"/>
  <c r="F34" i="1" l="1"/>
  <c r="F33" i="1"/>
  <c r="F32" i="1"/>
  <c r="K31" i="1"/>
  <c r="F31" i="1"/>
  <c r="K30" i="1"/>
  <c r="F30" i="1"/>
  <c r="F29" i="1"/>
  <c r="F28" i="1"/>
  <c r="F27" i="1"/>
  <c r="F26" i="1"/>
  <c r="F25" i="1"/>
  <c r="F24" i="1"/>
  <c r="F23" i="1"/>
  <c r="G22" i="1"/>
  <c r="F22" i="1"/>
  <c r="F21" i="1"/>
  <c r="K32" i="1" s="1"/>
  <c r="F17" i="1"/>
  <c r="F16" i="1"/>
  <c r="F15" i="1"/>
  <c r="F14" i="1"/>
  <c r="F13" i="1"/>
  <c r="F12" i="1"/>
  <c r="F11" i="1"/>
  <c r="F10" i="1"/>
  <c r="F9" i="1"/>
  <c r="F8" i="1"/>
  <c r="F7" i="1"/>
  <c r="F6" i="1"/>
  <c r="G5" i="1"/>
  <c r="L5" i="1" s="1"/>
  <c r="F5" i="1"/>
  <c r="F4" i="1"/>
  <c r="K11" i="1" s="1"/>
  <c r="I22" i="1" l="1"/>
  <c r="K22" i="1"/>
  <c r="J22" i="1"/>
  <c r="L22" i="1"/>
  <c r="K28" i="1"/>
  <c r="K23" i="1"/>
  <c r="K29" i="1"/>
  <c r="M22" i="1"/>
  <c r="G6" i="1"/>
  <c r="K17" i="1"/>
  <c r="K8" i="1"/>
  <c r="K16" i="1"/>
  <c r="K9" i="1"/>
  <c r="I6" i="1"/>
  <c r="I5" i="1"/>
  <c r="J5" i="1"/>
  <c r="K6" i="1"/>
  <c r="K14" i="1"/>
  <c r="K27" i="1"/>
  <c r="K10" i="1"/>
  <c r="K7" i="1"/>
  <c r="K5" i="1"/>
  <c r="M5" i="1" s="1"/>
  <c r="L6" i="1"/>
  <c r="K13" i="1"/>
  <c r="G23" i="1"/>
  <c r="K26" i="1"/>
  <c r="K34" i="1"/>
  <c r="K12" i="1"/>
  <c r="K25" i="1"/>
  <c r="K33" i="1"/>
  <c r="K15" i="1"/>
  <c r="K24" i="1"/>
  <c r="J6" i="1" l="1"/>
  <c r="G7" i="1"/>
  <c r="M6" i="1"/>
  <c r="J23" i="1"/>
  <c r="I23" i="1"/>
  <c r="G24" i="1"/>
  <c r="L23" i="1"/>
  <c r="M23" i="1" s="1"/>
  <c r="G8" i="1" l="1"/>
  <c r="I7" i="1"/>
  <c r="J7" i="1"/>
  <c r="L7" i="1"/>
  <c r="M7" i="1" s="1"/>
  <c r="J24" i="1"/>
  <c r="I24" i="1"/>
  <c r="G25" i="1"/>
  <c r="L24" i="1"/>
  <c r="M24" i="1" s="1"/>
  <c r="I8" i="1" l="1"/>
  <c r="L8" i="1"/>
  <c r="M8" i="1" s="1"/>
  <c r="J8" i="1"/>
  <c r="G9" i="1"/>
  <c r="L25" i="1"/>
  <c r="M25" i="1" s="1"/>
  <c r="J25" i="1"/>
  <c r="I25" i="1"/>
  <c r="G26" i="1"/>
  <c r="I9" i="1" l="1"/>
  <c r="J9" i="1"/>
  <c r="L9" i="1"/>
  <c r="M9" i="1" s="1"/>
  <c r="G10" i="1"/>
  <c r="L26" i="1"/>
  <c r="M26" i="1" s="1"/>
  <c r="I26" i="1"/>
  <c r="J26" i="1"/>
  <c r="G27" i="1"/>
  <c r="J10" i="1" l="1"/>
  <c r="G11" i="1"/>
  <c r="I10" i="1"/>
  <c r="L10" i="1"/>
  <c r="M10" i="1" s="1"/>
  <c r="J27" i="1"/>
  <c r="L27" i="1"/>
  <c r="M27" i="1" s="1"/>
  <c r="I27" i="1"/>
  <c r="G28" i="1"/>
  <c r="J11" i="1" l="1"/>
  <c r="G12" i="1"/>
  <c r="I11" i="1"/>
  <c r="L11" i="1"/>
  <c r="M11" i="1" s="1"/>
  <c r="G29" i="1"/>
  <c r="I28" i="1"/>
  <c r="L28" i="1"/>
  <c r="M28" i="1" s="1"/>
  <c r="J28" i="1"/>
  <c r="L12" i="1" l="1"/>
  <c r="M12" i="1" s="1"/>
  <c r="G13" i="1"/>
  <c r="J12" i="1"/>
  <c r="I12" i="1"/>
  <c r="G30" i="1"/>
  <c r="L29" i="1"/>
  <c r="M29" i="1" s="1"/>
  <c r="J29" i="1"/>
  <c r="I29" i="1"/>
  <c r="L13" i="1" l="1"/>
  <c r="M13" i="1" s="1"/>
  <c r="J13" i="1"/>
  <c r="I13" i="1"/>
  <c r="G14" i="1"/>
  <c r="I30" i="1"/>
  <c r="G31" i="1"/>
  <c r="L30" i="1"/>
  <c r="M30" i="1" s="1"/>
  <c r="J30" i="1"/>
  <c r="G15" i="1" l="1"/>
  <c r="L14" i="1"/>
  <c r="M14" i="1" s="1"/>
  <c r="J14" i="1"/>
  <c r="I14" i="1"/>
  <c r="J31" i="1"/>
  <c r="I31" i="1"/>
  <c r="G32" i="1"/>
  <c r="L31" i="1"/>
  <c r="M31" i="1" s="1"/>
  <c r="J15" i="1" l="1"/>
  <c r="L15" i="1"/>
  <c r="M15" i="1" s="1"/>
  <c r="G16" i="1"/>
  <c r="I15" i="1"/>
  <c r="G33" i="1"/>
  <c r="J32" i="1"/>
  <c r="I32" i="1"/>
  <c r="L32" i="1"/>
  <c r="M32" i="1" s="1"/>
  <c r="J16" i="1" l="1"/>
  <c r="L16" i="1"/>
  <c r="M16" i="1" s="1"/>
  <c r="I16" i="1"/>
  <c r="G17" i="1"/>
  <c r="L33" i="1"/>
  <c r="M33" i="1" s="1"/>
  <c r="J33" i="1"/>
  <c r="I33" i="1"/>
  <c r="G34" i="1"/>
  <c r="I17" i="1" l="1"/>
  <c r="J17" i="1"/>
  <c r="L17" i="1"/>
  <c r="M17" i="1" s="1"/>
  <c r="L34" i="1"/>
  <c r="M34" i="1" s="1"/>
  <c r="I34" i="1"/>
  <c r="J34" i="1"/>
</calcChain>
</file>

<file path=xl/sharedStrings.xml><?xml version="1.0" encoding="utf-8"?>
<sst xmlns="http://schemas.openxmlformats.org/spreadsheetml/2006/main" count="142" uniqueCount="63">
  <si>
    <t>replicate #1</t>
  </si>
  <si>
    <t>replicate #2</t>
  </si>
  <si>
    <t>replicate #3</t>
  </si>
  <si>
    <t>total</t>
  </si>
  <si>
    <t>Cummulative 
cells forming a bud</t>
  </si>
  <si>
    <t xml:space="preserve">Budding index </t>
  </si>
  <si>
    <t xml:space="preserve">SD </t>
  </si>
  <si>
    <t>n</t>
  </si>
  <si>
    <t>Contigency table</t>
  </si>
  <si>
    <t>number of initial cells</t>
  </si>
  <si>
    <t xml:space="preserve">bud </t>
  </si>
  <si>
    <t xml:space="preserve">unbud </t>
  </si>
  <si>
    <t># of initial cells forming 
a first bud at t=</t>
  </si>
  <si>
    <t># of cell forming 
a first bud at t=</t>
  </si>
  <si>
    <t>ACE2 kss1Δ cln3Δ</t>
  </si>
  <si>
    <t>ace2Δ kss1Δ cln3Δ</t>
  </si>
  <si>
    <t>A1</t>
  </si>
  <si>
    <t>A2</t>
  </si>
  <si>
    <t>A3</t>
  </si>
  <si>
    <t>A4</t>
  </si>
  <si>
    <t>A5</t>
  </si>
  <si>
    <t>Cq</t>
  </si>
  <si>
    <t>E1</t>
  </si>
  <si>
    <t>E2</t>
  </si>
  <si>
    <t>E3</t>
  </si>
  <si>
    <t>E4</t>
  </si>
  <si>
    <t>E5</t>
  </si>
  <si>
    <t>normalisation</t>
  </si>
  <si>
    <t>B1</t>
  </si>
  <si>
    <t>F1</t>
  </si>
  <si>
    <t>B2</t>
  </si>
  <si>
    <t>F2</t>
  </si>
  <si>
    <t>B3</t>
  </si>
  <si>
    <t>F3</t>
  </si>
  <si>
    <t>C1</t>
  </si>
  <si>
    <t>G1</t>
  </si>
  <si>
    <t>C2</t>
  </si>
  <si>
    <t>G2</t>
  </si>
  <si>
    <t>C3</t>
  </si>
  <si>
    <t>G3</t>
  </si>
  <si>
    <t>well</t>
  </si>
  <si>
    <t>Genomic DNA range amplified by CLN1 primers</t>
  </si>
  <si>
    <t>DNA quantity</t>
  </si>
  <si>
    <t>log (DNA quantity)</t>
  </si>
  <si>
    <t xml:space="preserve">replicates </t>
  </si>
  <si>
    <t>#2</t>
  </si>
  <si>
    <t>#3</t>
  </si>
  <si>
    <t>#1</t>
  </si>
  <si>
    <t>CLN1 primers</t>
  </si>
  <si>
    <t>ACT1 primers</t>
  </si>
  <si>
    <t>quantity of  CLN1 DNA / quantity of  ACT1 DNA</t>
  </si>
  <si>
    <t>mean</t>
  </si>
  <si>
    <t>Genomic DNA range amplified by ACT1 primers</t>
  </si>
  <si>
    <t>nomalization at 1 for the ACE2 strain</t>
  </si>
  <si>
    <t>Y12565</t>
  </si>
  <si>
    <t>Y12566</t>
  </si>
  <si>
    <t>Y12958</t>
  </si>
  <si>
    <t>Y12568</t>
  </si>
  <si>
    <t>Y12567</t>
  </si>
  <si>
    <t>Y12959</t>
  </si>
  <si>
    <t>Sample : 15 minutes afer dilution into fresh medium of a stationary phase culture</t>
  </si>
  <si>
    <t>ace2Δ  cln3Δ</t>
  </si>
  <si>
    <t>ACE2 cln3Δ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</si>
</sst>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0" fillId="0" borderId="0" xfId="0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164" fontId="0" fillId="0" borderId="26" xfId="0" applyNumberFormat="1" applyBorder="1"/>
    <xf numFmtId="1" fontId="0" fillId="0" borderId="26" xfId="0" applyNumberFormat="1" applyBorder="1"/>
    <xf numFmtId="1" fontId="0" fillId="0" borderId="27" xfId="0" applyNumberForma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64" fontId="0" fillId="0" borderId="33" xfId="0" applyNumberFormat="1" applyBorder="1"/>
    <xf numFmtId="1" fontId="0" fillId="0" borderId="33" xfId="0" applyNumberFormat="1" applyBorder="1"/>
    <xf numFmtId="1" fontId="0" fillId="0" borderId="34" xfId="0" applyNumberForma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164" fontId="0" fillId="0" borderId="20" xfId="0" applyNumberFormat="1" applyBorder="1"/>
    <xf numFmtId="0" fontId="0" fillId="0" borderId="40" xfId="0" applyBorder="1"/>
    <xf numFmtId="0" fontId="0" fillId="0" borderId="41" xfId="0" applyBorder="1"/>
    <xf numFmtId="1" fontId="0" fillId="0" borderId="20" xfId="0" applyNumberFormat="1" applyBorder="1"/>
    <xf numFmtId="1" fontId="0" fillId="0" borderId="21" xfId="0" applyNumberFormat="1" applyBorder="1"/>
    <xf numFmtId="0" fontId="0" fillId="0" borderId="42" xfId="0" applyBorder="1"/>
    <xf numFmtId="0" fontId="0" fillId="0" borderId="43" xfId="0" applyBorder="1"/>
    <xf numFmtId="0" fontId="0" fillId="0" borderId="21" xfId="0" applyBorder="1"/>
    <xf numFmtId="0" fontId="0" fillId="0" borderId="0" xfId="0" applyBorder="1" applyAlignment="1"/>
    <xf numFmtId="0" fontId="0" fillId="0" borderId="7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33" xfId="0" applyBorder="1"/>
    <xf numFmtId="0" fontId="0" fillId="0" borderId="51" xfId="0" applyBorder="1"/>
    <xf numFmtId="0" fontId="0" fillId="0" borderId="52" xfId="0" applyBorder="1"/>
    <xf numFmtId="0" fontId="0" fillId="0" borderId="34" xfId="0" applyBorder="1"/>
    <xf numFmtId="0" fontId="0" fillId="0" borderId="16" xfId="0" applyBorder="1"/>
    <xf numFmtId="0" fontId="0" fillId="0" borderId="53" xfId="0" applyBorder="1"/>
    <xf numFmtId="0" fontId="0" fillId="0" borderId="54" xfId="0" applyBorder="1"/>
    <xf numFmtId="0" fontId="0" fillId="0" borderId="20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43" xfId="0" applyBorder="1" applyAlignment="1">
      <alignment wrapText="1"/>
    </xf>
    <xf numFmtId="0" fontId="0" fillId="0" borderId="61" xfId="0" applyBorder="1"/>
    <xf numFmtId="0" fontId="0" fillId="2" borderId="6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/>
    </xf>
    <xf numFmtId="2" fontId="0" fillId="2" borderId="63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164" fontId="0" fillId="2" borderId="26" xfId="0" applyNumberFormat="1" applyFill="1" applyBorder="1"/>
    <xf numFmtId="164" fontId="0" fillId="2" borderId="64" xfId="0" applyNumberFormat="1" applyFill="1" applyBorder="1"/>
    <xf numFmtId="164" fontId="0" fillId="2" borderId="7" xfId="0" applyNumberFormat="1" applyFill="1" applyBorder="1" applyAlignment="1">
      <alignment horizontal="center"/>
    </xf>
    <xf numFmtId="164" fontId="0" fillId="0" borderId="66" xfId="0" applyNumberFormat="1" applyBorder="1" applyAlignment="1">
      <alignment horizontal="center"/>
    </xf>
    <xf numFmtId="0" fontId="0" fillId="2" borderId="67" xfId="0" applyFill="1" applyBorder="1" applyAlignment="1">
      <alignment horizontal="center" vertical="center" wrapText="1"/>
    </xf>
    <xf numFmtId="0" fontId="0" fillId="2" borderId="68" xfId="0" applyFill="1" applyBorder="1" applyAlignment="1">
      <alignment horizontal="center"/>
    </xf>
    <xf numFmtId="2" fontId="0" fillId="2" borderId="69" xfId="0" applyNumberFormat="1" applyFill="1" applyBorder="1" applyAlignment="1">
      <alignment horizontal="center"/>
    </xf>
    <xf numFmtId="0" fontId="0" fillId="2" borderId="70" xfId="0" applyFill="1" applyBorder="1" applyAlignment="1">
      <alignment horizontal="center"/>
    </xf>
    <xf numFmtId="164" fontId="0" fillId="2" borderId="71" xfId="0" applyNumberFormat="1" applyFill="1" applyBorder="1"/>
    <xf numFmtId="164" fontId="0" fillId="2" borderId="72" xfId="0" applyNumberFormat="1" applyFill="1" applyBorder="1"/>
    <xf numFmtId="164" fontId="0" fillId="2" borderId="73" xfId="0" applyNumberFormat="1" applyFill="1" applyBorder="1" applyAlignment="1">
      <alignment horizontal="center"/>
    </xf>
    <xf numFmtId="164" fontId="0" fillId="0" borderId="75" xfId="0" applyNumberFormat="1" applyBorder="1" applyAlignment="1">
      <alignment horizontal="center"/>
    </xf>
    <xf numFmtId="0" fontId="0" fillId="2" borderId="76" xfId="0" applyFill="1" applyBorder="1" applyAlignment="1">
      <alignment horizontal="center"/>
    </xf>
    <xf numFmtId="0" fontId="0" fillId="2" borderId="77" xfId="0" applyFill="1" applyBorder="1" applyAlignment="1">
      <alignment horizontal="center"/>
    </xf>
    <xf numFmtId="0" fontId="0" fillId="4" borderId="67" xfId="0" applyFill="1" applyBorder="1" applyAlignment="1">
      <alignment horizontal="center" vertical="center" wrapText="1"/>
    </xf>
    <xf numFmtId="0" fontId="0" fillId="4" borderId="71" xfId="0" applyFill="1" applyBorder="1" applyAlignment="1">
      <alignment horizontal="center"/>
    </xf>
    <xf numFmtId="2" fontId="0" fillId="4" borderId="69" xfId="0" applyNumberFormat="1" applyFill="1" applyBorder="1" applyAlignment="1">
      <alignment horizontal="center"/>
    </xf>
    <xf numFmtId="0" fontId="0" fillId="4" borderId="79" xfId="0" applyFill="1" applyBorder="1" applyAlignment="1">
      <alignment horizontal="center"/>
    </xf>
    <xf numFmtId="164" fontId="0" fillId="4" borderId="71" xfId="0" applyNumberFormat="1" applyFill="1" applyBorder="1"/>
    <xf numFmtId="164" fontId="0" fillId="4" borderId="72" xfId="0" applyNumberFormat="1" applyFill="1" applyBorder="1"/>
    <xf numFmtId="164" fontId="0" fillId="4" borderId="73" xfId="0" applyNumberFormat="1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4" borderId="80" xfId="0" applyFill="1" applyBorder="1" applyAlignment="1">
      <alignment horizontal="center"/>
    </xf>
    <xf numFmtId="0" fontId="0" fillId="4" borderId="81" xfId="0" applyFill="1" applyBorder="1" applyAlignment="1">
      <alignment horizontal="center" vertical="center"/>
    </xf>
    <xf numFmtId="0" fontId="0" fillId="4" borderId="82" xfId="0" applyFill="1" applyBorder="1" applyAlignment="1">
      <alignment horizontal="center"/>
    </xf>
    <xf numFmtId="2" fontId="0" fillId="4" borderId="83" xfId="0" applyNumberFormat="1" applyFill="1" applyBorder="1" applyAlignment="1">
      <alignment horizontal="center"/>
    </xf>
    <xf numFmtId="0" fontId="0" fillId="4" borderId="84" xfId="0" applyFill="1" applyBorder="1" applyAlignment="1">
      <alignment horizontal="center"/>
    </xf>
    <xf numFmtId="164" fontId="0" fillId="4" borderId="82" xfId="0" applyNumberFormat="1" applyFill="1" applyBorder="1"/>
    <xf numFmtId="164" fontId="0" fillId="4" borderId="85" xfId="0" applyNumberFormat="1" applyFill="1" applyBorder="1"/>
    <xf numFmtId="164" fontId="0" fillId="4" borderId="81" xfId="0" applyNumberFormat="1" applyFill="1" applyBorder="1" applyAlignment="1">
      <alignment horizontal="center"/>
    </xf>
    <xf numFmtId="164" fontId="0" fillId="0" borderId="86" xfId="0" applyNumberFormat="1" applyBorder="1" applyAlignment="1">
      <alignment horizontal="center"/>
    </xf>
    <xf numFmtId="2" fontId="0" fillId="2" borderId="26" xfId="0" applyNumberFormat="1" applyFill="1" applyBorder="1"/>
    <xf numFmtId="2" fontId="0" fillId="2" borderId="71" xfId="0" applyNumberFormat="1" applyFill="1" applyBorder="1"/>
    <xf numFmtId="2" fontId="0" fillId="4" borderId="71" xfId="0" applyNumberFormat="1" applyFill="1" applyBorder="1"/>
    <xf numFmtId="2" fontId="0" fillId="4" borderId="82" xfId="0" applyNumberFormat="1" applyFill="1" applyBorder="1"/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4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2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64" fontId="0" fillId="3" borderId="65" xfId="0" applyNumberFormat="1" applyFill="1" applyBorder="1" applyAlignment="1">
      <alignment horizontal="center"/>
    </xf>
    <xf numFmtId="164" fontId="0" fillId="3" borderId="74" xfId="0" applyNumberFormat="1" applyFill="1" applyBorder="1" applyAlignment="1">
      <alignment horizontal="center"/>
    </xf>
    <xf numFmtId="164" fontId="0" fillId="3" borderId="78" xfId="0" applyNumberForma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Genomic DNA range amplified by CLN1 primers</a:t>
            </a:r>
          </a:p>
        </c:rich>
      </c:tx>
      <c:layout>
        <c:manualLayout>
          <c:xMode val="edge"/>
          <c:yMode val="edge"/>
          <c:x val="0.14125507038892865"/>
          <c:y val="4.9098725757290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424162888729818E-2"/>
          <c:y val="0.33211025168448632"/>
          <c:w val="0.87337373737373736"/>
          <c:h val="0.5565853050086951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3307459663988703"/>
                  <c:y val="-0.363490747906642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[1]Feuil1!$C$5:$G$5</c:f>
              <c:numCache>
                <c:formatCode>General</c:formatCode>
                <c:ptCount val="5"/>
                <c:pt idx="0">
                  <c:v>0.3010299956639812</c:v>
                </c:pt>
                <c:pt idx="1">
                  <c:v>-0.3979400086720376</c:v>
                </c:pt>
                <c:pt idx="2">
                  <c:v>-0.69897000433601875</c:v>
                </c:pt>
                <c:pt idx="3">
                  <c:v>-1.3979400086720375</c:v>
                </c:pt>
                <c:pt idx="4">
                  <c:v>-1.6989700043360187</c:v>
                </c:pt>
              </c:numCache>
            </c:numRef>
          </c:xVal>
          <c:yVal>
            <c:numRef>
              <c:f>[1]Feuil1!$C$6:$G$6</c:f>
              <c:numCache>
                <c:formatCode>General</c:formatCode>
                <c:ptCount val="5"/>
                <c:pt idx="0">
                  <c:v>27.7</c:v>
                </c:pt>
                <c:pt idx="1">
                  <c:v>29.28</c:v>
                </c:pt>
                <c:pt idx="2">
                  <c:v>30.85</c:v>
                </c:pt>
                <c:pt idx="3">
                  <c:v>32.74</c:v>
                </c:pt>
                <c:pt idx="4">
                  <c:v>34.42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4F-44EF-9C61-F7F22C475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043432"/>
        <c:axId val="471042776"/>
      </c:scatterChart>
      <c:valAx>
        <c:axId val="471043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042776"/>
        <c:crosses val="autoZero"/>
        <c:crossBetween val="midCat"/>
      </c:valAx>
      <c:valAx>
        <c:axId val="471042776"/>
        <c:scaling>
          <c:orientation val="minMax"/>
          <c:max val="3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043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Genomic DNA range amplified by ACT1 primers</a:t>
            </a:r>
          </a:p>
        </c:rich>
      </c:tx>
      <c:layout>
        <c:manualLayout>
          <c:xMode val="edge"/>
          <c:yMode val="edge"/>
          <c:x val="0.12064297800338408"/>
          <c:y val="5.5214936653874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9602302250289783E-2"/>
          <c:y val="0.2058104966700362"/>
          <c:w val="0.89394247038917085"/>
          <c:h val="0.6461877946436440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3307459663988703"/>
                  <c:y val="-0.363490747906642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[1]Feuil1!$C$11:$G$11</c:f>
              <c:numCache>
                <c:formatCode>General</c:formatCode>
                <c:ptCount val="5"/>
                <c:pt idx="0">
                  <c:v>0.3010299956639812</c:v>
                </c:pt>
                <c:pt idx="1">
                  <c:v>-0.3979400086720376</c:v>
                </c:pt>
                <c:pt idx="2">
                  <c:v>-0.69897000433601875</c:v>
                </c:pt>
                <c:pt idx="3">
                  <c:v>-1.3979400086720375</c:v>
                </c:pt>
                <c:pt idx="4">
                  <c:v>-1.6989700043360187</c:v>
                </c:pt>
              </c:numCache>
            </c:numRef>
          </c:xVal>
          <c:yVal>
            <c:numRef>
              <c:f>[1]Feuil1!$C$12:$G$12</c:f>
              <c:numCache>
                <c:formatCode>General</c:formatCode>
                <c:ptCount val="5"/>
                <c:pt idx="0">
                  <c:v>22.1</c:v>
                </c:pt>
                <c:pt idx="1">
                  <c:v>24.49</c:v>
                </c:pt>
                <c:pt idx="2">
                  <c:v>25.4</c:v>
                </c:pt>
                <c:pt idx="3">
                  <c:v>27.82</c:v>
                </c:pt>
                <c:pt idx="4">
                  <c:v>28.99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31-4771-BEC3-6D0971826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043432"/>
        <c:axId val="471042776"/>
      </c:scatterChart>
      <c:valAx>
        <c:axId val="471043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042776"/>
        <c:crosses val="autoZero"/>
        <c:crossBetween val="midCat"/>
      </c:valAx>
      <c:valAx>
        <c:axId val="471042776"/>
        <c:scaling>
          <c:orientation val="minMax"/>
          <c:max val="3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043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Genomic DNA range amplified by CLN1 primers</a:t>
            </a:r>
          </a:p>
        </c:rich>
      </c:tx>
      <c:layout>
        <c:manualLayout>
          <c:xMode val="edge"/>
          <c:yMode val="edge"/>
          <c:x val="0.20186125211505923"/>
          <c:y val="3.6866334224644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8445949437667439"/>
                  <c:y val="0.1244367011271533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[2]Feuil1!$C$5:$G$5</c:f>
              <c:numCache>
                <c:formatCode>General</c:formatCode>
                <c:ptCount val="5"/>
                <c:pt idx="0">
                  <c:v>0.3010299956639812</c:v>
                </c:pt>
                <c:pt idx="1">
                  <c:v>-0.3979400086720376</c:v>
                </c:pt>
                <c:pt idx="2">
                  <c:v>-0.69897000433601875</c:v>
                </c:pt>
                <c:pt idx="3">
                  <c:v>-1.3979400086720375</c:v>
                </c:pt>
                <c:pt idx="4">
                  <c:v>-1.6989700043360187</c:v>
                </c:pt>
              </c:numCache>
            </c:numRef>
          </c:xVal>
          <c:yVal>
            <c:numRef>
              <c:f>[2]Feuil1!$C$6:$G$6</c:f>
              <c:numCache>
                <c:formatCode>General</c:formatCode>
                <c:ptCount val="5"/>
                <c:pt idx="0">
                  <c:v>27.23</c:v>
                </c:pt>
                <c:pt idx="1">
                  <c:v>29.72</c:v>
                </c:pt>
                <c:pt idx="2">
                  <c:v>31.24</c:v>
                </c:pt>
                <c:pt idx="3">
                  <c:v>33.5</c:v>
                </c:pt>
                <c:pt idx="4">
                  <c:v>35.26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00-4322-8A73-960543665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043432"/>
        <c:axId val="471042776"/>
      </c:scatterChart>
      <c:valAx>
        <c:axId val="471043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042776"/>
        <c:crosses val="autoZero"/>
        <c:crossBetween val="midCat"/>
      </c:valAx>
      <c:valAx>
        <c:axId val="471042776"/>
        <c:scaling>
          <c:orientation val="minMax"/>
          <c:max val="3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043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Genomic DNA range amplified by ACT1 primers</a:t>
            </a:r>
          </a:p>
        </c:rich>
      </c:tx>
      <c:layout>
        <c:manualLayout>
          <c:xMode val="edge"/>
          <c:yMode val="edge"/>
          <c:x val="0.20186125211505923"/>
          <c:y val="4.29825148607069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9602302250289783E-2"/>
          <c:y val="0.2058104966700362"/>
          <c:w val="0.89394247038917085"/>
          <c:h val="0.6461877946436440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307459663988703"/>
                  <c:y val="-0.363490747906642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[2]Feuil1!$C$11:$G$11</c:f>
              <c:numCache>
                <c:formatCode>General</c:formatCode>
                <c:ptCount val="5"/>
                <c:pt idx="0">
                  <c:v>0.3010299956639812</c:v>
                </c:pt>
                <c:pt idx="1">
                  <c:v>-0.3979400086720376</c:v>
                </c:pt>
                <c:pt idx="2">
                  <c:v>-0.69897000433601875</c:v>
                </c:pt>
                <c:pt idx="3">
                  <c:v>-1.3979400086720375</c:v>
                </c:pt>
                <c:pt idx="4">
                  <c:v>-1.6989700043360187</c:v>
                </c:pt>
              </c:numCache>
            </c:numRef>
          </c:xVal>
          <c:yVal>
            <c:numRef>
              <c:f>[2]Feuil1!$C$12:$G$12</c:f>
              <c:numCache>
                <c:formatCode>General</c:formatCode>
                <c:ptCount val="5"/>
                <c:pt idx="0">
                  <c:v>21.94</c:v>
                </c:pt>
                <c:pt idx="1">
                  <c:v>24.73</c:v>
                </c:pt>
                <c:pt idx="2">
                  <c:v>26.14</c:v>
                </c:pt>
                <c:pt idx="3">
                  <c:v>28.9</c:v>
                </c:pt>
                <c:pt idx="4">
                  <c:v>30.14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DB-483B-93AC-D66B00F6D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043432"/>
        <c:axId val="471042776"/>
      </c:scatterChart>
      <c:valAx>
        <c:axId val="471043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042776"/>
        <c:crosses val="autoZero"/>
        <c:crossBetween val="midCat"/>
      </c:valAx>
      <c:valAx>
        <c:axId val="471042776"/>
        <c:scaling>
          <c:orientation val="minMax"/>
          <c:max val="3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043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876300</xdr:colOff>
      <xdr:row>1</xdr:row>
      <xdr:rowOff>57151</xdr:rowOff>
    </xdr:from>
    <xdr:to>
      <xdr:col>12</xdr:col>
      <xdr:colOff>590550</xdr:colOff>
      <xdr:row>11</xdr:row>
      <xdr:rowOff>142875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638175</xdr:colOff>
      <xdr:row>1</xdr:row>
      <xdr:rowOff>47625</xdr:rowOff>
    </xdr:from>
    <xdr:to>
      <xdr:col>18</xdr:col>
      <xdr:colOff>581025</xdr:colOff>
      <xdr:row>11</xdr:row>
      <xdr:rowOff>133349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0</xdr:row>
      <xdr:rowOff>133351</xdr:rowOff>
    </xdr:from>
    <xdr:to>
      <xdr:col>13</xdr:col>
      <xdr:colOff>85725</xdr:colOff>
      <xdr:row>13</xdr:row>
      <xdr:rowOff>152400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247650</xdr:colOff>
      <xdr:row>0</xdr:row>
      <xdr:rowOff>114300</xdr:rowOff>
    </xdr:from>
    <xdr:to>
      <xdr:col>18</xdr:col>
      <xdr:colOff>609600</xdr:colOff>
      <xdr:row>13</xdr:row>
      <xdr:rowOff>152400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m%20D/Th&#232;se/projet%20cycle%20cellulaire%20CLN3%20WHI5/I-%20KSS1%20et%20CLN1/CLN1/RT-qPCR/KSS1%20WT/RT-qPCR%2021-7-25/analyse%20r&#233;sultats%20RT-qPCR%2021-7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om%20D/Th&#232;se/projet%20cycle%20cellulaire%20CLN3%20WHI5/I-%20KSS1%20et%20CLN1/CLN1/RT-qPCR/kss1%20delta/14-8-25/analyse%20r&#233;sultats%20RT-qPCR%2014-8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5">
          <cell r="C5">
            <v>0.3010299956639812</v>
          </cell>
          <cell r="D5">
            <v>-0.3979400086720376</v>
          </cell>
          <cell r="E5">
            <v>-0.69897000433601875</v>
          </cell>
          <cell r="F5">
            <v>-1.3979400086720375</v>
          </cell>
          <cell r="G5">
            <v>-1.6989700043360187</v>
          </cell>
        </row>
        <row r="6">
          <cell r="C6">
            <v>27.7</v>
          </cell>
          <cell r="D6">
            <v>29.28</v>
          </cell>
          <cell r="E6">
            <v>30.85</v>
          </cell>
          <cell r="F6">
            <v>32.74</v>
          </cell>
          <cell r="G6">
            <v>34.42</v>
          </cell>
        </row>
        <row r="11">
          <cell r="C11">
            <v>0.3010299956639812</v>
          </cell>
          <cell r="D11">
            <v>-0.3979400086720376</v>
          </cell>
          <cell r="E11">
            <v>-0.69897000433601875</v>
          </cell>
          <cell r="F11">
            <v>-1.3979400086720375</v>
          </cell>
          <cell r="G11">
            <v>-1.6989700043360187</v>
          </cell>
        </row>
        <row r="12">
          <cell r="C12">
            <v>22.1</v>
          </cell>
          <cell r="D12">
            <v>24.49</v>
          </cell>
          <cell r="E12">
            <v>25.4</v>
          </cell>
          <cell r="F12">
            <v>27.82</v>
          </cell>
          <cell r="G12">
            <v>28.99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5">
          <cell r="C5">
            <v>0.3010299956639812</v>
          </cell>
          <cell r="D5">
            <v>-0.3979400086720376</v>
          </cell>
          <cell r="E5">
            <v>-0.69897000433601875</v>
          </cell>
          <cell r="F5">
            <v>-1.3979400086720375</v>
          </cell>
          <cell r="G5">
            <v>-1.6989700043360187</v>
          </cell>
        </row>
        <row r="6">
          <cell r="C6">
            <v>27.23</v>
          </cell>
          <cell r="D6">
            <v>29.72</v>
          </cell>
          <cell r="E6">
            <v>31.24</v>
          </cell>
          <cell r="F6">
            <v>33.5</v>
          </cell>
          <cell r="G6">
            <v>35.26</v>
          </cell>
        </row>
        <row r="11">
          <cell r="C11">
            <v>0.3010299956639812</v>
          </cell>
          <cell r="D11">
            <v>-0.3979400086720376</v>
          </cell>
          <cell r="E11">
            <v>-0.69897000433601875</v>
          </cell>
          <cell r="F11">
            <v>-1.3979400086720375</v>
          </cell>
          <cell r="G11">
            <v>-1.6989700043360187</v>
          </cell>
        </row>
        <row r="12">
          <cell r="C12">
            <v>21.94</v>
          </cell>
          <cell r="D12">
            <v>24.73</v>
          </cell>
          <cell r="E12">
            <v>26.14</v>
          </cell>
          <cell r="F12">
            <v>28.9</v>
          </cell>
          <cell r="G12">
            <v>30.14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J24" sqref="J24:J34"/>
    </sheetView>
  </sheetViews>
  <sheetFormatPr baseColWidth="10" defaultRowHeight="15" x14ac:dyDescent="0.25"/>
  <cols>
    <col min="7" max="7" width="18.42578125" customWidth="1"/>
  </cols>
  <sheetData>
    <row r="1" spans="1:13" ht="15.75" thickBot="1" x14ac:dyDescent="0.3">
      <c r="H1" s="1"/>
    </row>
    <row r="2" spans="1:13" ht="16.5" thickTop="1" thickBot="1" x14ac:dyDescent="0.3">
      <c r="C2" s="97" t="s">
        <v>14</v>
      </c>
      <c r="D2" s="98"/>
      <c r="E2" s="98"/>
      <c r="F2" s="99"/>
      <c r="H2" s="1"/>
      <c r="I2" s="97" t="s">
        <v>14</v>
      </c>
      <c r="J2" s="98"/>
      <c r="K2" s="98"/>
      <c r="L2" s="98"/>
      <c r="M2" s="99"/>
    </row>
    <row r="3" spans="1:13" ht="16.5" thickTop="1" thickBot="1" x14ac:dyDescent="0.3">
      <c r="C3" s="2" t="s">
        <v>0</v>
      </c>
      <c r="D3" s="3" t="s">
        <v>1</v>
      </c>
      <c r="E3" s="3" t="s">
        <v>2</v>
      </c>
      <c r="F3" s="4" t="s">
        <v>3</v>
      </c>
      <c r="G3" s="100" t="s">
        <v>4</v>
      </c>
      <c r="H3" s="5"/>
      <c r="I3" s="102" t="s">
        <v>5</v>
      </c>
      <c r="J3" s="104" t="s">
        <v>6</v>
      </c>
      <c r="K3" s="106" t="s">
        <v>7</v>
      </c>
      <c r="L3" s="108" t="s">
        <v>8</v>
      </c>
      <c r="M3" s="109"/>
    </row>
    <row r="4" spans="1:13" ht="16.5" thickTop="1" thickBot="1" x14ac:dyDescent="0.3">
      <c r="A4" s="113" t="s">
        <v>9</v>
      </c>
      <c r="B4" s="114"/>
      <c r="C4" s="6">
        <v>96</v>
      </c>
      <c r="D4" s="7">
        <v>96</v>
      </c>
      <c r="E4" s="7">
        <v>86</v>
      </c>
      <c r="F4" s="8">
        <f>SUM(C4:E4)</f>
        <v>278</v>
      </c>
      <c r="G4" s="101"/>
      <c r="H4" s="9"/>
      <c r="I4" s="103"/>
      <c r="J4" s="105"/>
      <c r="K4" s="107"/>
      <c r="L4" s="10" t="s">
        <v>10</v>
      </c>
      <c r="M4" s="11" t="s">
        <v>11</v>
      </c>
    </row>
    <row r="5" spans="1:13" ht="15.75" thickTop="1" x14ac:dyDescent="0.25">
      <c r="A5" s="110" t="s">
        <v>12</v>
      </c>
      <c r="B5" s="12">
        <v>60</v>
      </c>
      <c r="C5" s="13">
        <v>0</v>
      </c>
      <c r="D5" s="14">
        <v>0</v>
      </c>
      <c r="E5" s="14">
        <v>0</v>
      </c>
      <c r="F5" s="15">
        <f>SUM(C5:E5)</f>
        <v>0</v>
      </c>
      <c r="G5" s="12">
        <f>SUM(C5:E5)</f>
        <v>0</v>
      </c>
      <c r="H5" s="1"/>
      <c r="I5" s="16">
        <f>(G5/$F$4)</f>
        <v>0</v>
      </c>
      <c r="J5" s="14">
        <f t="shared" ref="J5:J16" si="0">(G5/SQRT($F$4))/100</f>
        <v>0</v>
      </c>
      <c r="K5" s="15">
        <f>$F$4</f>
        <v>278</v>
      </c>
      <c r="L5" s="17">
        <f>G5</f>
        <v>0</v>
      </c>
      <c r="M5" s="18">
        <f>K5-L5</f>
        <v>278</v>
      </c>
    </row>
    <row r="6" spans="1:13" x14ac:dyDescent="0.25">
      <c r="A6" s="111"/>
      <c r="B6" s="19">
        <v>75</v>
      </c>
      <c r="C6" s="20">
        <v>0</v>
      </c>
      <c r="D6" s="21">
        <v>0</v>
      </c>
      <c r="E6" s="21">
        <v>0</v>
      </c>
      <c r="F6" s="22">
        <f>SUM(C6:E6)</f>
        <v>0</v>
      </c>
      <c r="G6" s="19">
        <f t="shared" ref="G6:G17" si="1">SUM(C6:E6)+G5</f>
        <v>0</v>
      </c>
      <c r="H6" s="1"/>
      <c r="I6" s="23">
        <f>(G6/$F$4)</f>
        <v>0</v>
      </c>
      <c r="J6" s="21">
        <f t="shared" si="0"/>
        <v>0</v>
      </c>
      <c r="K6" s="22">
        <f>$F$4</f>
        <v>278</v>
      </c>
      <c r="L6" s="24">
        <f>G6</f>
        <v>0</v>
      </c>
      <c r="M6" s="25">
        <f t="shared" ref="M6:M17" si="2">K6-L6</f>
        <v>278</v>
      </c>
    </row>
    <row r="7" spans="1:13" x14ac:dyDescent="0.25">
      <c r="A7" s="111"/>
      <c r="B7" s="19">
        <v>90</v>
      </c>
      <c r="C7" s="20">
        <v>0</v>
      </c>
      <c r="D7" s="21">
        <v>0</v>
      </c>
      <c r="E7" s="21">
        <v>0</v>
      </c>
      <c r="F7" s="22">
        <f t="shared" ref="F7:F16" si="3">SUM(C7:E7)</f>
        <v>0</v>
      </c>
      <c r="G7" s="19">
        <f t="shared" si="1"/>
        <v>0</v>
      </c>
      <c r="H7" s="1"/>
      <c r="I7" s="23">
        <f t="shared" ref="I7:I16" si="4">(G7/$F$4)</f>
        <v>0</v>
      </c>
      <c r="J7" s="21">
        <f t="shared" si="0"/>
        <v>0</v>
      </c>
      <c r="K7" s="22">
        <f t="shared" ref="K7:K16" si="5">$F$4</f>
        <v>278</v>
      </c>
      <c r="L7" s="24">
        <f t="shared" ref="L7:L16" si="6">G7</f>
        <v>0</v>
      </c>
      <c r="M7" s="25">
        <f t="shared" si="2"/>
        <v>278</v>
      </c>
    </row>
    <row r="8" spans="1:13" x14ac:dyDescent="0.25">
      <c r="A8" s="111"/>
      <c r="B8" s="19">
        <v>105</v>
      </c>
      <c r="C8" s="20">
        <v>0</v>
      </c>
      <c r="D8" s="21">
        <v>0</v>
      </c>
      <c r="E8" s="21">
        <v>1</v>
      </c>
      <c r="F8" s="22">
        <f t="shared" si="3"/>
        <v>1</v>
      </c>
      <c r="G8" s="19">
        <f t="shared" si="1"/>
        <v>1</v>
      </c>
      <c r="H8" s="1"/>
      <c r="I8" s="23">
        <f t="shared" si="4"/>
        <v>3.5971223021582736E-3</v>
      </c>
      <c r="J8" s="21">
        <f t="shared" si="0"/>
        <v>5.9976014390406723E-4</v>
      </c>
      <c r="K8" s="22">
        <f t="shared" si="5"/>
        <v>278</v>
      </c>
      <c r="L8" s="24">
        <f t="shared" si="6"/>
        <v>1</v>
      </c>
      <c r="M8" s="25">
        <f t="shared" si="2"/>
        <v>277</v>
      </c>
    </row>
    <row r="9" spans="1:13" x14ac:dyDescent="0.25">
      <c r="A9" s="111"/>
      <c r="B9" s="19">
        <v>120</v>
      </c>
      <c r="C9" s="20">
        <v>0</v>
      </c>
      <c r="D9" s="21">
        <v>0</v>
      </c>
      <c r="E9" s="21">
        <v>3</v>
      </c>
      <c r="F9" s="22">
        <f t="shared" si="3"/>
        <v>3</v>
      </c>
      <c r="G9" s="19">
        <f t="shared" si="1"/>
        <v>4</v>
      </c>
      <c r="H9" s="1"/>
      <c r="I9" s="23">
        <f t="shared" si="4"/>
        <v>1.4388489208633094E-2</v>
      </c>
      <c r="J9" s="21">
        <f t="shared" si="0"/>
        <v>2.3990405756162689E-3</v>
      </c>
      <c r="K9" s="22">
        <f t="shared" si="5"/>
        <v>278</v>
      </c>
      <c r="L9" s="24">
        <f t="shared" si="6"/>
        <v>4</v>
      </c>
      <c r="M9" s="25">
        <f t="shared" si="2"/>
        <v>274</v>
      </c>
    </row>
    <row r="10" spans="1:13" x14ac:dyDescent="0.25">
      <c r="A10" s="111"/>
      <c r="B10" s="19">
        <v>135</v>
      </c>
      <c r="C10" s="20">
        <v>0</v>
      </c>
      <c r="D10" s="21">
        <v>1</v>
      </c>
      <c r="E10" s="21">
        <v>6</v>
      </c>
      <c r="F10" s="22">
        <f t="shared" si="3"/>
        <v>7</v>
      </c>
      <c r="G10" s="19">
        <f t="shared" si="1"/>
        <v>11</v>
      </c>
      <c r="H10" s="1"/>
      <c r="I10" s="23">
        <f t="shared" si="4"/>
        <v>3.9568345323741004E-2</v>
      </c>
      <c r="J10" s="21">
        <f t="shared" si="0"/>
        <v>6.5973615829447397E-3</v>
      </c>
      <c r="K10" s="22">
        <f t="shared" si="5"/>
        <v>278</v>
      </c>
      <c r="L10" s="24">
        <f t="shared" si="6"/>
        <v>11</v>
      </c>
      <c r="M10" s="25">
        <f t="shared" si="2"/>
        <v>267</v>
      </c>
    </row>
    <row r="11" spans="1:13" x14ac:dyDescent="0.25">
      <c r="A11" s="111"/>
      <c r="B11" s="19">
        <v>150</v>
      </c>
      <c r="C11" s="20">
        <v>0</v>
      </c>
      <c r="D11" s="21">
        <v>4</v>
      </c>
      <c r="E11" s="21">
        <v>1</v>
      </c>
      <c r="F11" s="22">
        <f t="shared" si="3"/>
        <v>5</v>
      </c>
      <c r="G11" s="19">
        <f t="shared" si="1"/>
        <v>16</v>
      </c>
      <c r="H11" s="1"/>
      <c r="I11" s="23">
        <f t="shared" si="4"/>
        <v>5.7553956834532377E-2</v>
      </c>
      <c r="J11" s="21">
        <f t="shared" si="0"/>
        <v>9.5961623024650756E-3</v>
      </c>
      <c r="K11" s="22">
        <f t="shared" si="5"/>
        <v>278</v>
      </c>
      <c r="L11" s="24">
        <f t="shared" si="6"/>
        <v>16</v>
      </c>
      <c r="M11" s="25">
        <f t="shared" si="2"/>
        <v>262</v>
      </c>
    </row>
    <row r="12" spans="1:13" x14ac:dyDescent="0.25">
      <c r="A12" s="111"/>
      <c r="B12" s="19">
        <v>165</v>
      </c>
      <c r="C12" s="20">
        <v>2</v>
      </c>
      <c r="D12" s="21">
        <v>4</v>
      </c>
      <c r="E12" s="21">
        <v>4</v>
      </c>
      <c r="F12" s="22">
        <f t="shared" si="3"/>
        <v>10</v>
      </c>
      <c r="G12" s="19">
        <f t="shared" si="1"/>
        <v>26</v>
      </c>
      <c r="H12" s="1"/>
      <c r="I12" s="23">
        <f t="shared" si="4"/>
        <v>9.3525179856115109E-2</v>
      </c>
      <c r="J12" s="21">
        <f t="shared" si="0"/>
        <v>1.5593763741505746E-2</v>
      </c>
      <c r="K12" s="22">
        <f t="shared" si="5"/>
        <v>278</v>
      </c>
      <c r="L12" s="24">
        <f t="shared" si="6"/>
        <v>26</v>
      </c>
      <c r="M12" s="25">
        <f t="shared" si="2"/>
        <v>252</v>
      </c>
    </row>
    <row r="13" spans="1:13" x14ac:dyDescent="0.25">
      <c r="A13" s="111"/>
      <c r="B13" s="19">
        <v>180</v>
      </c>
      <c r="C13" s="20">
        <v>2</v>
      </c>
      <c r="D13" s="21">
        <v>6</v>
      </c>
      <c r="E13" s="21">
        <v>11</v>
      </c>
      <c r="F13" s="22">
        <f t="shared" si="3"/>
        <v>19</v>
      </c>
      <c r="G13" s="19">
        <f t="shared" si="1"/>
        <v>45</v>
      </c>
      <c r="H13" s="1"/>
      <c r="I13" s="23">
        <f t="shared" si="4"/>
        <v>0.16187050359712229</v>
      </c>
      <c r="J13" s="21">
        <f t="shared" si="0"/>
        <v>2.6989206475683022E-2</v>
      </c>
      <c r="K13" s="22">
        <f t="shared" si="5"/>
        <v>278</v>
      </c>
      <c r="L13" s="24">
        <f t="shared" si="6"/>
        <v>45</v>
      </c>
      <c r="M13" s="25">
        <f t="shared" si="2"/>
        <v>233</v>
      </c>
    </row>
    <row r="14" spans="1:13" x14ac:dyDescent="0.25">
      <c r="A14" s="111"/>
      <c r="B14" s="19">
        <v>195</v>
      </c>
      <c r="C14" s="20">
        <v>2</v>
      </c>
      <c r="D14" s="21">
        <v>11</v>
      </c>
      <c r="E14" s="21">
        <v>9</v>
      </c>
      <c r="F14" s="22">
        <f t="shared" si="3"/>
        <v>22</v>
      </c>
      <c r="G14" s="19">
        <f t="shared" si="1"/>
        <v>67</v>
      </c>
      <c r="H14" s="1"/>
      <c r="I14" s="23">
        <f t="shared" si="4"/>
        <v>0.24100719424460432</v>
      </c>
      <c r="J14" s="21">
        <f t="shared" si="0"/>
        <v>4.0183929641572504E-2</v>
      </c>
      <c r="K14" s="22">
        <f t="shared" si="5"/>
        <v>278</v>
      </c>
      <c r="L14" s="24">
        <f t="shared" si="6"/>
        <v>67</v>
      </c>
      <c r="M14" s="25">
        <f t="shared" si="2"/>
        <v>211</v>
      </c>
    </row>
    <row r="15" spans="1:13" x14ac:dyDescent="0.25">
      <c r="A15" s="111"/>
      <c r="B15" s="19">
        <v>210</v>
      </c>
      <c r="C15" s="20">
        <v>5</v>
      </c>
      <c r="D15" s="21">
        <v>7</v>
      </c>
      <c r="E15" s="21">
        <v>6</v>
      </c>
      <c r="F15" s="22">
        <f t="shared" si="3"/>
        <v>18</v>
      </c>
      <c r="G15" s="19">
        <f t="shared" si="1"/>
        <v>85</v>
      </c>
      <c r="H15" s="1"/>
      <c r="I15" s="23">
        <f t="shared" si="4"/>
        <v>0.30575539568345322</v>
      </c>
      <c r="J15" s="21">
        <f t="shared" si="0"/>
        <v>5.097961223184571E-2</v>
      </c>
      <c r="K15" s="22">
        <f t="shared" si="5"/>
        <v>278</v>
      </c>
      <c r="L15" s="24">
        <f t="shared" si="6"/>
        <v>85</v>
      </c>
      <c r="M15" s="25">
        <f t="shared" si="2"/>
        <v>193</v>
      </c>
    </row>
    <row r="16" spans="1:13" x14ac:dyDescent="0.25">
      <c r="A16" s="111"/>
      <c r="B16" s="19">
        <v>225</v>
      </c>
      <c r="C16" s="20">
        <v>7</v>
      </c>
      <c r="D16" s="21">
        <v>6</v>
      </c>
      <c r="E16" s="21">
        <v>7</v>
      </c>
      <c r="F16" s="22">
        <f t="shared" si="3"/>
        <v>20</v>
      </c>
      <c r="G16" s="19">
        <f t="shared" si="1"/>
        <v>105</v>
      </c>
      <c r="H16" s="1"/>
      <c r="I16" s="23">
        <f t="shared" si="4"/>
        <v>0.37769784172661869</v>
      </c>
      <c r="J16" s="21">
        <f t="shared" si="0"/>
        <v>6.2974815109927057E-2</v>
      </c>
      <c r="K16" s="22">
        <f t="shared" si="5"/>
        <v>278</v>
      </c>
      <c r="L16" s="24">
        <f t="shared" si="6"/>
        <v>105</v>
      </c>
      <c r="M16" s="25">
        <f t="shared" si="2"/>
        <v>173</v>
      </c>
    </row>
    <row r="17" spans="1:13" ht="15.75" thickBot="1" x14ac:dyDescent="0.3">
      <c r="A17" s="112"/>
      <c r="B17" s="26">
        <v>240</v>
      </c>
      <c r="C17" s="27">
        <v>6</v>
      </c>
      <c r="D17" s="28">
        <v>11</v>
      </c>
      <c r="E17" s="28">
        <v>3</v>
      </c>
      <c r="F17" s="29">
        <f>SUM(C17:E17)</f>
        <v>20</v>
      </c>
      <c r="G17" s="30">
        <f t="shared" si="1"/>
        <v>125</v>
      </c>
      <c r="H17" s="1"/>
      <c r="I17" s="31">
        <f>(G17/$F$4)</f>
        <v>0.44964028776978415</v>
      </c>
      <c r="J17" s="32">
        <f>(G17/SQRT(F4))/100</f>
        <v>7.4970017988008397E-2</v>
      </c>
      <c r="K17" s="33">
        <f>F4</f>
        <v>278</v>
      </c>
      <c r="L17" s="34">
        <f>G17</f>
        <v>125</v>
      </c>
      <c r="M17" s="35">
        <f t="shared" si="2"/>
        <v>153</v>
      </c>
    </row>
    <row r="18" spans="1:13" ht="16.5" thickTop="1" thickBot="1" x14ac:dyDescent="0.3">
      <c r="B18" s="36"/>
      <c r="C18" s="36"/>
      <c r="D18" s="36"/>
      <c r="E18" s="36"/>
      <c r="F18" s="36"/>
      <c r="H18" s="1"/>
    </row>
    <row r="19" spans="1:13" ht="16.5" thickTop="1" thickBot="1" x14ac:dyDescent="0.3">
      <c r="C19" s="97" t="s">
        <v>15</v>
      </c>
      <c r="D19" s="98"/>
      <c r="E19" s="98"/>
      <c r="F19" s="99"/>
      <c r="H19" s="1"/>
      <c r="I19" s="97" t="s">
        <v>15</v>
      </c>
      <c r="J19" s="98"/>
      <c r="K19" s="98"/>
      <c r="L19" s="98"/>
      <c r="M19" s="99"/>
    </row>
    <row r="20" spans="1:13" ht="16.5" thickTop="1" thickBot="1" x14ac:dyDescent="0.3">
      <c r="C20" s="2" t="s">
        <v>0</v>
      </c>
      <c r="D20" s="3" t="s">
        <v>1</v>
      </c>
      <c r="E20" s="3" t="s">
        <v>2</v>
      </c>
      <c r="F20" s="4" t="s">
        <v>3</v>
      </c>
      <c r="G20" s="100" t="s">
        <v>4</v>
      </c>
      <c r="H20" s="5"/>
      <c r="I20" s="102" t="s">
        <v>5</v>
      </c>
      <c r="J20" s="104" t="s">
        <v>6</v>
      </c>
      <c r="K20" s="106" t="s">
        <v>7</v>
      </c>
      <c r="L20" s="108" t="s">
        <v>8</v>
      </c>
      <c r="M20" s="109"/>
    </row>
    <row r="21" spans="1:13" ht="16.5" thickTop="1" thickBot="1" x14ac:dyDescent="0.3">
      <c r="A21" s="113" t="s">
        <v>9</v>
      </c>
      <c r="B21" s="114"/>
      <c r="C21" s="6">
        <v>113</v>
      </c>
      <c r="D21" s="7">
        <v>106</v>
      </c>
      <c r="E21" s="7">
        <v>87</v>
      </c>
      <c r="F21" s="8">
        <f>SUM(C21:E21)</f>
        <v>306</v>
      </c>
      <c r="G21" s="101"/>
      <c r="H21" s="9"/>
      <c r="I21" s="103"/>
      <c r="J21" s="105"/>
      <c r="K21" s="107"/>
      <c r="L21" s="10" t="s">
        <v>10</v>
      </c>
      <c r="M21" s="11" t="s">
        <v>11</v>
      </c>
    </row>
    <row r="22" spans="1:13" ht="15.75" thickTop="1" x14ac:dyDescent="0.25">
      <c r="A22" s="110" t="s">
        <v>13</v>
      </c>
      <c r="B22" s="12">
        <v>60</v>
      </c>
      <c r="C22" s="13">
        <v>0</v>
      </c>
      <c r="D22" s="14">
        <v>0</v>
      </c>
      <c r="E22" s="14">
        <v>0</v>
      </c>
      <c r="F22" s="15">
        <f>SUM(C22:E22)</f>
        <v>0</v>
      </c>
      <c r="G22" s="12">
        <f>SUM(C22:E22)</f>
        <v>0</v>
      </c>
      <c r="H22" s="1"/>
      <c r="I22" s="16">
        <f>(G22/$F$21)</f>
        <v>0</v>
      </c>
      <c r="J22" s="14">
        <f>(G22/SQRT($F$21))/100</f>
        <v>0</v>
      </c>
      <c r="K22" s="15">
        <f>$F$21</f>
        <v>306</v>
      </c>
      <c r="L22" s="17">
        <f>G22</f>
        <v>0</v>
      </c>
      <c r="M22" s="18">
        <f>K22-L22</f>
        <v>306</v>
      </c>
    </row>
    <row r="23" spans="1:13" x14ac:dyDescent="0.25">
      <c r="A23" s="111"/>
      <c r="B23" s="19">
        <v>75</v>
      </c>
      <c r="C23" s="20">
        <v>0</v>
      </c>
      <c r="D23" s="21">
        <v>0</v>
      </c>
      <c r="E23" s="21">
        <v>0</v>
      </c>
      <c r="F23" s="22">
        <f>SUM(C23:E23)</f>
        <v>0</v>
      </c>
      <c r="G23" s="19">
        <f t="shared" ref="G23:G34" si="7">SUM(C23:E23)+G22</f>
        <v>0</v>
      </c>
      <c r="H23" s="1"/>
      <c r="I23" s="23">
        <f>(G23/$F$21)</f>
        <v>0</v>
      </c>
      <c r="J23" s="21">
        <f>(G23/SQRT($F$21))/100</f>
        <v>0</v>
      </c>
      <c r="K23" s="22">
        <f>$F$21</f>
        <v>306</v>
      </c>
      <c r="L23" s="24">
        <f>G23</f>
        <v>0</v>
      </c>
      <c r="M23" s="25">
        <f>K23-L23</f>
        <v>306</v>
      </c>
    </row>
    <row r="24" spans="1:13" x14ac:dyDescent="0.25">
      <c r="A24" s="111"/>
      <c r="B24" s="19">
        <v>90</v>
      </c>
      <c r="C24" s="20">
        <v>0</v>
      </c>
      <c r="D24" s="21">
        <v>0</v>
      </c>
      <c r="E24" s="21">
        <v>0</v>
      </c>
      <c r="F24" s="22">
        <f t="shared" ref="F24:F33" si="8">SUM(C24:E24)</f>
        <v>0</v>
      </c>
      <c r="G24" s="19">
        <f t="shared" si="7"/>
        <v>0</v>
      </c>
      <c r="H24" s="1"/>
      <c r="I24" s="23">
        <f t="shared" ref="I24:I33" si="9">(G24/$F$21)</f>
        <v>0</v>
      </c>
      <c r="J24" s="21">
        <f t="shared" ref="J24:J33" si="10">(G24/SQRT($F$21))/100</f>
        <v>0</v>
      </c>
      <c r="K24" s="22">
        <f t="shared" ref="K24:K33" si="11">$F$21</f>
        <v>306</v>
      </c>
      <c r="L24" s="24">
        <f t="shared" ref="L24:L33" si="12">G24</f>
        <v>0</v>
      </c>
      <c r="M24" s="25">
        <f t="shared" ref="M24:M32" si="13">K24-L24</f>
        <v>306</v>
      </c>
    </row>
    <row r="25" spans="1:13" x14ac:dyDescent="0.25">
      <c r="A25" s="111"/>
      <c r="B25" s="19">
        <v>105</v>
      </c>
      <c r="C25" s="20">
        <v>0</v>
      </c>
      <c r="D25" s="21">
        <v>0</v>
      </c>
      <c r="E25" s="21">
        <v>0</v>
      </c>
      <c r="F25" s="22">
        <f t="shared" si="8"/>
        <v>0</v>
      </c>
      <c r="G25" s="19">
        <f t="shared" si="7"/>
        <v>0</v>
      </c>
      <c r="H25" s="1"/>
      <c r="I25" s="23">
        <f t="shared" si="9"/>
        <v>0</v>
      </c>
      <c r="J25" s="21">
        <f t="shared" si="10"/>
        <v>0</v>
      </c>
      <c r="K25" s="22">
        <f t="shared" si="11"/>
        <v>306</v>
      </c>
      <c r="L25" s="24">
        <f t="shared" si="12"/>
        <v>0</v>
      </c>
      <c r="M25" s="25">
        <f t="shared" si="13"/>
        <v>306</v>
      </c>
    </row>
    <row r="26" spans="1:13" x14ac:dyDescent="0.25">
      <c r="A26" s="111"/>
      <c r="B26" s="19">
        <v>120</v>
      </c>
      <c r="C26" s="20">
        <v>0</v>
      </c>
      <c r="D26" s="21">
        <v>1</v>
      </c>
      <c r="E26" s="21">
        <v>1</v>
      </c>
      <c r="F26" s="22">
        <f t="shared" si="8"/>
        <v>2</v>
      </c>
      <c r="G26" s="19">
        <f t="shared" si="7"/>
        <v>2</v>
      </c>
      <c r="H26" s="1"/>
      <c r="I26" s="23">
        <f t="shared" si="9"/>
        <v>6.5359477124183009E-3</v>
      </c>
      <c r="J26" s="21">
        <f t="shared" si="10"/>
        <v>1.143323900950059E-3</v>
      </c>
      <c r="K26" s="22">
        <f t="shared" si="11"/>
        <v>306</v>
      </c>
      <c r="L26" s="24">
        <f t="shared" si="12"/>
        <v>2</v>
      </c>
      <c r="M26" s="25">
        <f t="shared" si="13"/>
        <v>304</v>
      </c>
    </row>
    <row r="27" spans="1:13" x14ac:dyDescent="0.25">
      <c r="A27" s="111"/>
      <c r="B27" s="19">
        <v>135</v>
      </c>
      <c r="C27" s="20">
        <v>0</v>
      </c>
      <c r="D27" s="21">
        <v>3</v>
      </c>
      <c r="E27" s="21">
        <v>2</v>
      </c>
      <c r="F27" s="22">
        <f t="shared" si="8"/>
        <v>5</v>
      </c>
      <c r="G27" s="19">
        <f t="shared" si="7"/>
        <v>7</v>
      </c>
      <c r="H27" s="1"/>
      <c r="I27" s="23">
        <f t="shared" si="9"/>
        <v>2.2875816993464051E-2</v>
      </c>
      <c r="J27" s="21">
        <f t="shared" si="10"/>
        <v>4.0016336533252065E-3</v>
      </c>
      <c r="K27" s="22">
        <f t="shared" si="11"/>
        <v>306</v>
      </c>
      <c r="L27" s="24">
        <f t="shared" si="12"/>
        <v>7</v>
      </c>
      <c r="M27" s="25">
        <f t="shared" si="13"/>
        <v>299</v>
      </c>
    </row>
    <row r="28" spans="1:13" x14ac:dyDescent="0.25">
      <c r="A28" s="111"/>
      <c r="B28" s="19">
        <v>150</v>
      </c>
      <c r="C28" s="20">
        <v>3</v>
      </c>
      <c r="D28" s="21">
        <v>9</v>
      </c>
      <c r="E28" s="21">
        <v>10</v>
      </c>
      <c r="F28" s="22">
        <f t="shared" si="8"/>
        <v>22</v>
      </c>
      <c r="G28" s="19">
        <f t="shared" si="7"/>
        <v>29</v>
      </c>
      <c r="H28" s="1"/>
      <c r="I28" s="23">
        <f t="shared" si="9"/>
        <v>9.4771241830065356E-2</v>
      </c>
      <c r="J28" s="21">
        <f t="shared" si="10"/>
        <v>1.6578196563775856E-2</v>
      </c>
      <c r="K28" s="22">
        <f>$F$21</f>
        <v>306</v>
      </c>
      <c r="L28" s="24">
        <f t="shared" si="12"/>
        <v>29</v>
      </c>
      <c r="M28" s="25">
        <f t="shared" si="13"/>
        <v>277</v>
      </c>
    </row>
    <row r="29" spans="1:13" x14ac:dyDescent="0.25">
      <c r="A29" s="111"/>
      <c r="B29" s="19">
        <v>165</v>
      </c>
      <c r="C29" s="20">
        <v>1</v>
      </c>
      <c r="D29" s="21">
        <v>4</v>
      </c>
      <c r="E29" s="21">
        <v>7</v>
      </c>
      <c r="F29" s="22">
        <f t="shared" si="8"/>
        <v>12</v>
      </c>
      <c r="G29" s="19">
        <f t="shared" si="7"/>
        <v>41</v>
      </c>
      <c r="H29" s="1"/>
      <c r="I29" s="23">
        <f t="shared" si="9"/>
        <v>0.13398692810457516</v>
      </c>
      <c r="J29" s="21">
        <f t="shared" si="10"/>
        <v>2.3438139969476208E-2</v>
      </c>
      <c r="K29" s="22">
        <f t="shared" si="11"/>
        <v>306</v>
      </c>
      <c r="L29" s="24">
        <f t="shared" si="12"/>
        <v>41</v>
      </c>
      <c r="M29" s="25">
        <f t="shared" si="13"/>
        <v>265</v>
      </c>
    </row>
    <row r="30" spans="1:13" x14ac:dyDescent="0.25">
      <c r="A30" s="111"/>
      <c r="B30" s="19">
        <v>180</v>
      </c>
      <c r="C30" s="20">
        <v>4</v>
      </c>
      <c r="D30" s="21">
        <v>5</v>
      </c>
      <c r="E30" s="21">
        <v>2</v>
      </c>
      <c r="F30" s="22">
        <f t="shared" si="8"/>
        <v>11</v>
      </c>
      <c r="G30" s="19">
        <f t="shared" si="7"/>
        <v>52</v>
      </c>
      <c r="H30" s="1"/>
      <c r="I30" s="23">
        <f t="shared" si="9"/>
        <v>0.16993464052287582</v>
      </c>
      <c r="J30" s="21">
        <f>(G30/SQRT($F$21))/100</f>
        <v>2.9726421424701534E-2</v>
      </c>
      <c r="K30" s="22">
        <f t="shared" si="11"/>
        <v>306</v>
      </c>
      <c r="L30" s="24">
        <f t="shared" si="12"/>
        <v>52</v>
      </c>
      <c r="M30" s="25">
        <f t="shared" si="13"/>
        <v>254</v>
      </c>
    </row>
    <row r="31" spans="1:13" x14ac:dyDescent="0.25">
      <c r="A31" s="111"/>
      <c r="B31" s="19">
        <v>195</v>
      </c>
      <c r="C31" s="20">
        <v>3</v>
      </c>
      <c r="D31" s="21">
        <v>7</v>
      </c>
      <c r="E31" s="21">
        <v>3</v>
      </c>
      <c r="F31" s="22">
        <f t="shared" si="8"/>
        <v>13</v>
      </c>
      <c r="G31" s="19">
        <f t="shared" si="7"/>
        <v>65</v>
      </c>
      <c r="H31" s="1"/>
      <c r="I31" s="23">
        <f t="shared" si="9"/>
        <v>0.21241830065359477</v>
      </c>
      <c r="J31" s="21">
        <f t="shared" si="10"/>
        <v>3.7158026780876915E-2</v>
      </c>
      <c r="K31" s="22">
        <f t="shared" si="11"/>
        <v>306</v>
      </c>
      <c r="L31" s="24">
        <f t="shared" si="12"/>
        <v>65</v>
      </c>
      <c r="M31" s="25">
        <f t="shared" si="13"/>
        <v>241</v>
      </c>
    </row>
    <row r="32" spans="1:13" x14ac:dyDescent="0.25">
      <c r="A32" s="111"/>
      <c r="B32" s="19">
        <v>210</v>
      </c>
      <c r="C32" s="20">
        <v>5</v>
      </c>
      <c r="D32" s="21">
        <v>9</v>
      </c>
      <c r="E32" s="21">
        <v>2</v>
      </c>
      <c r="F32" s="22">
        <f t="shared" si="8"/>
        <v>16</v>
      </c>
      <c r="G32" s="19">
        <f t="shared" si="7"/>
        <v>81</v>
      </c>
      <c r="H32" s="1"/>
      <c r="I32" s="23">
        <f t="shared" si="9"/>
        <v>0.26470588235294118</v>
      </c>
      <c r="J32" s="21">
        <f t="shared" si="10"/>
        <v>4.6304617988477383E-2</v>
      </c>
      <c r="K32" s="22">
        <f t="shared" si="11"/>
        <v>306</v>
      </c>
      <c r="L32" s="24">
        <f t="shared" si="12"/>
        <v>81</v>
      </c>
      <c r="M32" s="25">
        <f t="shared" si="13"/>
        <v>225</v>
      </c>
    </row>
    <row r="33" spans="1:13" x14ac:dyDescent="0.25">
      <c r="A33" s="111"/>
      <c r="B33" s="19">
        <v>225</v>
      </c>
      <c r="C33" s="20">
        <v>4</v>
      </c>
      <c r="D33" s="21">
        <v>10</v>
      </c>
      <c r="E33" s="21">
        <v>10</v>
      </c>
      <c r="F33" s="22">
        <f t="shared" si="8"/>
        <v>24</v>
      </c>
      <c r="G33" s="19">
        <f t="shared" si="7"/>
        <v>105</v>
      </c>
      <c r="H33" s="1"/>
      <c r="I33" s="23">
        <f t="shared" si="9"/>
        <v>0.34313725490196079</v>
      </c>
      <c r="J33" s="21">
        <f t="shared" si="10"/>
        <v>6.0024504799878101E-2</v>
      </c>
      <c r="K33" s="22">
        <f t="shared" si="11"/>
        <v>306</v>
      </c>
      <c r="L33" s="24">
        <f t="shared" si="12"/>
        <v>105</v>
      </c>
      <c r="M33" s="25">
        <f>K33-L33</f>
        <v>201</v>
      </c>
    </row>
    <row r="34" spans="1:13" ht="15.75" thickBot="1" x14ac:dyDescent="0.3">
      <c r="A34" s="112"/>
      <c r="B34" s="30">
        <v>240</v>
      </c>
      <c r="C34" s="37">
        <v>7</v>
      </c>
      <c r="D34" s="32">
        <v>4</v>
      </c>
      <c r="E34" s="32">
        <v>9</v>
      </c>
      <c r="F34" s="33">
        <f>SUM(C34:E34)</f>
        <v>20</v>
      </c>
      <c r="G34" s="30">
        <f t="shared" si="7"/>
        <v>125</v>
      </c>
      <c r="H34" s="1"/>
      <c r="I34" s="31">
        <f>(G34/$F$21)</f>
        <v>0.40849673202614378</v>
      </c>
      <c r="J34" s="32">
        <f>(G34/SQRT(F21))/100</f>
        <v>7.1457743809378679E-2</v>
      </c>
      <c r="K34" s="38">
        <f>$F$21</f>
        <v>306</v>
      </c>
      <c r="L34" s="34">
        <f>G34</f>
        <v>125</v>
      </c>
      <c r="M34" s="35">
        <f>K34-L34</f>
        <v>181</v>
      </c>
    </row>
    <row r="35" spans="1:13" ht="15.75" thickTop="1" x14ac:dyDescent="0.25"/>
  </sheetData>
  <mergeCells count="18">
    <mergeCell ref="A22:A34"/>
    <mergeCell ref="A4:B4"/>
    <mergeCell ref="A5:A17"/>
    <mergeCell ref="C19:F19"/>
    <mergeCell ref="I19:M19"/>
    <mergeCell ref="G20:G21"/>
    <mergeCell ref="I20:I21"/>
    <mergeCell ref="J20:J21"/>
    <mergeCell ref="K20:K21"/>
    <mergeCell ref="L20:M20"/>
    <mergeCell ref="A21:B21"/>
    <mergeCell ref="C2:F2"/>
    <mergeCell ref="I2:M2"/>
    <mergeCell ref="G3:G4"/>
    <mergeCell ref="I3:I4"/>
    <mergeCell ref="J3:J4"/>
    <mergeCell ref="K3:K4"/>
    <mergeCell ref="L3:M3"/>
  </mergeCells>
  <conditionalFormatting sqref="B5:B17">
    <cfRule type="duplicateValues" dxfId="2" priority="2"/>
  </conditionalFormatting>
  <conditionalFormatting sqref="B18">
    <cfRule type="duplicateValues" dxfId="1" priority="3"/>
  </conditionalFormatting>
  <conditionalFormatting sqref="B22:B3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workbookViewId="0">
      <selection activeCell="Q29" sqref="Q29"/>
    </sheetView>
  </sheetViews>
  <sheetFormatPr baseColWidth="10" defaultRowHeight="15" x14ac:dyDescent="0.25"/>
  <cols>
    <col min="2" max="2" width="28.140625" customWidth="1"/>
    <col min="3" max="3" width="19" bestFit="1" customWidth="1"/>
    <col min="4" max="6" width="14.7109375" customWidth="1"/>
    <col min="7" max="7" width="16.5703125" customWidth="1"/>
    <col min="8" max="8" width="14.7109375" customWidth="1"/>
    <col min="9" max="9" width="16.7109375" customWidth="1"/>
    <col min="10" max="10" width="22.7109375" customWidth="1"/>
    <col min="11" max="11" width="13.85546875" customWidth="1"/>
    <col min="12" max="12" width="13" customWidth="1"/>
  </cols>
  <sheetData>
    <row r="1" spans="3:9" ht="15.75" thickBot="1" x14ac:dyDescent="0.3"/>
    <row r="2" spans="3:9" ht="16.5" thickTop="1" thickBot="1" x14ac:dyDescent="0.3">
      <c r="D2" s="133" t="s">
        <v>41</v>
      </c>
      <c r="E2" s="134"/>
      <c r="F2" s="134"/>
      <c r="G2" s="134"/>
      <c r="H2" s="135"/>
      <c r="I2" s="39"/>
    </row>
    <row r="3" spans="3:9" ht="15.75" thickTop="1" x14ac:dyDescent="0.25">
      <c r="C3" s="40" t="s">
        <v>40</v>
      </c>
      <c r="D3" s="41" t="s">
        <v>16</v>
      </c>
      <c r="E3" s="42" t="s">
        <v>17</v>
      </c>
      <c r="F3" s="43" t="s">
        <v>18</v>
      </c>
      <c r="G3" s="42" t="s">
        <v>19</v>
      </c>
      <c r="H3" s="44" t="s">
        <v>20</v>
      </c>
      <c r="I3" s="39"/>
    </row>
    <row r="4" spans="3:9" x14ac:dyDescent="0.25">
      <c r="C4" s="19" t="s">
        <v>42</v>
      </c>
      <c r="D4" s="45">
        <v>2</v>
      </c>
      <c r="E4" s="21">
        <v>0.4</v>
      </c>
      <c r="F4" s="46">
        <v>0.2</v>
      </c>
      <c r="G4" s="21">
        <v>0.04</v>
      </c>
      <c r="H4" s="47">
        <v>0.02</v>
      </c>
      <c r="I4" s="39"/>
    </row>
    <row r="5" spans="3:9" x14ac:dyDescent="0.25">
      <c r="C5" s="19" t="s">
        <v>43</v>
      </c>
      <c r="D5" s="45">
        <f>+LOG(D4)</f>
        <v>0.3010299956639812</v>
      </c>
      <c r="E5" s="21">
        <f>LOG(E4)</f>
        <v>-0.3979400086720376</v>
      </c>
      <c r="F5" s="21">
        <f>LOG(F4)</f>
        <v>-0.69897000433601875</v>
      </c>
      <c r="G5" s="21">
        <f>LOG(G4)</f>
        <v>-1.3979400086720375</v>
      </c>
      <c r="H5" s="48">
        <f>LOG(H4)</f>
        <v>-1.6989700043360187</v>
      </c>
      <c r="I5" s="39"/>
    </row>
    <row r="6" spans="3:9" ht="15.75" thickBot="1" x14ac:dyDescent="0.3">
      <c r="C6" s="49" t="s">
        <v>21</v>
      </c>
      <c r="D6" s="6">
        <v>27.7</v>
      </c>
      <c r="E6" s="7">
        <v>29.28</v>
      </c>
      <c r="F6" s="50">
        <v>30.85</v>
      </c>
      <c r="G6" s="7">
        <v>32.74</v>
      </c>
      <c r="H6" s="51">
        <v>34.42</v>
      </c>
      <c r="I6" s="39"/>
    </row>
    <row r="7" spans="3:9" ht="16.5" thickTop="1" thickBot="1" x14ac:dyDescent="0.3"/>
    <row r="8" spans="3:9" ht="16.5" thickTop="1" thickBot="1" x14ac:dyDescent="0.3">
      <c r="D8" s="133" t="s">
        <v>52</v>
      </c>
      <c r="E8" s="134"/>
      <c r="F8" s="134"/>
      <c r="G8" s="134"/>
      <c r="H8" s="135"/>
    </row>
    <row r="9" spans="3:9" ht="15.75" thickTop="1" x14ac:dyDescent="0.25">
      <c r="C9" s="40" t="s">
        <v>40</v>
      </c>
      <c r="D9" s="41" t="s">
        <v>22</v>
      </c>
      <c r="E9" s="42" t="s">
        <v>23</v>
      </c>
      <c r="F9" s="43" t="s">
        <v>24</v>
      </c>
      <c r="G9" s="42" t="s">
        <v>25</v>
      </c>
      <c r="H9" s="44" t="s">
        <v>26</v>
      </c>
    </row>
    <row r="10" spans="3:9" x14ac:dyDescent="0.25">
      <c r="C10" s="19" t="s">
        <v>42</v>
      </c>
      <c r="D10" s="45">
        <v>2</v>
      </c>
      <c r="E10" s="21">
        <v>0.4</v>
      </c>
      <c r="F10" s="46">
        <v>0.2</v>
      </c>
      <c r="G10" s="21">
        <v>0.04</v>
      </c>
      <c r="H10" s="47">
        <v>0.02</v>
      </c>
    </row>
    <row r="11" spans="3:9" x14ac:dyDescent="0.25">
      <c r="C11" s="19" t="s">
        <v>43</v>
      </c>
      <c r="D11" s="45">
        <f>+LOG(D10)</f>
        <v>0.3010299956639812</v>
      </c>
      <c r="E11" s="21">
        <f>LOG(E10)</f>
        <v>-0.3979400086720376</v>
      </c>
      <c r="F11" s="21">
        <f>LOG(F10)</f>
        <v>-0.69897000433601875</v>
      </c>
      <c r="G11" s="21">
        <f>LOG(G10)</f>
        <v>-1.3979400086720375</v>
      </c>
      <c r="H11" s="48">
        <f>LOG(H10)</f>
        <v>-1.6989700043360187</v>
      </c>
    </row>
    <row r="12" spans="3:9" ht="15.75" thickBot="1" x14ac:dyDescent="0.3">
      <c r="C12" s="49" t="s">
        <v>21</v>
      </c>
      <c r="D12" s="6">
        <v>22.1</v>
      </c>
      <c r="E12" s="7">
        <v>24.49</v>
      </c>
      <c r="F12" s="50">
        <v>25.4</v>
      </c>
      <c r="G12" s="7">
        <v>27.82</v>
      </c>
      <c r="H12" s="51">
        <v>28.99</v>
      </c>
    </row>
    <row r="13" spans="3:9" ht="15.75" thickTop="1" x14ac:dyDescent="0.25"/>
    <row r="19" spans="2:17" ht="15.75" thickBot="1" x14ac:dyDescent="0.3"/>
    <row r="20" spans="2:17" ht="16.5" customHeight="1" thickTop="1" thickBot="1" x14ac:dyDescent="0.3">
      <c r="B20" s="100" t="s">
        <v>60</v>
      </c>
      <c r="C20" s="110" t="s">
        <v>44</v>
      </c>
      <c r="D20" s="108" t="s">
        <v>21</v>
      </c>
      <c r="E20" s="136"/>
      <c r="F20" s="136"/>
      <c r="G20" s="109"/>
      <c r="H20" s="108" t="s">
        <v>42</v>
      </c>
      <c r="I20" s="136"/>
      <c r="J20" s="110" t="s">
        <v>50</v>
      </c>
      <c r="K20" s="119" t="s">
        <v>53</v>
      </c>
      <c r="L20" s="120"/>
    </row>
    <row r="21" spans="2:17" ht="30.75" customHeight="1" x14ac:dyDescent="0.25">
      <c r="B21" s="118"/>
      <c r="C21" s="111"/>
      <c r="D21" s="123" t="s">
        <v>48</v>
      </c>
      <c r="E21" s="124"/>
      <c r="F21" s="125" t="s">
        <v>49</v>
      </c>
      <c r="G21" s="124"/>
      <c r="H21" s="126" t="s">
        <v>48</v>
      </c>
      <c r="I21" s="128" t="s">
        <v>49</v>
      </c>
      <c r="J21" s="137"/>
      <c r="K21" s="121"/>
      <c r="L21" s="122"/>
    </row>
    <row r="22" spans="2:17" ht="17.25" customHeight="1" thickBot="1" x14ac:dyDescent="0.3">
      <c r="B22" s="101"/>
      <c r="C22" s="112"/>
      <c r="D22" s="52" t="s">
        <v>40</v>
      </c>
      <c r="E22" s="53" t="s">
        <v>21</v>
      </c>
      <c r="F22" s="54" t="s">
        <v>40</v>
      </c>
      <c r="G22" s="53" t="s">
        <v>21</v>
      </c>
      <c r="H22" s="127"/>
      <c r="I22" s="129"/>
      <c r="J22" s="138"/>
      <c r="K22" s="55" t="s">
        <v>51</v>
      </c>
      <c r="L22" s="56" t="s">
        <v>27</v>
      </c>
    </row>
    <row r="23" spans="2:17" ht="16.5" thickTop="1" thickBot="1" x14ac:dyDescent="0.3">
      <c r="B23" s="100" t="s">
        <v>61</v>
      </c>
      <c r="C23" s="57" t="s">
        <v>54</v>
      </c>
      <c r="D23" s="58" t="s">
        <v>28</v>
      </c>
      <c r="E23" s="59">
        <v>31.45</v>
      </c>
      <c r="F23" s="60" t="s">
        <v>29</v>
      </c>
      <c r="G23" s="59">
        <v>26.8</v>
      </c>
      <c r="H23" s="92">
        <f t="shared" ref="H23:H28" si="0">EXP((E23-28.41)/-3.3188)</f>
        <v>0.40011881732332943</v>
      </c>
      <c r="I23" s="62">
        <f t="shared" ref="I23:I28" si="1">EXP((G23-23.097)/-3.4199)</f>
        <v>0.33865269399510783</v>
      </c>
      <c r="J23" s="63">
        <f>H23/I23</f>
        <v>1.1815019470334098</v>
      </c>
      <c r="K23" s="130"/>
      <c r="L23" s="64">
        <f>J23/K26</f>
        <v>1.7830961938762111</v>
      </c>
    </row>
    <row r="24" spans="2:17" ht="15.75" thickBot="1" x14ac:dyDescent="0.3">
      <c r="B24" s="118"/>
      <c r="C24" s="65" t="s">
        <v>55</v>
      </c>
      <c r="D24" s="66" t="s">
        <v>30</v>
      </c>
      <c r="E24" s="67">
        <v>31.83</v>
      </c>
      <c r="F24" s="68" t="s">
        <v>31</v>
      </c>
      <c r="G24" s="67">
        <v>26.79</v>
      </c>
      <c r="H24" s="93">
        <f t="shared" si="0"/>
        <v>0.35683101762159547</v>
      </c>
      <c r="I24" s="70">
        <f t="shared" si="1"/>
        <v>0.33964438468106672</v>
      </c>
      <c r="J24" s="71">
        <f>H24/I24</f>
        <v>1.0506018462712621</v>
      </c>
      <c r="K24" s="131"/>
      <c r="L24" s="72">
        <f>J24/K26</f>
        <v>1.5855447027144298</v>
      </c>
    </row>
    <row r="25" spans="2:17" ht="15.75" thickBot="1" x14ac:dyDescent="0.3">
      <c r="B25" s="101"/>
      <c r="C25" s="65" t="s">
        <v>56</v>
      </c>
      <c r="D25" s="73" t="s">
        <v>32</v>
      </c>
      <c r="E25" s="67">
        <v>31.39</v>
      </c>
      <c r="F25" s="74" t="s">
        <v>33</v>
      </c>
      <c r="G25" s="67">
        <v>26.91</v>
      </c>
      <c r="H25" s="93">
        <f t="shared" si="0"/>
        <v>0.40741827889429771</v>
      </c>
      <c r="I25" s="70">
        <f t="shared" si="1"/>
        <v>0.32793335361920017</v>
      </c>
      <c r="J25" s="71">
        <f t="shared" ref="J25:J27" si="2">H25/I25</f>
        <v>1.2423813387624985</v>
      </c>
      <c r="K25" s="132"/>
      <c r="L25" s="72">
        <f>J25/K26</f>
        <v>1.8749740041076717</v>
      </c>
    </row>
    <row r="26" spans="2:17" ht="16.5" thickTop="1" thickBot="1" x14ac:dyDescent="0.3">
      <c r="B26" s="100" t="s">
        <v>62</v>
      </c>
      <c r="C26" s="75" t="s">
        <v>57</v>
      </c>
      <c r="D26" s="76" t="s">
        <v>34</v>
      </c>
      <c r="E26" s="77">
        <v>33.81</v>
      </c>
      <c r="F26" s="78" t="s">
        <v>35</v>
      </c>
      <c r="G26" s="77">
        <v>27.47</v>
      </c>
      <c r="H26" s="94">
        <f t="shared" si="0"/>
        <v>0.19649974794258465</v>
      </c>
      <c r="I26" s="80">
        <f t="shared" si="1"/>
        <v>0.278401111123388</v>
      </c>
      <c r="J26" s="81">
        <f>H26/I26</f>
        <v>0.70581524315646682</v>
      </c>
      <c r="K26" s="115">
        <f>AVERAGE(J26:J28)</f>
        <v>0.66261256744931052</v>
      </c>
      <c r="L26" s="72">
        <f>J26/K26</f>
        <v>1.0652005075506832</v>
      </c>
    </row>
    <row r="27" spans="2:17" ht="15.75" thickBot="1" x14ac:dyDescent="0.3">
      <c r="B27" s="118"/>
      <c r="C27" s="75" t="s">
        <v>58</v>
      </c>
      <c r="D27" s="82" t="s">
        <v>36</v>
      </c>
      <c r="E27" s="77">
        <v>33.979999999999997</v>
      </c>
      <c r="F27" s="83" t="s">
        <v>37</v>
      </c>
      <c r="G27" s="77">
        <v>27.51</v>
      </c>
      <c r="H27" s="94">
        <f t="shared" si="0"/>
        <v>0.18668782089035213</v>
      </c>
      <c r="I27" s="80">
        <f t="shared" si="1"/>
        <v>0.27516383148392143</v>
      </c>
      <c r="J27" s="81">
        <f t="shared" si="2"/>
        <v>0.67846060975226974</v>
      </c>
      <c r="K27" s="116"/>
      <c r="L27" s="72">
        <f>J27/K26</f>
        <v>1.0239175093885788</v>
      </c>
    </row>
    <row r="28" spans="2:17" ht="15.75" thickBot="1" x14ac:dyDescent="0.3">
      <c r="B28" s="101"/>
      <c r="C28" s="84" t="s">
        <v>59</v>
      </c>
      <c r="D28" s="85" t="s">
        <v>38</v>
      </c>
      <c r="E28" s="86">
        <v>34.31</v>
      </c>
      <c r="F28" s="87" t="s">
        <v>39</v>
      </c>
      <c r="G28" s="86">
        <v>27.45</v>
      </c>
      <c r="H28" s="95">
        <f t="shared" si="0"/>
        <v>0.16901784222509844</v>
      </c>
      <c r="I28" s="89">
        <f t="shared" si="1"/>
        <v>0.28003400543315138</v>
      </c>
      <c r="J28" s="90">
        <f>H28/I28</f>
        <v>0.603561849439195</v>
      </c>
      <c r="K28" s="117"/>
      <c r="L28" s="91">
        <f>J28/K26</f>
        <v>0.91088198306073798</v>
      </c>
    </row>
    <row r="29" spans="2:17" ht="15.75" thickTop="1" x14ac:dyDescent="0.25"/>
    <row r="30" spans="2:17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x14ac:dyDescent="0.25"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1"/>
      <c r="N31" s="1"/>
      <c r="O31" s="1"/>
      <c r="P31" s="1"/>
      <c r="Q31" s="1"/>
    </row>
    <row r="32" spans="2:17" ht="15" customHeight="1" x14ac:dyDescent="0.25"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2:17" x14ac:dyDescent="0.25"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2:17" ht="16.5" customHeight="1" x14ac:dyDescent="0.25"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2:17" ht="15" customHeight="1" x14ac:dyDescent="0.25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2:17" ht="15.75" customHeight="1" x14ac:dyDescent="0.25"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2:17" x14ac:dyDescent="0.25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2:17" ht="15.75" customHeight="1" x14ac:dyDescent="0.25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2:17" x14ac:dyDescent="0.25"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2:17" ht="15.75" customHeight="1" x14ac:dyDescent="0.25"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2:17" x14ac:dyDescent="0.25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2:17" ht="15.75" customHeight="1" x14ac:dyDescent="0.25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2:17" x14ac:dyDescent="0.25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2:17" ht="15.75" customHeight="1" x14ac:dyDescent="0.25"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2:17" x14ac:dyDescent="0.25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2:17" x14ac:dyDescent="0.25"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2:1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3:17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3:17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3:17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</sheetData>
  <mergeCells count="16">
    <mergeCell ref="D2:H2"/>
    <mergeCell ref="D8:H8"/>
    <mergeCell ref="C20:C22"/>
    <mergeCell ref="D20:G20"/>
    <mergeCell ref="H20:I20"/>
    <mergeCell ref="K26:K28"/>
    <mergeCell ref="B20:B22"/>
    <mergeCell ref="B23:B25"/>
    <mergeCell ref="B26:B28"/>
    <mergeCell ref="K20:L21"/>
    <mergeCell ref="D21:E21"/>
    <mergeCell ref="F21:G21"/>
    <mergeCell ref="H21:H22"/>
    <mergeCell ref="I21:I22"/>
    <mergeCell ref="K23:K25"/>
    <mergeCell ref="J20:J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workbookViewId="0">
      <selection activeCell="D8" sqref="D8:H8"/>
    </sheetView>
  </sheetViews>
  <sheetFormatPr baseColWidth="10" defaultRowHeight="15" x14ac:dyDescent="0.25"/>
  <cols>
    <col min="2" max="2" width="24.85546875" customWidth="1"/>
    <col min="3" max="3" width="17.28515625" customWidth="1"/>
    <col min="12" max="12" width="14.42578125" customWidth="1"/>
  </cols>
  <sheetData>
    <row r="1" spans="3:9" ht="15.75" thickBot="1" x14ac:dyDescent="0.3"/>
    <row r="2" spans="3:9" ht="16.5" thickTop="1" thickBot="1" x14ac:dyDescent="0.3">
      <c r="D2" s="133" t="s">
        <v>41</v>
      </c>
      <c r="E2" s="134"/>
      <c r="F2" s="134"/>
      <c r="G2" s="134"/>
      <c r="H2" s="135"/>
      <c r="I2" s="39"/>
    </row>
    <row r="3" spans="3:9" ht="15.75" thickTop="1" x14ac:dyDescent="0.25">
      <c r="C3" s="40" t="s">
        <v>40</v>
      </c>
      <c r="D3" s="41" t="s">
        <v>16</v>
      </c>
      <c r="E3" s="42" t="s">
        <v>17</v>
      </c>
      <c r="F3" s="43" t="s">
        <v>18</v>
      </c>
      <c r="G3" s="42" t="s">
        <v>19</v>
      </c>
      <c r="H3" s="44" t="s">
        <v>20</v>
      </c>
      <c r="I3" s="39"/>
    </row>
    <row r="4" spans="3:9" x14ac:dyDescent="0.25">
      <c r="C4" s="19" t="s">
        <v>42</v>
      </c>
      <c r="D4" s="45">
        <v>2</v>
      </c>
      <c r="E4" s="21">
        <v>0.4</v>
      </c>
      <c r="F4" s="46">
        <v>0.2</v>
      </c>
      <c r="G4" s="21">
        <v>0.04</v>
      </c>
      <c r="H4" s="47">
        <v>0.02</v>
      </c>
      <c r="I4" s="39"/>
    </row>
    <row r="5" spans="3:9" x14ac:dyDescent="0.25">
      <c r="C5" s="19" t="s">
        <v>43</v>
      </c>
      <c r="D5" s="45">
        <f>+LOG(D4)</f>
        <v>0.3010299956639812</v>
      </c>
      <c r="E5" s="21">
        <f>LOG(E4)</f>
        <v>-0.3979400086720376</v>
      </c>
      <c r="F5" s="21">
        <f>LOG(F4)</f>
        <v>-0.69897000433601875</v>
      </c>
      <c r="G5" s="21">
        <f>LOG(G4)</f>
        <v>-1.3979400086720375</v>
      </c>
      <c r="H5" s="48">
        <f>LOG(H4)</f>
        <v>-1.6989700043360187</v>
      </c>
      <c r="I5" s="39"/>
    </row>
    <row r="6" spans="3:9" ht="15.75" thickBot="1" x14ac:dyDescent="0.3">
      <c r="C6" s="49" t="s">
        <v>21</v>
      </c>
      <c r="D6" s="6">
        <v>27.23</v>
      </c>
      <c r="E6" s="7">
        <v>29.72</v>
      </c>
      <c r="F6" s="50">
        <v>31.24</v>
      </c>
      <c r="G6" s="7">
        <v>33.5</v>
      </c>
      <c r="H6" s="51">
        <v>35.26</v>
      </c>
      <c r="I6" s="39"/>
    </row>
    <row r="7" spans="3:9" ht="16.5" thickTop="1" thickBot="1" x14ac:dyDescent="0.3"/>
    <row r="8" spans="3:9" ht="16.5" thickTop="1" thickBot="1" x14ac:dyDescent="0.3">
      <c r="D8" s="133" t="s">
        <v>52</v>
      </c>
      <c r="E8" s="134"/>
      <c r="F8" s="134"/>
      <c r="G8" s="134"/>
      <c r="H8" s="135"/>
    </row>
    <row r="9" spans="3:9" ht="15.75" thickTop="1" x14ac:dyDescent="0.25">
      <c r="C9" s="40" t="s">
        <v>40</v>
      </c>
      <c r="D9" s="41" t="s">
        <v>22</v>
      </c>
      <c r="E9" s="42" t="s">
        <v>23</v>
      </c>
      <c r="F9" s="43" t="s">
        <v>24</v>
      </c>
      <c r="G9" s="42" t="s">
        <v>25</v>
      </c>
      <c r="H9" s="44" t="s">
        <v>26</v>
      </c>
    </row>
    <row r="10" spans="3:9" x14ac:dyDescent="0.25">
      <c r="C10" s="19" t="s">
        <v>42</v>
      </c>
      <c r="D10" s="45">
        <v>2</v>
      </c>
      <c r="E10" s="21">
        <v>0.4</v>
      </c>
      <c r="F10" s="46">
        <v>0.2</v>
      </c>
      <c r="G10" s="21">
        <v>0.04</v>
      </c>
      <c r="H10" s="47">
        <v>0.02</v>
      </c>
    </row>
    <row r="11" spans="3:9" x14ac:dyDescent="0.25">
      <c r="C11" s="19" t="s">
        <v>43</v>
      </c>
      <c r="D11" s="45">
        <f>+LOG(D10)</f>
        <v>0.3010299956639812</v>
      </c>
      <c r="E11" s="21">
        <f>LOG(E10)</f>
        <v>-0.3979400086720376</v>
      </c>
      <c r="F11" s="21">
        <f>LOG(F10)</f>
        <v>-0.69897000433601875</v>
      </c>
      <c r="G11" s="21">
        <f>LOG(G10)</f>
        <v>-1.3979400086720375</v>
      </c>
      <c r="H11" s="48">
        <f>LOG(H10)</f>
        <v>-1.6989700043360187</v>
      </c>
    </row>
    <row r="12" spans="3:9" ht="15.75" thickBot="1" x14ac:dyDescent="0.3">
      <c r="C12" s="49" t="s">
        <v>21</v>
      </c>
      <c r="D12" s="6">
        <v>21.94</v>
      </c>
      <c r="E12" s="7">
        <v>24.73</v>
      </c>
      <c r="F12" s="50">
        <v>26.14</v>
      </c>
      <c r="G12" s="7">
        <v>28.9</v>
      </c>
      <c r="H12" s="51">
        <v>30.14</v>
      </c>
    </row>
    <row r="13" spans="3:9" ht="15.75" thickTop="1" x14ac:dyDescent="0.25"/>
    <row r="19" spans="2:17" ht="15.75" thickBot="1" x14ac:dyDescent="0.3"/>
    <row r="20" spans="2:17" ht="16.5" thickTop="1" thickBot="1" x14ac:dyDescent="0.3">
      <c r="B20" s="100" t="s">
        <v>60</v>
      </c>
      <c r="C20" s="110" t="s">
        <v>44</v>
      </c>
      <c r="D20" s="108" t="s">
        <v>21</v>
      </c>
      <c r="E20" s="136"/>
      <c r="F20" s="136"/>
      <c r="G20" s="109"/>
      <c r="H20" s="108" t="s">
        <v>42</v>
      </c>
      <c r="I20" s="136"/>
      <c r="J20" s="110" t="s">
        <v>50</v>
      </c>
      <c r="K20" s="119" t="s">
        <v>53</v>
      </c>
      <c r="L20" s="120"/>
    </row>
    <row r="21" spans="2:17" ht="15.75" customHeight="1" x14ac:dyDescent="0.25">
      <c r="B21" s="118"/>
      <c r="C21" s="111"/>
      <c r="D21" s="123" t="s">
        <v>48</v>
      </c>
      <c r="E21" s="124"/>
      <c r="F21" s="125" t="s">
        <v>49</v>
      </c>
      <c r="G21" s="124"/>
      <c r="H21" s="126" t="s">
        <v>48</v>
      </c>
      <c r="I21" s="128" t="s">
        <v>49</v>
      </c>
      <c r="J21" s="137"/>
      <c r="K21" s="121"/>
      <c r="L21" s="122"/>
    </row>
    <row r="22" spans="2:17" ht="38.25" customHeight="1" thickBot="1" x14ac:dyDescent="0.3">
      <c r="B22" s="101"/>
      <c r="C22" s="112"/>
      <c r="D22" s="52" t="s">
        <v>40</v>
      </c>
      <c r="E22" s="53" t="s">
        <v>21</v>
      </c>
      <c r="F22" s="54" t="s">
        <v>40</v>
      </c>
      <c r="G22" s="53" t="s">
        <v>21</v>
      </c>
      <c r="H22" s="127"/>
      <c r="I22" s="129"/>
      <c r="J22" s="138"/>
      <c r="K22" s="55" t="s">
        <v>51</v>
      </c>
      <c r="L22" s="56" t="s">
        <v>27</v>
      </c>
    </row>
    <row r="23" spans="2:17" ht="16.5" thickTop="1" thickBot="1" x14ac:dyDescent="0.3">
      <c r="B23" s="100" t="s">
        <v>15</v>
      </c>
      <c r="C23" s="57" t="s">
        <v>47</v>
      </c>
      <c r="D23" s="58" t="s">
        <v>28</v>
      </c>
      <c r="E23" s="59">
        <v>37.5</v>
      </c>
      <c r="F23" s="60" t="s">
        <v>29</v>
      </c>
      <c r="G23" s="59">
        <v>30.24</v>
      </c>
      <c r="H23" s="61">
        <f t="shared" ref="H23:H28" si="0">EXP((E23-28.332)/-3.9284)</f>
        <v>9.6929190227804884E-2</v>
      </c>
      <c r="I23" s="62">
        <f t="shared" ref="I23:I28" si="1">EXP((G23-23.173)/-4.1068)</f>
        <v>0.17892214366833761</v>
      </c>
      <c r="J23" s="63">
        <f>H23/I23</f>
        <v>0.54173948646333847</v>
      </c>
      <c r="K23" s="130"/>
      <c r="L23" s="64">
        <f>J23/K26</f>
        <v>0.80541429621958782</v>
      </c>
    </row>
    <row r="24" spans="2:17" ht="15.75" thickBot="1" x14ac:dyDescent="0.3">
      <c r="B24" s="118"/>
      <c r="C24" s="65" t="s">
        <v>45</v>
      </c>
      <c r="D24" s="66" t="s">
        <v>30</v>
      </c>
      <c r="E24" s="67">
        <v>37.11</v>
      </c>
      <c r="F24" s="68" t="s">
        <v>31</v>
      </c>
      <c r="G24" s="67">
        <v>30.46</v>
      </c>
      <c r="H24" s="69">
        <f t="shared" si="0"/>
        <v>0.10704590633648531</v>
      </c>
      <c r="I24" s="70">
        <f t="shared" si="1"/>
        <v>0.16958954397263459</v>
      </c>
      <c r="J24" s="71">
        <f>H24/I24</f>
        <v>0.63120581510472429</v>
      </c>
      <c r="K24" s="131"/>
      <c r="L24" s="72">
        <f>J24/K26</f>
        <v>0.93842557178391484</v>
      </c>
    </row>
    <row r="25" spans="2:17" ht="15.75" thickBot="1" x14ac:dyDescent="0.3">
      <c r="B25" s="101"/>
      <c r="C25" s="65" t="s">
        <v>46</v>
      </c>
      <c r="D25" s="73" t="s">
        <v>32</v>
      </c>
      <c r="E25" s="67">
        <v>36.46</v>
      </c>
      <c r="F25" s="74" t="s">
        <v>33</v>
      </c>
      <c r="G25" s="67">
        <v>30.19</v>
      </c>
      <c r="H25" s="69">
        <f t="shared" si="0"/>
        <v>0.12630751632203524</v>
      </c>
      <c r="I25" s="70">
        <f t="shared" si="1"/>
        <v>0.18111382283005018</v>
      </c>
      <c r="J25" s="71">
        <f t="shared" ref="J25:J27" si="2">H25/I25</f>
        <v>0.69739302251135771</v>
      </c>
      <c r="K25" s="132"/>
      <c r="L25" s="72">
        <f>J25/K26</f>
        <v>1.0368273394308836</v>
      </c>
    </row>
    <row r="26" spans="2:17" ht="16.5" thickTop="1" thickBot="1" x14ac:dyDescent="0.3">
      <c r="B26" s="100" t="s">
        <v>14</v>
      </c>
      <c r="C26" s="75" t="s">
        <v>47</v>
      </c>
      <c r="D26" s="76" t="s">
        <v>34</v>
      </c>
      <c r="E26" s="77">
        <v>37.1</v>
      </c>
      <c r="F26" s="78" t="s">
        <v>35</v>
      </c>
      <c r="G26" s="77">
        <v>29.4</v>
      </c>
      <c r="H26" s="79">
        <f t="shared" si="0"/>
        <v>0.10731874583401016</v>
      </c>
      <c r="I26" s="80">
        <f t="shared" si="1"/>
        <v>0.2195301483776107</v>
      </c>
      <c r="J26" s="81">
        <f>H26/I26</f>
        <v>0.48885652666445023</v>
      </c>
      <c r="K26" s="115">
        <f>AVERAGE(J26:J28)</f>
        <v>0.6726221387007002</v>
      </c>
      <c r="L26" s="72">
        <f>J26/K26</f>
        <v>0.72679220402820999</v>
      </c>
    </row>
    <row r="27" spans="2:17" ht="15.75" thickBot="1" x14ac:dyDescent="0.3">
      <c r="B27" s="118"/>
      <c r="C27" s="75" t="s">
        <v>45</v>
      </c>
      <c r="D27" s="82" t="s">
        <v>36</v>
      </c>
      <c r="E27" s="77">
        <v>35.26</v>
      </c>
      <c r="F27" s="83" t="s">
        <v>37</v>
      </c>
      <c r="G27" s="77">
        <v>29.88</v>
      </c>
      <c r="H27" s="79">
        <f t="shared" si="0"/>
        <v>0.17143212474799216</v>
      </c>
      <c r="I27" s="80">
        <f t="shared" si="1"/>
        <v>0.19531433815173116</v>
      </c>
      <c r="J27" s="81">
        <f t="shared" si="2"/>
        <v>0.87772421815142954</v>
      </c>
      <c r="K27" s="116"/>
      <c r="L27" s="72">
        <f>J27/K26</f>
        <v>1.3049291238717233</v>
      </c>
    </row>
    <row r="28" spans="2:17" ht="15.75" thickBot="1" x14ac:dyDescent="0.3">
      <c r="B28" s="101"/>
      <c r="C28" s="84" t="s">
        <v>46</v>
      </c>
      <c r="D28" s="85" t="s">
        <v>38</v>
      </c>
      <c r="E28" s="86">
        <v>36.479999999999997</v>
      </c>
      <c r="F28" s="87" t="s">
        <v>39</v>
      </c>
      <c r="G28" s="86">
        <v>29.93</v>
      </c>
      <c r="H28" s="88">
        <f t="shared" si="0"/>
        <v>0.1256661023255127</v>
      </c>
      <c r="I28" s="89">
        <f t="shared" si="1"/>
        <v>0.19295081692390889</v>
      </c>
      <c r="J28" s="90">
        <f>H28/I28</f>
        <v>0.65128567128622084</v>
      </c>
      <c r="K28" s="117"/>
      <c r="L28" s="91">
        <f>J28/K26</f>
        <v>0.96827867210006668</v>
      </c>
    </row>
    <row r="29" spans="2:17" ht="15.75" thickTop="1" x14ac:dyDescent="0.25"/>
    <row r="30" spans="2:17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</sheetData>
  <mergeCells count="16">
    <mergeCell ref="D2:H2"/>
    <mergeCell ref="D8:H8"/>
    <mergeCell ref="B20:B22"/>
    <mergeCell ref="D20:G20"/>
    <mergeCell ref="H20:I20"/>
    <mergeCell ref="K26:K28"/>
    <mergeCell ref="C20:C22"/>
    <mergeCell ref="B23:B25"/>
    <mergeCell ref="B26:B28"/>
    <mergeCell ref="K20:L21"/>
    <mergeCell ref="D21:E21"/>
    <mergeCell ref="F21:G21"/>
    <mergeCell ref="H21:H22"/>
    <mergeCell ref="I21:I22"/>
    <mergeCell ref="K23:K25"/>
    <mergeCell ref="J20:J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Fig 5A</vt:lpstr>
      <vt:lpstr>Fig 5B</vt:lpstr>
      <vt:lpstr>Fig 5C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Ducrocq</dc:creator>
  <cp:lastModifiedBy>Tom Ducrocq</cp:lastModifiedBy>
  <dcterms:created xsi:type="dcterms:W3CDTF">2026-05-20T14:33:04Z</dcterms:created>
  <dcterms:modified xsi:type="dcterms:W3CDTF">2026-05-26T13:29:59Z</dcterms:modified>
</cp:coreProperties>
</file>