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8e943b9406d820e6/Documents/Seagate Backup/Sozzani et al-2016/FINAL FILES/Suppl Tables/"/>
    </mc:Choice>
  </mc:AlternateContent>
  <bookViews>
    <workbookView xWindow="0" yWindow="0" windowWidth="24000" windowHeight="10320"/>
  </bookViews>
  <sheets>
    <sheet name="Figure 4 SD 2 - Cross N+B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6" i="1" s="1"/>
  <c r="D23" i="1"/>
  <c r="C23" i="1"/>
  <c r="D22" i="1"/>
  <c r="C22" i="1"/>
  <c r="D21" i="1"/>
  <c r="C21" i="1"/>
  <c r="D20" i="1"/>
  <c r="C20" i="1"/>
  <c r="D19" i="1"/>
  <c r="C19" i="1"/>
  <c r="D18" i="1"/>
  <c r="C18" i="1"/>
  <c r="D17" i="1"/>
  <c r="C17" i="1"/>
  <c r="D16" i="1"/>
  <c r="C16" i="1"/>
  <c r="D15" i="1"/>
  <c r="C15" i="1"/>
  <c r="D14" i="1"/>
  <c r="C14" i="1"/>
  <c r="D13" i="1"/>
  <c r="C13" i="1"/>
  <c r="D12" i="1"/>
  <c r="C12" i="1"/>
  <c r="D11" i="1"/>
  <c r="C11" i="1"/>
  <c r="D10" i="1"/>
  <c r="C10" i="1"/>
  <c r="D9" i="1"/>
  <c r="C9" i="1"/>
  <c r="D8" i="1"/>
  <c r="D24" i="1" s="1"/>
  <c r="C8" i="1"/>
  <c r="C24" i="1" s="1"/>
  <c r="D7" i="1"/>
  <c r="D25" i="1" s="1"/>
  <c r="D26" i="1" s="1"/>
  <c r="C7" i="1"/>
</calcChain>
</file>

<file path=xl/sharedStrings.xml><?xml version="1.0" encoding="utf-8"?>
<sst xmlns="http://schemas.openxmlformats.org/spreadsheetml/2006/main" count="41" uniqueCount="26">
  <si>
    <t>Image</t>
  </si>
  <si>
    <t>Location</t>
  </si>
  <si>
    <t>1 SHR: 1 SCR</t>
  </si>
  <si>
    <t>2 SHR: 1 SCR</t>
  </si>
  <si>
    <t>SHRSHRGFP_SCRSCRmCherry_1</t>
  </si>
  <si>
    <t>Endodermis</t>
  </si>
  <si>
    <t>SHRSHRGFP_SCRSCRmCherry_2</t>
  </si>
  <si>
    <t>SCN</t>
  </si>
  <si>
    <t>SHRSHRGFP_SCRSCRmCherry_3</t>
  </si>
  <si>
    <t>SHRSHRGFP_SCRSCRmCherry_4</t>
  </si>
  <si>
    <t>SHRSHRGFP_SCRSCRmCherry_5</t>
  </si>
  <si>
    <t>SHRSHRGFP_SCRSCRmCherry_6</t>
  </si>
  <si>
    <t>SHRSHRGFP_SCRSCRmCherry_7</t>
  </si>
  <si>
    <t>SHRSHRGFP_SCRSCRmCherry_8</t>
  </si>
  <si>
    <t>SHRSHRGFP_SCRSCRmCherry_9</t>
  </si>
  <si>
    <t>SHRSHRGFP_SCRSCRmCherry_10</t>
  </si>
  <si>
    <t>SHRSHRGFP_SCRSCRmCherry_11</t>
  </si>
  <si>
    <t>SHRSHRGFP_SCRSCRmCherry_12</t>
  </si>
  <si>
    <t>SHRSHRGFP_SCRSCRmCherry_13</t>
  </si>
  <si>
    <t>SHRSHRGFP_SCRSCRmCherry_14</t>
  </si>
  <si>
    <t>SHRSHRGFP_SCRSCRmCherry_15</t>
  </si>
  <si>
    <t>SHRSHRGFP_SCRSCRmCherry_16</t>
  </si>
  <si>
    <t>SHRSHRGFP_SCRSCRmCherry_17</t>
  </si>
  <si>
    <t>Average</t>
  </si>
  <si>
    <t>SD</t>
  </si>
  <si>
    <t>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</si>
</sst>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0" fontId="0" fillId="0" borderId="1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504825</xdr:colOff>
      <xdr:row>4</xdr:row>
      <xdr:rowOff>123825</xdr:rowOff>
    </xdr:to>
    <xdr:sp macro="" textlink="">
      <xdr:nvSpPr>
        <xdr:cNvPr id="2" name="TextBox 1"/>
        <xdr:cNvSpPr txBox="1"/>
      </xdr:nvSpPr>
      <xdr:spPr>
        <a:xfrm>
          <a:off x="0" y="0"/>
          <a:ext cx="5724525" cy="8858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/>
            <a:t>Figure 4-Source data 2</a:t>
          </a:r>
          <a:r>
            <a:rPr lang="en-US" sz="1100"/>
            <a:t>. Stoichiometry of the SHR:SHR-GFP/SCR:SCR-mCherry complex obtained using cross N&amp;B with the Zeiss 780 instrument.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pixel dwell time was 12.61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l-G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μ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 for all images. The green laser intensity ranged from 1% to 2%, and the red laser intensity ranged from 0.8% to 1%.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/>
            <a:t>SCN: stem cell niche; SD: standard deviation; SE: standard error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26"/>
  <sheetViews>
    <sheetView tabSelected="1" workbookViewId="0">
      <selection activeCell="G18" sqref="G18"/>
    </sheetView>
  </sheetViews>
  <sheetFormatPr defaultRowHeight="15" x14ac:dyDescent="0.25"/>
  <cols>
    <col min="1" max="1" width="30.140625" bestFit="1" customWidth="1"/>
    <col min="2" max="2" width="11.5703125" bestFit="1" customWidth="1"/>
    <col min="3" max="4" width="13.7109375" bestFit="1" customWidth="1"/>
  </cols>
  <sheetData>
    <row r="6" spans="1:4" x14ac:dyDescent="0.25">
      <c r="A6" s="1" t="s">
        <v>0</v>
      </c>
      <c r="B6" s="2" t="s">
        <v>1</v>
      </c>
      <c r="C6" s="3" t="s">
        <v>2</v>
      </c>
      <c r="D6" s="3" t="s">
        <v>3</v>
      </c>
    </row>
    <row r="7" spans="1:4" x14ac:dyDescent="0.25">
      <c r="A7" s="4" t="s">
        <v>4</v>
      </c>
      <c r="B7" s="5" t="s">
        <v>5</v>
      </c>
      <c r="C7" s="6">
        <f>33709/(33709+3168)</f>
        <v>0.91409279496705265</v>
      </c>
      <c r="D7" s="6">
        <f>3168/(33709+3168)</f>
        <v>8.5907205032947367E-2</v>
      </c>
    </row>
    <row r="8" spans="1:4" x14ac:dyDescent="0.25">
      <c r="A8" s="4" t="s">
        <v>6</v>
      </c>
      <c r="B8" s="5" t="s">
        <v>7</v>
      </c>
      <c r="C8" s="6">
        <f>35958/(35958+12332)</f>
        <v>0.74462621660799333</v>
      </c>
      <c r="D8" s="6">
        <f>12332/(35958+12332)</f>
        <v>0.25537378339200661</v>
      </c>
    </row>
    <row r="9" spans="1:4" x14ac:dyDescent="0.25">
      <c r="A9" s="4" t="s">
        <v>8</v>
      </c>
      <c r="B9" s="5" t="s">
        <v>5</v>
      </c>
      <c r="C9" s="6">
        <f>32757/(32757+5108)</f>
        <v>0.86509969628944938</v>
      </c>
      <c r="D9" s="6">
        <f>5108/(32757+5108)</f>
        <v>0.13490030371055065</v>
      </c>
    </row>
    <row r="10" spans="1:4" x14ac:dyDescent="0.25">
      <c r="A10" s="4" t="s">
        <v>9</v>
      </c>
      <c r="B10" s="5" t="s">
        <v>5</v>
      </c>
      <c r="C10" s="6">
        <f>24058/(24058+3386)</f>
        <v>0.87662148374872473</v>
      </c>
      <c r="D10" s="6">
        <f>3386/(24058+3386)</f>
        <v>0.12337851625127533</v>
      </c>
    </row>
    <row r="11" spans="1:4" x14ac:dyDescent="0.25">
      <c r="A11" s="4" t="s">
        <v>10</v>
      </c>
      <c r="B11" s="5" t="s">
        <v>5</v>
      </c>
      <c r="C11" s="6">
        <f>33679/(33679+3811)</f>
        <v>0.89834622566017608</v>
      </c>
      <c r="D11" s="6">
        <f>3811/(33679+3811)</f>
        <v>0.10165377433982395</v>
      </c>
    </row>
    <row r="12" spans="1:4" x14ac:dyDescent="0.25">
      <c r="A12" s="4" t="s">
        <v>11</v>
      </c>
      <c r="B12" s="5" t="s">
        <v>5</v>
      </c>
      <c r="C12" s="6">
        <f>33808/(33808+2736)</f>
        <v>0.92513134851138357</v>
      </c>
      <c r="D12" s="6">
        <f>2736/(33808+2736)</f>
        <v>7.4868651488616461E-2</v>
      </c>
    </row>
    <row r="13" spans="1:4" x14ac:dyDescent="0.25">
      <c r="A13" s="4" t="s">
        <v>12</v>
      </c>
      <c r="B13" s="5" t="s">
        <v>5</v>
      </c>
      <c r="C13" s="6">
        <f>31970/(31970+1916)</f>
        <v>0.94345747506344801</v>
      </c>
      <c r="D13" s="6">
        <f>1916/(31970+1916)</f>
        <v>5.6542524936551972E-2</v>
      </c>
    </row>
    <row r="14" spans="1:4" x14ac:dyDescent="0.25">
      <c r="A14" s="4" t="s">
        <v>13</v>
      </c>
      <c r="B14" s="5" t="s">
        <v>5</v>
      </c>
      <c r="C14" s="6">
        <f>19645/(19645+2683)</f>
        <v>0.87983697599426725</v>
      </c>
      <c r="D14" s="6">
        <f>2683/(19645+2683)</f>
        <v>0.12016302400573271</v>
      </c>
    </row>
    <row r="15" spans="1:4" x14ac:dyDescent="0.25">
      <c r="A15" s="4" t="s">
        <v>14</v>
      </c>
      <c r="B15" s="5" t="s">
        <v>5</v>
      </c>
      <c r="C15" s="6">
        <f>24392/(24392+2866)</f>
        <v>0.89485655587350499</v>
      </c>
      <c r="D15" s="6">
        <f>2866/(24392+2866)</f>
        <v>0.10514344412649497</v>
      </c>
    </row>
    <row r="16" spans="1:4" x14ac:dyDescent="0.25">
      <c r="A16" s="4" t="s">
        <v>15</v>
      </c>
      <c r="B16" s="5" t="s">
        <v>7</v>
      </c>
      <c r="C16" s="6">
        <f>29822/(29822+8761)</f>
        <v>0.77293108363787155</v>
      </c>
      <c r="D16" s="6">
        <f>8761/(29822+8761)</f>
        <v>0.22706891636212839</v>
      </c>
    </row>
    <row r="17" spans="1:4" x14ac:dyDescent="0.25">
      <c r="A17" s="4" t="s">
        <v>16</v>
      </c>
      <c r="B17" s="7" t="s">
        <v>5</v>
      </c>
      <c r="C17" s="8">
        <f>24604/(24604+3031)</f>
        <v>0.89032024606477289</v>
      </c>
      <c r="D17" s="8">
        <f>3031/(24604+3031)</f>
        <v>0.10967975393522707</v>
      </c>
    </row>
    <row r="18" spans="1:4" x14ac:dyDescent="0.25">
      <c r="A18" s="4" t="s">
        <v>17</v>
      </c>
      <c r="B18" s="5" t="s">
        <v>5</v>
      </c>
      <c r="C18" s="6">
        <f>30171/(30171+5353)</f>
        <v>0.84931314041211581</v>
      </c>
      <c r="D18" s="6">
        <f>5353/(30171+5353)</f>
        <v>0.15068685958788425</v>
      </c>
    </row>
    <row r="19" spans="1:4" x14ac:dyDescent="0.25">
      <c r="A19" s="4" t="s">
        <v>18</v>
      </c>
      <c r="B19" s="5" t="s">
        <v>7</v>
      </c>
      <c r="C19" s="6">
        <f>37157/(37157+12269)</f>
        <v>0.75177032331161742</v>
      </c>
      <c r="D19" s="6">
        <f>12269/(37157+12269)</f>
        <v>0.24822967668838264</v>
      </c>
    </row>
    <row r="20" spans="1:4" x14ac:dyDescent="0.25">
      <c r="A20" s="4" t="s">
        <v>19</v>
      </c>
      <c r="B20" s="5" t="s">
        <v>7</v>
      </c>
      <c r="C20" s="6">
        <f>39568/(39568+12612)</f>
        <v>0.75829819854350322</v>
      </c>
      <c r="D20" s="6">
        <f>12612/(39568+12612)</f>
        <v>0.24170180145649675</v>
      </c>
    </row>
    <row r="21" spans="1:4" x14ac:dyDescent="0.25">
      <c r="A21" s="4" t="s">
        <v>20</v>
      </c>
      <c r="B21" s="5" t="s">
        <v>5</v>
      </c>
      <c r="C21" s="6">
        <f>36580/(36580+9562)</f>
        <v>0.79277014433704651</v>
      </c>
      <c r="D21" s="6">
        <f>9562/(36580+9562)</f>
        <v>0.20722985566295349</v>
      </c>
    </row>
    <row r="22" spans="1:4" x14ac:dyDescent="0.25">
      <c r="A22" s="4" t="s">
        <v>21</v>
      </c>
      <c r="B22" s="5" t="s">
        <v>5</v>
      </c>
      <c r="C22" s="6">
        <f>34620/(34620+5586)</f>
        <v>0.86106551261005815</v>
      </c>
      <c r="D22" s="6">
        <f>5586/(34620+5586)</f>
        <v>0.1389344873899418</v>
      </c>
    </row>
    <row r="23" spans="1:4" x14ac:dyDescent="0.25">
      <c r="A23" s="9" t="s">
        <v>22</v>
      </c>
      <c r="B23" s="2" t="s">
        <v>7</v>
      </c>
      <c r="C23" s="3">
        <f>39018/(39018+10199)</f>
        <v>0.79277485421703886</v>
      </c>
      <c r="D23" s="3">
        <f>10199/(39018+10199)</f>
        <v>0.20722514578296117</v>
      </c>
    </row>
    <row r="24" spans="1:4" x14ac:dyDescent="0.25">
      <c r="B24" s="7" t="s">
        <v>23</v>
      </c>
      <c r="C24" s="6">
        <f>AVERAGE(C7:C23)</f>
        <v>0.84772425152058961</v>
      </c>
      <c r="D24" s="6">
        <f t="shared" ref="D24" si="0">AVERAGE(D7:D23)</f>
        <v>0.15227574847941033</v>
      </c>
    </row>
    <row r="25" spans="1:4" x14ac:dyDescent="0.25">
      <c r="B25" s="7" t="s">
        <v>24</v>
      </c>
      <c r="C25" s="6">
        <f>STDEV(C7:C23)</f>
        <v>6.5180247515566045E-2</v>
      </c>
      <c r="D25" s="6">
        <f t="shared" ref="D25" si="1">STDEV(D7:D23)</f>
        <v>6.5180247515565989E-2</v>
      </c>
    </row>
    <row r="26" spans="1:4" x14ac:dyDescent="0.25">
      <c r="B26" s="7" t="s">
        <v>25</v>
      </c>
      <c r="C26" s="6">
        <f>C25/SQRT(COUNT(C7:C23))</f>
        <v>1.5808532071210701E-2</v>
      </c>
      <c r="D26" s="6">
        <f t="shared" ref="D26" si="2">D25/SQRT(COUNT(D7:D23))</f>
        <v>1.5808532071210687E-2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 SD 2 - Cross N+B</vt:lpstr>
    </vt:vector>
  </TitlesOfParts>
  <Company>CALS CAAT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Natalie Clark</dc:creator>
  <cp:lastModifiedBy>Natalie Clark</cp:lastModifiedBy>
  <dcterms:created xsi:type="dcterms:W3CDTF">2016-05-31T18:44:17Z</dcterms:created>
  <dcterms:modified xsi:type="dcterms:W3CDTF">2016-05-31T18:44:27Z</dcterms:modified>
</cp:coreProperties>
</file>