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3 SD 2-SHR in SCRi N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18" i="1"/>
  <c r="F17" i="1"/>
  <c r="E17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E21" i="1" s="1"/>
  <c r="E22" i="1" s="1"/>
  <c r="F7" i="1"/>
  <c r="F21" i="1" s="1"/>
  <c r="F22" i="1" s="1"/>
  <c r="E7" i="1"/>
  <c r="E20" i="1" l="1"/>
  <c r="F20" i="1"/>
</calcChain>
</file>

<file path=xl/sharedStrings.xml><?xml version="1.0" encoding="utf-8"?>
<sst xmlns="http://schemas.openxmlformats.org/spreadsheetml/2006/main" count="51" uniqueCount="29">
  <si>
    <t>Filename</t>
  </si>
  <si>
    <t>Instrument</t>
  </si>
  <si>
    <t>Location</t>
  </si>
  <si>
    <t>Pixel Size (μm)</t>
  </si>
  <si>
    <t>% Monomer</t>
  </si>
  <si>
    <t xml:space="preserve"> % Dimer</t>
  </si>
  <si>
    <t>SHRSHRGFPinSCRi_1</t>
  </si>
  <si>
    <t>Zeiss 780</t>
  </si>
  <si>
    <t>Vasculature/ Endodermis</t>
  </si>
  <si>
    <t>SHRSHRGFPinSCRi_2</t>
  </si>
  <si>
    <t>Endodermis</t>
  </si>
  <si>
    <t>SHRSHRGFPinSCRi_3</t>
  </si>
  <si>
    <t>Vasculature</t>
  </si>
  <si>
    <t>SHRSHRGFPinSCRi_4</t>
  </si>
  <si>
    <t>SHRSHRGFPinSCRi_5</t>
  </si>
  <si>
    <t>Vasculature and SCN</t>
  </si>
  <si>
    <t>SHRSHRGFPinSCRi_6</t>
  </si>
  <si>
    <t>Vasculature/Endodermis</t>
  </si>
  <si>
    <t>SHRSHRGFPinSCRi_7</t>
  </si>
  <si>
    <t>SHRSHRGFPinSCRi_8</t>
  </si>
  <si>
    <t>SHRSHRGFPinSCRi_9</t>
  </si>
  <si>
    <t>SHRSHRGFPinSCRi_10</t>
  </si>
  <si>
    <t>SHRSHRGFPinSCRi_11</t>
  </si>
  <si>
    <t>SHRSHRGFPinSCRi_12</t>
  </si>
  <si>
    <t>SHRSHRGFPinSCRi_13</t>
  </si>
  <si>
    <t>SHRSHRGFPinSCRi_14</t>
  </si>
  <si>
    <t>Average:</t>
  </si>
  <si>
    <t>SD:</t>
  </si>
  <si>
    <t>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</si>
</sst>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0" fontId="0" fillId="0" borderId="0" xfId="0" applyNumberFormat="1" applyFill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60960</xdr:rowOff>
    </xdr:from>
    <xdr:to>
      <xdr:col>6</xdr:col>
      <xdr:colOff>45720</xdr:colOff>
      <xdr:row>3</xdr:row>
      <xdr:rowOff>137160</xdr:rowOff>
    </xdr:to>
    <xdr:sp macro="" textlink="">
      <xdr:nvSpPr>
        <xdr:cNvPr id="2" name="TextBox 1"/>
        <xdr:cNvSpPr txBox="1"/>
      </xdr:nvSpPr>
      <xdr:spPr>
        <a:xfrm>
          <a:off x="0" y="60960"/>
          <a:ext cx="5922645" cy="647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 3-Source</a:t>
          </a:r>
          <a:r>
            <a:rPr lang="en-US" sz="1100" b="1" baseline="0"/>
            <a:t> data 2</a:t>
          </a:r>
          <a:r>
            <a:rPr lang="en-US" sz="1100"/>
            <a:t>. Oligomeric </a:t>
          </a:r>
          <a:r>
            <a:rPr lang="en-US" sz="1100" baseline="0"/>
            <a:t>state</a:t>
          </a:r>
          <a:r>
            <a:rPr lang="en-US" sz="1100"/>
            <a:t> of SHR:SHR-GFP in </a:t>
          </a:r>
          <a:r>
            <a:rPr lang="en-US" sz="1100" i="0"/>
            <a:t>SCRi</a:t>
          </a:r>
          <a:r>
            <a:rPr lang="en-US" sz="1100"/>
            <a:t> line obtained using N&amp;B with the Zeiss 780 instrument.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pixel dwell time was 12.61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μ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 for all images. The green laser intensity ranged from 1% to 3%. </a:t>
          </a:r>
          <a:r>
            <a:rPr lang="en-US" sz="1100"/>
            <a:t>SCN: stem cell niche; SD: standard deviation; SE: standard error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F22"/>
  <sheetViews>
    <sheetView tabSelected="1" workbookViewId="0">
      <selection activeCell="I19" sqref="I19"/>
    </sheetView>
  </sheetViews>
  <sheetFormatPr defaultRowHeight="15" x14ac:dyDescent="0.25"/>
  <cols>
    <col min="1" max="1" width="18.7109375" bestFit="1" customWidth="1"/>
    <col min="2" max="2" width="10.85546875" bestFit="1" customWidth="1"/>
    <col min="3" max="3" width="23.7109375" bestFit="1" customWidth="1"/>
    <col min="4" max="4" width="14.28515625" bestFit="1" customWidth="1"/>
    <col min="5" max="5" width="11.7109375" bestFit="1" customWidth="1"/>
    <col min="6" max="6" width="8.85546875" customWidth="1"/>
  </cols>
  <sheetData>
    <row r="5" spans="1:6" x14ac:dyDescent="0.25">
      <c r="A5" s="1" t="s">
        <v>0</v>
      </c>
      <c r="B5" s="2" t="s">
        <v>1</v>
      </c>
      <c r="C5" s="3" t="s">
        <v>2</v>
      </c>
      <c r="D5" s="4" t="s">
        <v>3</v>
      </c>
      <c r="E5" s="5" t="s">
        <v>4</v>
      </c>
      <c r="F5" s="5" t="s">
        <v>5</v>
      </c>
    </row>
    <row r="6" spans="1:6" x14ac:dyDescent="0.25">
      <c r="A6" t="s">
        <v>6</v>
      </c>
      <c r="B6" s="6" t="s">
        <v>7</v>
      </c>
      <c r="C6" s="7" t="s">
        <v>8</v>
      </c>
      <c r="D6" s="8">
        <v>0.1</v>
      </c>
      <c r="E6" s="9">
        <v>0.99088156475133127</v>
      </c>
      <c r="F6" s="9">
        <v>9.1184352486687777E-3</v>
      </c>
    </row>
    <row r="7" spans="1:6" x14ac:dyDescent="0.25">
      <c r="A7" t="s">
        <v>9</v>
      </c>
      <c r="B7" s="6" t="s">
        <v>7</v>
      </c>
      <c r="C7" s="7" t="s">
        <v>10</v>
      </c>
      <c r="D7" s="8">
        <v>0.05</v>
      </c>
      <c r="E7" s="9">
        <f>14649/(14649+114)</f>
        <v>0.99227799227799229</v>
      </c>
      <c r="F7" s="9">
        <f>114/(14649+114)</f>
        <v>7.7220077220077222E-3</v>
      </c>
    </row>
    <row r="8" spans="1:6" x14ac:dyDescent="0.25">
      <c r="A8" t="s">
        <v>11</v>
      </c>
      <c r="B8" s="6" t="s">
        <v>7</v>
      </c>
      <c r="C8" s="7" t="s">
        <v>12</v>
      </c>
      <c r="D8" s="8">
        <v>0.05</v>
      </c>
      <c r="E8" s="9">
        <f>23682/(23682+852)</f>
        <v>0.96527268280753242</v>
      </c>
      <c r="F8" s="9">
        <f>852/(23682+852)</f>
        <v>3.4727317192467598E-2</v>
      </c>
    </row>
    <row r="9" spans="1:6" x14ac:dyDescent="0.25">
      <c r="A9" t="s">
        <v>13</v>
      </c>
      <c r="B9" s="6" t="s">
        <v>7</v>
      </c>
      <c r="C9" s="7" t="s">
        <v>12</v>
      </c>
      <c r="D9" s="8">
        <v>0.05</v>
      </c>
      <c r="E9" s="9">
        <f>9822/(9822+289)</f>
        <v>0.97141726832162989</v>
      </c>
      <c r="F9" s="9">
        <f>289/(9822+289)</f>
        <v>2.8582731678370093E-2</v>
      </c>
    </row>
    <row r="10" spans="1:6" x14ac:dyDescent="0.25">
      <c r="A10" t="s">
        <v>14</v>
      </c>
      <c r="B10" s="6" t="s">
        <v>7</v>
      </c>
      <c r="C10" s="7" t="s">
        <v>15</v>
      </c>
      <c r="D10" s="8">
        <v>0.05</v>
      </c>
      <c r="E10" s="9">
        <f>30802/(30802+1270)</f>
        <v>0.96040159640808187</v>
      </c>
      <c r="F10" s="9">
        <f>1270/(30802+1270)</f>
        <v>3.9598403591918185E-2</v>
      </c>
    </row>
    <row r="11" spans="1:6" x14ac:dyDescent="0.25">
      <c r="A11" t="s">
        <v>16</v>
      </c>
      <c r="B11" s="6" t="s">
        <v>7</v>
      </c>
      <c r="C11" s="7" t="s">
        <v>17</v>
      </c>
      <c r="D11" s="8">
        <v>0.1</v>
      </c>
      <c r="E11" s="9">
        <f>21401/(21401+1061)</f>
        <v>0.95276466921912562</v>
      </c>
      <c r="F11" s="9">
        <f>1061/(21401+1061)</f>
        <v>4.7235330780874364E-2</v>
      </c>
    </row>
    <row r="12" spans="1:6" x14ac:dyDescent="0.25">
      <c r="A12" t="s">
        <v>18</v>
      </c>
      <c r="B12" s="6" t="s">
        <v>7</v>
      </c>
      <c r="C12" s="7" t="s">
        <v>12</v>
      </c>
      <c r="D12" s="10">
        <v>0.1</v>
      </c>
      <c r="E12" s="11">
        <f>46830/(46830+1014)</f>
        <v>0.97880611988964128</v>
      </c>
      <c r="F12" s="11">
        <f>1014/(46830+1014)</f>
        <v>2.1193880110358665E-2</v>
      </c>
    </row>
    <row r="13" spans="1:6" x14ac:dyDescent="0.25">
      <c r="A13" t="s">
        <v>19</v>
      </c>
      <c r="B13" s="6" t="s">
        <v>7</v>
      </c>
      <c r="C13" s="7" t="s">
        <v>12</v>
      </c>
      <c r="D13" s="10">
        <v>0.1</v>
      </c>
      <c r="E13" s="11">
        <f>64030/(64030+942)</f>
        <v>0.98550144677707319</v>
      </c>
      <c r="F13" s="11">
        <f>942/(64030+942)</f>
        <v>1.4498553222926799E-2</v>
      </c>
    </row>
    <row r="14" spans="1:6" x14ac:dyDescent="0.25">
      <c r="A14" t="s">
        <v>20</v>
      </c>
      <c r="B14" s="6" t="s">
        <v>7</v>
      </c>
      <c r="C14" s="7" t="s">
        <v>12</v>
      </c>
      <c r="D14" s="10">
        <v>0.1</v>
      </c>
      <c r="E14" s="11">
        <f>58283/(58283+1011)</f>
        <v>0.98294937093129153</v>
      </c>
      <c r="F14" s="11">
        <f>1011/(58283+1011)</f>
        <v>1.7050629068708471E-2</v>
      </c>
    </row>
    <row r="15" spans="1:6" x14ac:dyDescent="0.25">
      <c r="A15" t="s">
        <v>21</v>
      </c>
      <c r="B15" s="6" t="s">
        <v>7</v>
      </c>
      <c r="C15" s="7" t="s">
        <v>8</v>
      </c>
      <c r="D15" s="10">
        <v>0.1</v>
      </c>
      <c r="E15" s="11">
        <v>0.99385396109388213</v>
      </c>
      <c r="F15" s="11">
        <v>6.1460389061178461E-3</v>
      </c>
    </row>
    <row r="16" spans="1:6" x14ac:dyDescent="0.25">
      <c r="A16" t="s">
        <v>22</v>
      </c>
      <c r="B16" s="6" t="s">
        <v>7</v>
      </c>
      <c r="C16" s="7" t="s">
        <v>8</v>
      </c>
      <c r="D16" s="10">
        <v>0.1</v>
      </c>
      <c r="E16" s="11">
        <v>0.981613689160859</v>
      </c>
      <c r="F16" s="11">
        <v>1.8386310839141027E-2</v>
      </c>
    </row>
    <row r="17" spans="1:6" x14ac:dyDescent="0.25">
      <c r="A17" t="s">
        <v>23</v>
      </c>
      <c r="B17" s="6" t="s">
        <v>7</v>
      </c>
      <c r="C17" s="7" t="s">
        <v>12</v>
      </c>
      <c r="D17" s="10">
        <v>0.1</v>
      </c>
      <c r="E17" s="11">
        <f>53404/(53404+691)</f>
        <v>0.98722617617155006</v>
      </c>
      <c r="F17" s="11">
        <f>691/(53404+691)</f>
        <v>1.2773823828449949E-2</v>
      </c>
    </row>
    <row r="18" spans="1:6" x14ac:dyDescent="0.25">
      <c r="A18" t="s">
        <v>24</v>
      </c>
      <c r="B18" s="6" t="s">
        <v>7</v>
      </c>
      <c r="C18" s="7" t="s">
        <v>12</v>
      </c>
      <c r="D18" s="10">
        <v>0.1</v>
      </c>
      <c r="E18" s="11">
        <f>35900/(35900+228)</f>
        <v>0.99368910540301147</v>
      </c>
      <c r="F18" s="11">
        <f>228/(35900+228)</f>
        <v>6.3108945969884856E-3</v>
      </c>
    </row>
    <row r="19" spans="1:6" x14ac:dyDescent="0.25">
      <c r="A19" s="12" t="s">
        <v>25</v>
      </c>
      <c r="B19" s="2" t="s">
        <v>7</v>
      </c>
      <c r="C19" s="3" t="s">
        <v>8</v>
      </c>
      <c r="D19" s="4">
        <v>0.1</v>
      </c>
      <c r="E19" s="5">
        <v>0.99802695752416426</v>
      </c>
      <c r="F19" s="5">
        <v>1.9730424758357718E-3</v>
      </c>
    </row>
    <row r="20" spans="1:6" x14ac:dyDescent="0.25">
      <c r="A20" s="13"/>
      <c r="C20" s="14"/>
      <c r="D20" s="15" t="s">
        <v>26</v>
      </c>
      <c r="E20" s="11">
        <f t="shared" ref="E20:F20" si="0">AVERAGE(E6:E19)</f>
        <v>0.98104875719551188</v>
      </c>
      <c r="F20" s="11">
        <f t="shared" si="0"/>
        <v>1.8951242804488126E-2</v>
      </c>
    </row>
    <row r="21" spans="1:6" x14ac:dyDescent="0.25">
      <c r="A21" s="13"/>
      <c r="C21" s="14"/>
      <c r="D21" s="15" t="s">
        <v>27</v>
      </c>
      <c r="E21" s="11">
        <f t="shared" ref="E21:F21" si="1">STDEV(E6:E19)</f>
        <v>1.3783165863340694E-2</v>
      </c>
      <c r="F21" s="11">
        <f t="shared" si="1"/>
        <v>1.3783165863340696E-2</v>
      </c>
    </row>
    <row r="22" spans="1:6" x14ac:dyDescent="0.25">
      <c r="A22" s="13"/>
      <c r="C22" s="14"/>
      <c r="D22" s="15" t="s">
        <v>28</v>
      </c>
      <c r="E22" s="11">
        <f>E21/SQRT(COUNTA($A$6:$A$19))</f>
        <v>3.6837060261213669E-3</v>
      </c>
      <c r="F22" s="11">
        <f>F21/SQRT(COUNTA($A$6:$A$19))</f>
        <v>3.6837060261213674E-3</v>
      </c>
    </row>
  </sheetData>
  <pageMargins left="0.7" right="0.7" top="0.75" bottom="0.75" header="0.3" footer="0.3"/>
  <pageSetup scale="92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 SD 2-SHR in SCRi NB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2016-05-31T18:43:12Z</dcterms:created>
  <dcterms:modified xsi:type="dcterms:W3CDTF">2016-05-31T18:43:20Z</dcterms:modified>
</cp:coreProperties>
</file>