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ate1904="1" showInkAnnotation="0" autoCompressPictures="0"/>
  <mc:AlternateContent xmlns:mc="http://schemas.openxmlformats.org/markup-compatibility/2006">
    <mc:Choice Requires="x15">
      <x15ac:absPath xmlns:x15ac="http://schemas.microsoft.com/office/spreadsheetml/2010/11/ac" url="D:\aktuelle papers\2015\munch\eLife\full submission\"/>
    </mc:Choice>
  </mc:AlternateContent>
  <bookViews>
    <workbookView xWindow="-15" yWindow="-15" windowWidth="50325" windowHeight="12810" tabRatio="500"/>
  </bookViews>
  <sheets>
    <sheet name="2014_07_18_SievePlateData.csv" sheetId="1" r:id="rId1"/>
  </sheets>
  <calcPr calcId="152511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AC7" i="1" l="1"/>
  <c r="AC8" i="1"/>
  <c r="AC9" i="1"/>
  <c r="AC10" i="1"/>
  <c r="AC11" i="1"/>
  <c r="AC12" i="1"/>
  <c r="AC16" i="1"/>
  <c r="AC17" i="1"/>
  <c r="AC18" i="1"/>
  <c r="AC19" i="1"/>
  <c r="AC20" i="1"/>
  <c r="AC21" i="1"/>
  <c r="Q9" i="1" l="1"/>
  <c r="R9" i="1" s="1"/>
  <c r="U9" i="1"/>
  <c r="V9" i="1"/>
  <c r="W9" i="1"/>
  <c r="Q10" i="1"/>
  <c r="S10" i="1" s="1"/>
  <c r="R10" i="1"/>
  <c r="U10" i="1"/>
  <c r="V10" i="1"/>
  <c r="W10" i="1"/>
  <c r="Q11" i="1"/>
  <c r="R11" i="1" s="1"/>
  <c r="U11" i="1"/>
  <c r="V11" i="1"/>
  <c r="W11" i="1"/>
  <c r="Q12" i="1"/>
  <c r="R12" i="1" s="1"/>
  <c r="U12" i="1"/>
  <c r="V12" i="1"/>
  <c r="W12" i="1"/>
  <c r="Q17" i="1"/>
  <c r="S17" i="1" s="1"/>
  <c r="U17" i="1"/>
  <c r="V17" i="1"/>
  <c r="W17" i="1"/>
  <c r="Q18" i="1"/>
  <c r="R18" i="1" s="1"/>
  <c r="U18" i="1"/>
  <c r="V18" i="1"/>
  <c r="W18" i="1"/>
  <c r="Q19" i="1"/>
  <c r="R19" i="1" s="1"/>
  <c r="U19" i="1"/>
  <c r="V19" i="1"/>
  <c r="W19" i="1"/>
  <c r="Q20" i="1"/>
  <c r="S20" i="1" s="1"/>
  <c r="U20" i="1"/>
  <c r="V20" i="1"/>
  <c r="W20" i="1"/>
  <c r="Q16" i="1"/>
  <c r="R16" i="1" s="1"/>
  <c r="U16" i="1"/>
  <c r="V16" i="1"/>
  <c r="W16" i="1"/>
  <c r="W8" i="1"/>
  <c r="V8" i="1"/>
  <c r="U8" i="1"/>
  <c r="Q8" i="1"/>
  <c r="S8" i="1" s="1"/>
  <c r="W7" i="1"/>
  <c r="V7" i="1"/>
  <c r="U7" i="1"/>
  <c r="Q7" i="1"/>
  <c r="R7" i="1" s="1"/>
  <c r="S9" i="1" l="1"/>
  <c r="R17" i="1"/>
  <c r="S12" i="1"/>
  <c r="S11" i="1"/>
  <c r="R20" i="1"/>
  <c r="S19" i="1"/>
  <c r="S18" i="1"/>
  <c r="S16" i="1"/>
  <c r="S7" i="1"/>
  <c r="R8" i="1"/>
  <c r="AA2" i="1" l="1"/>
  <c r="P9" i="1" l="1"/>
  <c r="T9" i="1" s="1"/>
  <c r="K9" i="1" s="1"/>
  <c r="P11" i="1"/>
  <c r="T11" i="1" s="1"/>
  <c r="K11" i="1" s="1"/>
  <c r="P16" i="1"/>
  <c r="T16" i="1" s="1"/>
  <c r="K16" i="1" s="1"/>
  <c r="P12" i="1"/>
  <c r="T12" i="1" s="1"/>
  <c r="K12" i="1" s="1"/>
  <c r="P19" i="1"/>
  <c r="T19" i="1" s="1"/>
  <c r="K19" i="1" s="1"/>
  <c r="P18" i="1"/>
  <c r="T18" i="1" s="1"/>
  <c r="K18" i="1" s="1"/>
  <c r="P17" i="1"/>
  <c r="T17" i="1" s="1"/>
  <c r="K17" i="1" s="1"/>
  <c r="P20" i="1"/>
  <c r="T20" i="1" s="1"/>
  <c r="K20" i="1" s="1"/>
  <c r="P7" i="1"/>
  <c r="T7" i="1" s="1"/>
  <c r="K7" i="1" s="1"/>
  <c r="P8" i="1"/>
  <c r="T8" i="1" s="1"/>
  <c r="K8" i="1" s="1"/>
  <c r="P10" i="1"/>
  <c r="T10" i="1" s="1"/>
  <c r="K10" i="1" s="1"/>
</calcChain>
</file>

<file path=xl/sharedStrings.xml><?xml version="1.0" encoding="utf-8"?>
<sst xmlns="http://schemas.openxmlformats.org/spreadsheetml/2006/main" count="35" uniqueCount="27">
  <si>
    <t>ID</t>
  </si>
  <si>
    <t>SE RADIUS</t>
  </si>
  <si>
    <t>SE RADIUS ERROR</t>
  </si>
  <si>
    <t>SE LENGTH</t>
  </si>
  <si>
    <t>SE LENGTH ERROR</t>
  </si>
  <si>
    <t>PORE RADIUS</t>
  </si>
  <si>
    <t>PORE RADIUS ERROR</t>
  </si>
  <si>
    <t>SIEVE PORE NO</t>
  </si>
  <si>
    <t>PLATE THICKNESS</t>
  </si>
  <si>
    <t>PI</t>
  </si>
  <si>
    <t>rp*l</t>
  </si>
  <si>
    <t>Lumen conductivity r^2/8</t>
  </si>
  <si>
    <t>Covering fraction N rp^2/r^2</t>
  </si>
  <si>
    <t>Pore parameter A</t>
  </si>
  <si>
    <t>Pore parameter B</t>
  </si>
  <si>
    <t>Pore parameter M3</t>
  </si>
  <si>
    <t>Pore Parameter M4</t>
  </si>
  <si>
    <t>Pore parameter 1/IAB</t>
  </si>
  <si>
    <t>CONDUCTIVITY (Eq. 27 or 31)</t>
  </si>
  <si>
    <t>ext</t>
  </si>
  <si>
    <t>int</t>
  </si>
  <si>
    <t>MG Pullman 2</t>
  </si>
  <si>
    <t>pixel</t>
  </si>
  <si>
    <t>conducting area</t>
  </si>
  <si>
    <t>location (m)</t>
  </si>
  <si>
    <t>location on axis (m)</t>
  </si>
  <si>
    <t>Large foliated morning glory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</si>
</sst>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00"/>
    <numFmt numFmtId="165" formatCode="0.0"/>
  </numFmts>
  <fonts count="10" x14ac:knownFonts="1">
    <font>
      <sz val="12"/>
      <color theme="1"/>
      <name val="Calibri"/>
      <family val="2"/>
      <scheme val="minor"/>
    </font>
    <font>
      <sz val="12"/>
      <color rgb="FF006100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b/>
      <sz val="12"/>
      <color rgb="FF006100"/>
      <name val="Calibri"/>
      <family val="2"/>
      <scheme val="minor"/>
    </font>
    <font>
      <sz val="11"/>
      <color theme="1"/>
      <name val="Calibri"/>
      <family val="2"/>
    </font>
    <font>
      <sz val="18"/>
      <color theme="5"/>
      <name val="Calibri"/>
      <family val="2"/>
      <scheme val="minor"/>
    </font>
    <font>
      <sz val="11"/>
      <color indexed="10"/>
      <name val="Calibri"/>
      <family val="2"/>
    </font>
    <font>
      <sz val="18"/>
      <color theme="5" tint="-0.249977111117893"/>
      <name val="Calibri"/>
      <family val="2"/>
      <scheme val="minor"/>
    </font>
    <font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C6EFCE"/>
      </patternFill>
    </fill>
  </fills>
  <borders count="1">
    <border>
      <left/>
      <right/>
      <top/>
      <bottom/>
      <diagonal/>
    </border>
  </borders>
  <cellStyleXfs count="6">
    <xf numFmtId="0" fontId="0" fillId="0" borderId="0"/>
    <xf numFmtId="0" fontId="1" fillId="2" borderId="0" applyNumberFormat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 applyNumberFormat="0" applyFill="0" applyBorder="0" applyAlignment="0" applyProtection="0"/>
  </cellStyleXfs>
  <cellXfs count="15">
    <xf numFmtId="0" fontId="0" fillId="0" borderId="0" xfId="0"/>
    <xf numFmtId="0" fontId="4" fillId="2" borderId="0" xfId="1" applyFont="1" applyAlignment="1">
      <alignment vertical="top" wrapText="1" shrinkToFit="1"/>
    </xf>
    <xf numFmtId="0" fontId="4" fillId="2" borderId="0" xfId="1" applyFont="1" applyAlignment="1">
      <alignment wrapText="1" shrinkToFit="1"/>
    </xf>
    <xf numFmtId="0" fontId="5" fillId="0" borderId="0" xfId="0" applyFont="1"/>
    <xf numFmtId="0" fontId="7" fillId="0" borderId="0" xfId="0" applyFont="1"/>
    <xf numFmtId="2" fontId="0" fillId="0" borderId="0" xfId="0" applyNumberFormat="1"/>
    <xf numFmtId="164" fontId="0" fillId="0" borderId="0" xfId="0" applyNumberFormat="1"/>
    <xf numFmtId="164" fontId="9" fillId="0" borderId="0" xfId="0" applyNumberFormat="1" applyFont="1"/>
    <xf numFmtId="164" fontId="5" fillId="0" borderId="0" xfId="0" applyNumberFormat="1" applyFont="1"/>
    <xf numFmtId="164" fontId="6" fillId="0" borderId="0" xfId="0" applyNumberFormat="1" applyFont="1"/>
    <xf numFmtId="164" fontId="4" fillId="2" borderId="0" xfId="1" applyNumberFormat="1" applyFont="1" applyAlignment="1">
      <alignment vertical="top" wrapText="1" shrinkToFit="1"/>
    </xf>
    <xf numFmtId="164" fontId="4" fillId="2" borderId="0" xfId="1" applyNumberFormat="1" applyFont="1" applyAlignment="1">
      <alignment wrapText="1" shrinkToFit="1"/>
    </xf>
    <xf numFmtId="164" fontId="8" fillId="0" borderId="0" xfId="0" applyNumberFormat="1" applyFont="1"/>
    <xf numFmtId="165" fontId="0" fillId="0" borderId="0" xfId="0" applyNumberFormat="1"/>
    <xf numFmtId="0" fontId="1" fillId="2" borderId="0" xfId="1"/>
  </cellXfs>
  <cellStyles count="6">
    <cellStyle name="Followed Hyperlink" xfId="3" builtinId="9" hidden="1"/>
    <cellStyle name="Followed Hyperlink" xfId="5" builtinId="9" hidden="1"/>
    <cellStyle name="Good" xfId="1" builtinId="26"/>
    <cellStyle name="Hyperlink" xfId="2" builtinId="8" hidden="1"/>
    <cellStyle name="Hyperlink" xfId="4" builtinId="8" hidden="1"/>
    <cellStyle name="Normal" xfId="0" builtinId="0"/>
  </cellStyles>
  <dxfs count="0"/>
  <tableStyles count="0" defaultTableStyle="TableStyleMedium9" defaultPivotStyle="PivotStyleMedium4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S109"/>
  <sheetViews>
    <sheetView tabSelected="1" zoomScale="70" zoomScaleNormal="70" workbookViewId="0">
      <selection activeCell="M29" sqref="M29"/>
    </sheetView>
  </sheetViews>
  <sheetFormatPr defaultColWidth="11" defaultRowHeight="15.75" x14ac:dyDescent="0.25"/>
  <cols>
    <col min="1" max="1" width="16.125" customWidth="1"/>
    <col min="26" max="26" width="28.5" customWidth="1"/>
    <col min="30" max="30" width="30.125" customWidth="1"/>
    <col min="31" max="31" width="27.375" customWidth="1"/>
    <col min="32" max="32" width="31.875" customWidth="1"/>
    <col min="33" max="33" width="22.75" customWidth="1"/>
  </cols>
  <sheetData>
    <row r="1" spans="1:45" s="2" customFormat="1" x14ac:dyDescent="0.25">
      <c r="A1" s="1"/>
      <c r="AA1" s="2" t="s">
        <v>9</v>
      </c>
    </row>
    <row r="2" spans="1:45" x14ac:dyDescent="0.25">
      <c r="AA2">
        <f>3.14159</f>
        <v>3.1415899999999999</v>
      </c>
    </row>
    <row r="3" spans="1:45" ht="23.25" x14ac:dyDescent="0.35">
      <c r="A3" s="12" t="s">
        <v>26</v>
      </c>
      <c r="B3" s="6"/>
      <c r="C3" s="6"/>
      <c r="D3" s="6"/>
      <c r="E3" s="6"/>
      <c r="F3" s="6"/>
      <c r="G3" s="6"/>
      <c r="H3" s="6"/>
      <c r="I3" s="6"/>
      <c r="J3" s="6"/>
      <c r="K3" s="6"/>
      <c r="L3" s="6"/>
      <c r="N3" s="6"/>
      <c r="O3" s="6"/>
      <c r="P3" s="6"/>
      <c r="Q3" s="6"/>
      <c r="R3" s="6"/>
      <c r="S3" s="6"/>
      <c r="T3" s="6"/>
      <c r="U3" s="6"/>
      <c r="V3" s="6"/>
      <c r="W3" s="6"/>
    </row>
    <row r="4" spans="1:45" ht="47.25" x14ac:dyDescent="0.25">
      <c r="A4" s="10" t="s">
        <v>0</v>
      </c>
      <c r="B4" s="11" t="s">
        <v>25</v>
      </c>
      <c r="C4" s="11" t="s">
        <v>1</v>
      </c>
      <c r="D4" s="11" t="s">
        <v>2</v>
      </c>
      <c r="E4" s="11" t="s">
        <v>3</v>
      </c>
      <c r="F4" s="11" t="s">
        <v>4</v>
      </c>
      <c r="G4" s="11" t="s">
        <v>5</v>
      </c>
      <c r="H4" s="11" t="s">
        <v>6</v>
      </c>
      <c r="I4" s="11" t="s">
        <v>7</v>
      </c>
      <c r="J4" s="11" t="s">
        <v>8</v>
      </c>
      <c r="K4" s="11" t="s">
        <v>18</v>
      </c>
      <c r="L4" s="11"/>
      <c r="M4" s="14"/>
      <c r="N4" s="11"/>
      <c r="O4" s="11"/>
      <c r="P4" s="11" t="s">
        <v>13</v>
      </c>
      <c r="Q4" s="11" t="s">
        <v>14</v>
      </c>
      <c r="R4" s="11" t="s">
        <v>15</v>
      </c>
      <c r="S4" s="11" t="s">
        <v>16</v>
      </c>
      <c r="T4" s="11" t="s">
        <v>17</v>
      </c>
      <c r="U4" s="11" t="s">
        <v>12</v>
      </c>
      <c r="V4" s="11" t="s">
        <v>11</v>
      </c>
      <c r="W4" s="11" t="s">
        <v>10</v>
      </c>
    </row>
    <row r="5" spans="1:45" x14ac:dyDescent="0.25">
      <c r="A5" s="6"/>
      <c r="B5" s="6"/>
      <c r="C5" s="6"/>
      <c r="D5" s="6"/>
      <c r="E5" s="6"/>
      <c r="F5" s="6"/>
      <c r="G5" s="6"/>
      <c r="H5" s="6"/>
      <c r="I5" s="6"/>
      <c r="J5" s="6"/>
      <c r="K5" s="6"/>
      <c r="L5" s="6"/>
      <c r="N5" s="6"/>
      <c r="O5" s="6"/>
      <c r="P5" s="6"/>
      <c r="Q5" s="6"/>
      <c r="R5" s="6"/>
      <c r="S5" s="6"/>
      <c r="T5" s="6"/>
      <c r="U5" s="6"/>
      <c r="V5" s="6"/>
      <c r="W5" s="6"/>
    </row>
    <row r="6" spans="1:45" x14ac:dyDescent="0.25">
      <c r="A6" s="6"/>
      <c r="B6" s="6" t="s">
        <v>24</v>
      </c>
      <c r="C6" s="6"/>
      <c r="D6" s="6"/>
      <c r="E6" s="6"/>
      <c r="F6" s="6"/>
      <c r="G6" s="6"/>
      <c r="H6" s="6"/>
      <c r="I6" s="6"/>
      <c r="J6" s="6"/>
      <c r="K6" s="6"/>
      <c r="L6" s="6"/>
      <c r="N6" s="6"/>
      <c r="O6" s="6"/>
      <c r="P6" s="6"/>
      <c r="Q6" s="6"/>
      <c r="R6" s="6"/>
      <c r="S6" s="6"/>
      <c r="T6" s="6"/>
      <c r="U6" s="6"/>
      <c r="V6" s="6"/>
      <c r="W6" s="6"/>
      <c r="Z6" t="s">
        <v>23</v>
      </c>
      <c r="AA6" t="s">
        <v>24</v>
      </c>
      <c r="AB6" t="s">
        <v>22</v>
      </c>
      <c r="AD6" s="3"/>
    </row>
    <row r="7" spans="1:45" x14ac:dyDescent="0.25">
      <c r="A7" s="6" t="s">
        <v>21</v>
      </c>
      <c r="B7" s="6">
        <v>0</v>
      </c>
      <c r="C7" s="6">
        <v>11.4</v>
      </c>
      <c r="D7" s="6">
        <v>3.39</v>
      </c>
      <c r="E7" s="6">
        <v>233</v>
      </c>
      <c r="F7" s="6">
        <v>53</v>
      </c>
      <c r="G7" s="6">
        <v>0.60750000000000004</v>
      </c>
      <c r="H7" s="6">
        <v>0.16899375653251869</v>
      </c>
      <c r="I7" s="6">
        <v>130</v>
      </c>
      <c r="J7" s="6">
        <v>1</v>
      </c>
      <c r="K7" s="6">
        <f>1/((8/POWER(C7,2)+(3*$AA$2/I7)*POWER(C7,2)/(E7*POWER(G7,3))*T7))</f>
        <v>2.645838273149336</v>
      </c>
      <c r="L7" s="6"/>
      <c r="N7" s="6"/>
      <c r="O7" s="6"/>
      <c r="P7" s="6">
        <f>8/(3*$AA$2)*J7/G7</f>
        <v>1.3972462224367694</v>
      </c>
      <c r="Q7" s="6">
        <f t="shared" ref="Q7:Q12" si="0">H7/G7</f>
        <v>0.27817902309879616</v>
      </c>
      <c r="R7" s="6">
        <f>1+3*POWER(Q7,2)</f>
        <v>1.2321507066766018</v>
      </c>
      <c r="S7" s="6">
        <f>1+6*POWER(Q7,2)+3*POWER(Q7,4)</f>
        <v>1.4822660635566853</v>
      </c>
      <c r="T7" s="6">
        <f>1/R7+P7/S7</f>
        <v>1.7542310162024974</v>
      </c>
      <c r="U7" s="6">
        <f t="shared" ref="U7:U12" si="1">I7*POWER(G7,2)/POWER(C7,2)</f>
        <v>0.36916984072022163</v>
      </c>
      <c r="V7" s="6">
        <f t="shared" ref="V7:V12" si="2">POWER(C7,2)/8</f>
        <v>16.245000000000001</v>
      </c>
      <c r="W7" s="6">
        <f t="shared" ref="W7:W12" si="3">G7*E7</f>
        <v>141.54750000000001</v>
      </c>
      <c r="Z7" t="s">
        <v>21</v>
      </c>
      <c r="AA7">
        <v>0</v>
      </c>
      <c r="AB7">
        <v>476518</v>
      </c>
      <c r="AC7">
        <f>AB7*0.00000918</f>
        <v>4.3744352400000004</v>
      </c>
    </row>
    <row r="8" spans="1:45" x14ac:dyDescent="0.25">
      <c r="A8" s="6" t="s">
        <v>19</v>
      </c>
      <c r="B8" s="6">
        <v>1.5</v>
      </c>
      <c r="C8" s="6">
        <v>13.2</v>
      </c>
      <c r="D8" s="6">
        <v>2.68</v>
      </c>
      <c r="E8" s="6">
        <v>230</v>
      </c>
      <c r="F8" s="6">
        <v>54</v>
      </c>
      <c r="G8" s="6">
        <v>0.68500000000000005</v>
      </c>
      <c r="H8" s="6">
        <v>0.15809999999999999</v>
      </c>
      <c r="I8" s="8">
        <v>154</v>
      </c>
      <c r="J8" s="6">
        <v>1</v>
      </c>
      <c r="K8" s="6">
        <f>1/((8/POWER(C8,2)+(3*$AA$2/I8)*POWER(C8,2)/(E8*POWER(G8,3))*T8))</f>
        <v>3.2801508700282853</v>
      </c>
      <c r="L8" s="6"/>
      <c r="N8" s="6"/>
      <c r="O8" s="6"/>
      <c r="P8" s="6">
        <f>8/(3*$AA$2)*J8/G8</f>
        <v>1.2391636206282297</v>
      </c>
      <c r="Q8" s="6">
        <f t="shared" si="0"/>
        <v>0.23080291970802916</v>
      </c>
      <c r="R8" s="6">
        <f t="shared" ref="R8" si="4">1+3*POWER(Q8,2)</f>
        <v>1.1598099632372529</v>
      </c>
      <c r="S8" s="6">
        <f t="shared" ref="S8" si="5">1+6*POWER(Q8,2)+3*POWER(Q8,4)</f>
        <v>1.328133001257803</v>
      </c>
      <c r="T8" s="6">
        <f t="shared" ref="T8" si="6">1/R8+P8/S8</f>
        <v>1.7952219103780691</v>
      </c>
      <c r="U8" s="6">
        <f t="shared" si="1"/>
        <v>0.4147190656565658</v>
      </c>
      <c r="V8" s="6">
        <f t="shared" si="2"/>
        <v>21.779999999999998</v>
      </c>
      <c r="W8" s="6">
        <f t="shared" si="3"/>
        <v>157.55000000000001</v>
      </c>
      <c r="Z8" t="s">
        <v>19</v>
      </c>
      <c r="AA8">
        <v>1.5</v>
      </c>
      <c r="AB8">
        <v>376299</v>
      </c>
      <c r="AC8">
        <f>AB8*0.00000918</f>
        <v>3.4544248200000003</v>
      </c>
    </row>
    <row r="9" spans="1:45" x14ac:dyDescent="0.25">
      <c r="A9" s="6"/>
      <c r="B9" s="6">
        <v>4.5</v>
      </c>
      <c r="C9" s="6">
        <v>12.58</v>
      </c>
      <c r="D9" s="6">
        <v>2.85</v>
      </c>
      <c r="E9" s="6">
        <v>233</v>
      </c>
      <c r="F9" s="6">
        <v>29</v>
      </c>
      <c r="G9" s="6">
        <v>0.65249999999999997</v>
      </c>
      <c r="H9" s="6">
        <v>0.15375758254163641</v>
      </c>
      <c r="I9" s="8">
        <v>143</v>
      </c>
      <c r="J9" s="6">
        <v>1</v>
      </c>
      <c r="K9" s="6">
        <f>1/((8/POWER(C9,2)+(3*$AA$2/I9)*POWER(C9,2)/(E9*POWER(G9,3))*T9))</f>
        <v>2.8999644497616175</v>
      </c>
      <c r="L9" s="6"/>
      <c r="N9" s="6"/>
      <c r="O9" s="6"/>
      <c r="P9" s="6">
        <f>8/(3*$AA$2)*J9/G9</f>
        <v>1.3008844139928544</v>
      </c>
      <c r="Q9" s="6">
        <f t="shared" si="0"/>
        <v>0.23564380466151175</v>
      </c>
      <c r="R9" s="6">
        <f t="shared" ref="R9:R12" si="7">1+3*POWER(Q9,2)</f>
        <v>1.1665840080260581</v>
      </c>
      <c r="S9" s="6">
        <f t="shared" ref="S9:S12" si="8">1+6*POWER(Q9,2)+3*POWER(Q9,4)</f>
        <v>1.3424180932954581</v>
      </c>
      <c r="T9" s="6">
        <f t="shared" ref="T9:T12" si="9">1/R9+P9/S9</f>
        <v>1.8262641388827678</v>
      </c>
      <c r="U9" s="6">
        <f t="shared" si="1"/>
        <v>0.38471204798036596</v>
      </c>
      <c r="V9" s="6">
        <f t="shared" si="2"/>
        <v>19.782050000000002</v>
      </c>
      <c r="W9" s="6">
        <f t="shared" si="3"/>
        <v>152.0325</v>
      </c>
      <c r="AA9">
        <v>5</v>
      </c>
      <c r="AB9">
        <v>471041</v>
      </c>
      <c r="AC9">
        <f>AB9*0.00000918</f>
        <v>4.3241563799999998</v>
      </c>
    </row>
    <row r="10" spans="1:45" x14ac:dyDescent="0.25">
      <c r="A10" s="6"/>
      <c r="B10" s="6">
        <v>7.5</v>
      </c>
      <c r="C10" s="6">
        <v>14.96</v>
      </c>
      <c r="D10" s="6">
        <v>3.12</v>
      </c>
      <c r="E10" s="6">
        <v>243</v>
      </c>
      <c r="F10" s="6">
        <v>58</v>
      </c>
      <c r="G10" s="6">
        <v>0.67</v>
      </c>
      <c r="H10" s="6">
        <v>0.13525744332568254</v>
      </c>
      <c r="I10" s="8">
        <v>185</v>
      </c>
      <c r="J10" s="6">
        <v>1</v>
      </c>
      <c r="K10" s="6">
        <f>1/((8/POWER(C10,2)+(3*$AA$2/I10)*POWER(C10,2)/(E10*POWER(G10,3))*T10))</f>
        <v>3.003655135903426</v>
      </c>
      <c r="L10" s="6"/>
      <c r="N10" s="6"/>
      <c r="O10" s="6"/>
      <c r="P10" s="6">
        <f>8/(3*$AA$2)*J10/G10</f>
        <v>1.2669060897467723</v>
      </c>
      <c r="Q10" s="6">
        <f t="shared" si="0"/>
        <v>0.20187678108310825</v>
      </c>
      <c r="R10" s="6">
        <f t="shared" si="7"/>
        <v>1.1222627042214317</v>
      </c>
      <c r="S10" s="6">
        <f t="shared" si="8"/>
        <v>1.2495081313907093</v>
      </c>
      <c r="T10" s="6">
        <f t="shared" si="9"/>
        <v>1.9049808113987627</v>
      </c>
      <c r="U10" s="6">
        <f t="shared" si="1"/>
        <v>0.37107196731390657</v>
      </c>
      <c r="V10" s="6">
        <f t="shared" si="2"/>
        <v>27.975200000000005</v>
      </c>
      <c r="W10" s="6">
        <f t="shared" si="3"/>
        <v>162.81</v>
      </c>
      <c r="AA10">
        <v>7.5</v>
      </c>
      <c r="AB10">
        <v>414807</v>
      </c>
      <c r="AC10">
        <f>AB10*0.00000918</f>
        <v>3.8079282600000002</v>
      </c>
    </row>
    <row r="11" spans="1:45" x14ac:dyDescent="0.25">
      <c r="A11" s="6"/>
      <c r="B11" s="6">
        <v>10.5</v>
      </c>
      <c r="C11" s="6">
        <v>17.3</v>
      </c>
      <c r="D11" s="6">
        <v>3.57</v>
      </c>
      <c r="E11" s="6">
        <v>258</v>
      </c>
      <c r="F11" s="6">
        <v>52</v>
      </c>
      <c r="G11" s="6">
        <v>0.68500000000000005</v>
      </c>
      <c r="H11" s="6">
        <v>0.12933458895438887</v>
      </c>
      <c r="I11" s="8">
        <v>209</v>
      </c>
      <c r="J11" s="6">
        <v>1</v>
      </c>
      <c r="K11" s="6">
        <f>1/((8/POWER(C11,2)+(3*$AA$2/I11)*POWER(C11,2)/(E11*POWER(G11,3))*T11))</f>
        <v>2.9465781112135785</v>
      </c>
      <c r="L11" s="6"/>
      <c r="N11" s="6"/>
      <c r="O11" s="6"/>
      <c r="P11" s="6">
        <f>8/(3*$AA$2)*J11/G11</f>
        <v>1.2391636206282297</v>
      </c>
      <c r="Q11" s="6">
        <f t="shared" si="0"/>
        <v>0.1888096189115166</v>
      </c>
      <c r="R11" s="6">
        <f t="shared" si="7"/>
        <v>1.1069472165805363</v>
      </c>
      <c r="S11" s="6">
        <f t="shared" si="8"/>
        <v>1.2177070022058476</v>
      </c>
      <c r="T11" s="6">
        <f t="shared" si="9"/>
        <v>1.9210059515397151</v>
      </c>
      <c r="U11" s="6">
        <f t="shared" si="1"/>
        <v>0.32766889972935948</v>
      </c>
      <c r="V11" s="6">
        <f t="shared" si="2"/>
        <v>37.411250000000003</v>
      </c>
      <c r="W11" s="6">
        <f t="shared" si="3"/>
        <v>176.73000000000002</v>
      </c>
      <c r="AA11">
        <v>10</v>
      </c>
      <c r="AB11">
        <v>545689</v>
      </c>
      <c r="AC11">
        <f>AB11*0.00000918</f>
        <v>5.0094250200000001</v>
      </c>
    </row>
    <row r="12" spans="1:45" x14ac:dyDescent="0.25">
      <c r="A12" s="6"/>
      <c r="B12" s="6">
        <v>13</v>
      </c>
      <c r="C12" s="6">
        <v>9.7200000000000006</v>
      </c>
      <c r="D12" s="6">
        <v>1.76</v>
      </c>
      <c r="E12" s="6">
        <v>194</v>
      </c>
      <c r="F12" s="6">
        <v>42</v>
      </c>
      <c r="G12" s="6">
        <v>0.57999999999999996</v>
      </c>
      <c r="H12" s="6">
        <v>0.13</v>
      </c>
      <c r="I12" s="8">
        <v>122</v>
      </c>
      <c r="J12" s="6">
        <v>1</v>
      </c>
      <c r="K12" s="6">
        <f>1/((8/POWER(C12,2)+(3*$AA$2/I12)*POWER(C12,2)/(E12*POWER(G12,3))*T12))</f>
        <v>2.1375563031620826</v>
      </c>
      <c r="L12" s="6"/>
      <c r="N12" s="6"/>
      <c r="O12" s="6"/>
      <c r="P12" s="6">
        <f>8/(3*$AA$2)*J12/G12</f>
        <v>1.4634949657419614</v>
      </c>
      <c r="Q12" s="6">
        <f t="shared" si="0"/>
        <v>0.22413793103448279</v>
      </c>
      <c r="R12" s="6">
        <f t="shared" si="7"/>
        <v>1.1507134363852556</v>
      </c>
      <c r="S12" s="6">
        <f t="shared" si="8"/>
        <v>1.3089983860728622</v>
      </c>
      <c r="T12" s="6">
        <f t="shared" si="9"/>
        <v>1.9870526538292004</v>
      </c>
      <c r="U12" s="6">
        <f t="shared" si="1"/>
        <v>0.43439346983014099</v>
      </c>
      <c r="V12" s="6">
        <f t="shared" si="2"/>
        <v>11.809800000000001</v>
      </c>
      <c r="W12" s="6">
        <f t="shared" si="3"/>
        <v>112.52</v>
      </c>
      <c r="AA12">
        <v>13</v>
      </c>
      <c r="AB12">
        <v>187218</v>
      </c>
      <c r="AC12">
        <f>AB12*0.00000918</f>
        <v>1.7186612400000001</v>
      </c>
      <c r="AG12" s="1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</row>
    <row r="13" spans="1:45" x14ac:dyDescent="0.25">
      <c r="A13" s="6"/>
      <c r="B13" s="6"/>
      <c r="C13" s="6"/>
      <c r="D13" s="6"/>
      <c r="E13" s="6"/>
      <c r="F13" s="6"/>
      <c r="G13" s="6"/>
      <c r="H13" s="6"/>
      <c r="I13" s="6"/>
      <c r="J13" s="6"/>
      <c r="K13" s="6"/>
      <c r="L13" s="6"/>
      <c r="N13" s="6"/>
      <c r="O13" s="6"/>
      <c r="P13" s="6"/>
      <c r="Q13" s="6"/>
      <c r="R13" s="6"/>
      <c r="S13" s="6"/>
      <c r="T13" s="6"/>
      <c r="U13" s="6"/>
      <c r="V13" s="6"/>
      <c r="W13" s="6"/>
    </row>
    <row r="14" spans="1:45" x14ac:dyDescent="0.2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  <c r="L14" s="6"/>
      <c r="N14" s="6"/>
      <c r="O14" s="6"/>
      <c r="P14" s="6"/>
      <c r="Q14" s="6"/>
      <c r="R14" s="6"/>
      <c r="S14" s="6"/>
      <c r="T14" s="6"/>
      <c r="U14" s="6"/>
      <c r="V14" s="6"/>
      <c r="W14" s="6"/>
    </row>
    <row r="15" spans="1:45" x14ac:dyDescent="0.2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  <c r="L15" s="6"/>
      <c r="N15" s="6"/>
      <c r="O15" s="6"/>
      <c r="P15" s="6"/>
      <c r="Q15" s="6"/>
      <c r="R15" s="6"/>
      <c r="S15" s="6"/>
      <c r="T15" s="6"/>
      <c r="U15" s="6"/>
      <c r="V15" s="6"/>
      <c r="W15" s="6"/>
      <c r="AA15" t="s">
        <v>24</v>
      </c>
      <c r="AB15" t="s">
        <v>22</v>
      </c>
      <c r="AD15" s="3"/>
    </row>
    <row r="16" spans="1:45" x14ac:dyDescent="0.25">
      <c r="A16" s="6" t="s">
        <v>21</v>
      </c>
      <c r="B16" s="6">
        <v>0</v>
      </c>
      <c r="C16" s="6">
        <v>11.9</v>
      </c>
      <c r="D16" s="6">
        <v>0</v>
      </c>
      <c r="E16" s="6">
        <v>91</v>
      </c>
      <c r="F16" s="6">
        <v>17</v>
      </c>
      <c r="G16" s="6">
        <v>0.6915</v>
      </c>
      <c r="H16" s="6">
        <v>0.18830089139866218</v>
      </c>
      <c r="I16" s="6">
        <v>115</v>
      </c>
      <c r="J16" s="6">
        <v>1</v>
      </c>
      <c r="K16" s="6">
        <f>1/((8/POWER(C16,2)+(3*$AA$2/I16)*POWER(C16,2)/(E16*POWER(G16,3))*T16))</f>
        <v>1.4368315533667455</v>
      </c>
      <c r="L16" s="6"/>
      <c r="N16" s="6"/>
      <c r="O16" s="6"/>
      <c r="P16" s="6">
        <f>8/(3*$AA$2)*J16/G16</f>
        <v>1.2275156617936913</v>
      </c>
      <c r="Q16" s="6">
        <f t="shared" ref="Q16:Q20" si="10">H16/G16</f>
        <v>0.27230786897854259</v>
      </c>
      <c r="R16" s="6">
        <f t="shared" ref="R16" si="11">1+3*POWER(Q16,2)</f>
        <v>1.2224547265229053</v>
      </c>
      <c r="S16" s="6">
        <f t="shared" ref="S16" si="12">1+6*POWER(Q16,2)+3*POWER(Q16,4)</f>
        <v>1.4614048214966042</v>
      </c>
      <c r="T16" s="6">
        <f t="shared" ref="T16" si="13">1/R16+P16/S16</f>
        <v>1.657982145253206</v>
      </c>
      <c r="U16" s="6">
        <f>I16*POWER(G16,2)/POWER(C16,2)</f>
        <v>0.38831868335569519</v>
      </c>
      <c r="V16" s="6">
        <f>POWER(C16,2)/8</f>
        <v>17.701250000000002</v>
      </c>
      <c r="W16" s="6">
        <f>G16*E16</f>
        <v>62.926499999999997</v>
      </c>
      <c r="Z16" t="s">
        <v>21</v>
      </c>
      <c r="AA16">
        <v>0</v>
      </c>
      <c r="AB16">
        <v>27526</v>
      </c>
      <c r="AC16">
        <f>AB16*0.00000918</f>
        <v>0.25268868</v>
      </c>
    </row>
    <row r="17" spans="1:29" x14ac:dyDescent="0.25">
      <c r="A17" s="6" t="s">
        <v>20</v>
      </c>
      <c r="B17" s="6">
        <v>1.5</v>
      </c>
      <c r="C17" s="6">
        <v>12.7</v>
      </c>
      <c r="D17" s="6">
        <v>0</v>
      </c>
      <c r="E17" s="6">
        <v>193</v>
      </c>
      <c r="F17" s="6">
        <v>41</v>
      </c>
      <c r="G17" s="6">
        <v>0.73499999999999999</v>
      </c>
      <c r="H17" s="6">
        <v>0.17695</v>
      </c>
      <c r="I17" s="6">
        <v>108</v>
      </c>
      <c r="J17" s="6">
        <v>1</v>
      </c>
      <c r="K17" s="6">
        <f>1/((8/POWER(C17,2)+(3*$AA$2/I17)*POWER(C17,2)/(E17*POWER(G17,3))*T17))</f>
        <v>2.760318995713686</v>
      </c>
      <c r="L17" s="6"/>
      <c r="N17" s="6"/>
      <c r="O17" s="6"/>
      <c r="P17" s="6">
        <f>8/(3*$AA$2)*J17/G17</f>
        <v>1.1548667756875339</v>
      </c>
      <c r="Q17" s="6">
        <f t="shared" si="10"/>
        <v>0.24074829931972788</v>
      </c>
      <c r="R17" s="6">
        <f t="shared" ref="R17:R20" si="14">1+3*POWER(Q17,2)</f>
        <v>1.173879230876024</v>
      </c>
      <c r="S17" s="6">
        <f t="shared" ref="S17:S20" si="15">1+6*POWER(Q17,2)+3*POWER(Q17,4)</f>
        <v>1.3578364573953936</v>
      </c>
      <c r="T17" s="6">
        <f t="shared" ref="T17:T20" si="16">1/R17+P17/S17</f>
        <v>1.702396176583088</v>
      </c>
      <c r="U17" s="6">
        <f>I17*POWER(G17,2)/POWER(C17,2)</f>
        <v>0.36173538347076695</v>
      </c>
      <c r="V17" s="6">
        <f>POWER(C17,2)/8</f>
        <v>20.161249999999999</v>
      </c>
      <c r="W17" s="6">
        <f>G17*E17</f>
        <v>141.85499999999999</v>
      </c>
      <c r="Z17" t="s">
        <v>20</v>
      </c>
      <c r="AA17">
        <v>1.5</v>
      </c>
      <c r="AB17">
        <v>64393</v>
      </c>
      <c r="AC17">
        <f>AB17*0.00000918</f>
        <v>0.59112774000000001</v>
      </c>
    </row>
    <row r="18" spans="1:29" x14ac:dyDescent="0.25">
      <c r="A18" s="6"/>
      <c r="B18" s="6">
        <v>4.5</v>
      </c>
      <c r="C18" s="6">
        <v>14.91</v>
      </c>
      <c r="D18" s="6">
        <v>0</v>
      </c>
      <c r="E18" s="6">
        <v>138</v>
      </c>
      <c r="F18" s="6">
        <v>29</v>
      </c>
      <c r="G18" s="6">
        <v>0.83399999999999996</v>
      </c>
      <c r="H18" s="6">
        <v>0.14326714977093943</v>
      </c>
      <c r="I18" s="6">
        <v>127</v>
      </c>
      <c r="J18" s="6">
        <v>1</v>
      </c>
      <c r="K18" s="6">
        <f>1/((8/POWER(C18,2)+(3*$AA$2/I18)*POWER(C18,2)/(E18*POWER(G18,3))*T18))</f>
        <v>2.4806969218576893</v>
      </c>
      <c r="L18" s="6"/>
      <c r="N18" s="6"/>
      <c r="O18" s="6"/>
      <c r="P18" s="6">
        <f>8/(3*$AA$2)*J18/G18</f>
        <v>1.0177782735375749</v>
      </c>
      <c r="Q18" s="6">
        <f t="shared" si="10"/>
        <v>0.17178315320256526</v>
      </c>
      <c r="R18" s="6">
        <f t="shared" si="14"/>
        <v>1.0885283551726481</v>
      </c>
      <c r="S18" s="6">
        <f t="shared" si="15"/>
        <v>1.1796691335684875</v>
      </c>
      <c r="T18" s="6">
        <f t="shared" si="16"/>
        <v>1.7814373973826427</v>
      </c>
      <c r="U18" s="6">
        <f>I18*POWER(G18,2)/POWER(C18,2)</f>
        <v>0.39735669550502206</v>
      </c>
      <c r="V18" s="6">
        <f>POWER(C18,2)/8</f>
        <v>27.7885125</v>
      </c>
      <c r="W18" s="6">
        <f>G18*E18</f>
        <v>115.092</v>
      </c>
      <c r="AA18">
        <v>5</v>
      </c>
      <c r="AB18">
        <v>131219</v>
      </c>
      <c r="AC18">
        <f>AB18*0.00000918</f>
        <v>1.2045904199999999</v>
      </c>
    </row>
    <row r="19" spans="1:29" x14ac:dyDescent="0.25">
      <c r="A19" s="6"/>
      <c r="B19" s="6">
        <v>7.5</v>
      </c>
      <c r="C19" s="6">
        <v>15.56</v>
      </c>
      <c r="D19" s="6">
        <v>0</v>
      </c>
      <c r="E19" s="6">
        <v>181</v>
      </c>
      <c r="F19" s="6">
        <v>51</v>
      </c>
      <c r="G19" s="6">
        <v>0.62</v>
      </c>
      <c r="H19" s="6">
        <v>0.12667194931692791</v>
      </c>
      <c r="I19" s="6">
        <v>159</v>
      </c>
      <c r="J19" s="6">
        <v>1</v>
      </c>
      <c r="K19" s="6">
        <f>1/((8/POWER(C19,2)+(3*$AA$2/I19)*POWER(C19,2)/(E19*POWER(G19,3))*T19))</f>
        <v>1.4462576477951783</v>
      </c>
      <c r="L19" s="6"/>
      <c r="N19" s="6"/>
      <c r="O19" s="6"/>
      <c r="P19" s="6">
        <f>8/(3*$AA$2)*J19/G19</f>
        <v>1.3690759356940927</v>
      </c>
      <c r="Q19" s="6">
        <f t="shared" si="10"/>
        <v>0.20430959567246437</v>
      </c>
      <c r="R19" s="6">
        <f t="shared" si="14"/>
        <v>1.1252272326515376</v>
      </c>
      <c r="S19" s="6">
        <f t="shared" si="15"/>
        <v>1.2556817519022625</v>
      </c>
      <c r="T19" s="6">
        <f t="shared" si="16"/>
        <v>1.9790142584148036</v>
      </c>
      <c r="U19" s="6">
        <f>I19*POWER(G19,2)/POWER(C19,2)</f>
        <v>0.25244182895962886</v>
      </c>
      <c r="V19" s="6">
        <f>POWER(C19,2)/8</f>
        <v>30.264200000000002</v>
      </c>
      <c r="W19" s="6">
        <f>G19*E19</f>
        <v>112.22</v>
      </c>
      <c r="AA19">
        <v>7.5</v>
      </c>
      <c r="AB19">
        <v>207766</v>
      </c>
      <c r="AC19">
        <f>AB19*0.00000918</f>
        <v>1.9072918800000001</v>
      </c>
    </row>
    <row r="20" spans="1:29" x14ac:dyDescent="0.25">
      <c r="A20" s="6"/>
      <c r="B20" s="6">
        <v>10.5</v>
      </c>
      <c r="C20" s="6">
        <v>20</v>
      </c>
      <c r="D20" s="6">
        <v>0</v>
      </c>
      <c r="E20" s="6">
        <v>178</v>
      </c>
      <c r="F20" s="6">
        <v>32</v>
      </c>
      <c r="G20" s="6">
        <v>0.72499999999999998</v>
      </c>
      <c r="H20" s="6">
        <v>0.14137044402473092</v>
      </c>
      <c r="I20" s="6">
        <v>166</v>
      </c>
      <c r="J20" s="6">
        <v>1</v>
      </c>
      <c r="K20" s="6">
        <f>1/((8/POWER(C20,2)+(3*$AA$2/I20)*POWER(C20,2)/(E20*POWER(G20,3))*T20))</f>
        <v>1.5659976981395953</v>
      </c>
      <c r="L20" s="6"/>
      <c r="N20" s="6"/>
      <c r="O20" s="6"/>
      <c r="P20" s="6">
        <f>8/(3*$AA$2)*J20/G20</f>
        <v>1.170795972593569</v>
      </c>
      <c r="Q20" s="6">
        <f t="shared" si="10"/>
        <v>0.19499371589618059</v>
      </c>
      <c r="R20" s="6">
        <f t="shared" si="14"/>
        <v>1.1140676477170013</v>
      </c>
      <c r="S20" s="6">
        <f t="shared" si="15"/>
        <v>1.2324724381858989</v>
      </c>
      <c r="T20" s="6">
        <f t="shared" si="16"/>
        <v>1.8475686845485746</v>
      </c>
      <c r="U20" s="6">
        <f>I20*POWER(G20,2)/POWER(C20,2)</f>
        <v>0.21813437499999999</v>
      </c>
      <c r="V20" s="6">
        <f>POWER(C20,2)/8</f>
        <v>50</v>
      </c>
      <c r="W20" s="6">
        <f>G20*E20</f>
        <v>129.04999999999998</v>
      </c>
      <c r="AA20">
        <v>10</v>
      </c>
      <c r="AB20">
        <v>351323</v>
      </c>
      <c r="AC20">
        <f>AB20*0.00000918</f>
        <v>3.22514514</v>
      </c>
    </row>
    <row r="21" spans="1:29" x14ac:dyDescent="0.25">
      <c r="AA21">
        <v>13</v>
      </c>
      <c r="AB21">
        <v>218227</v>
      </c>
      <c r="AC21">
        <f>AB21*0.00000918</f>
        <v>2.0033238600000001</v>
      </c>
    </row>
    <row r="22" spans="1:29" x14ac:dyDescent="0.25">
      <c r="A22" s="6"/>
      <c r="B22" s="13"/>
      <c r="C22" s="5"/>
      <c r="D22" s="6"/>
      <c r="E22" s="6"/>
      <c r="F22" s="6"/>
      <c r="G22" s="6"/>
      <c r="H22" s="6"/>
      <c r="I22" s="6"/>
      <c r="J22" s="6"/>
      <c r="K22" s="6"/>
      <c r="L22" s="6"/>
      <c r="N22" s="6"/>
      <c r="O22" s="6"/>
      <c r="P22" s="6"/>
      <c r="Q22" s="6"/>
      <c r="R22" s="6"/>
      <c r="S22" s="6"/>
      <c r="T22" s="6"/>
      <c r="U22" s="6"/>
      <c r="V22" s="6"/>
      <c r="W22" s="6"/>
    </row>
    <row r="23" spans="1:29" x14ac:dyDescent="0.25">
      <c r="A23" s="6"/>
      <c r="B23" s="13"/>
      <c r="C23" s="5"/>
      <c r="D23" s="6"/>
      <c r="E23" s="6"/>
      <c r="F23" s="6"/>
      <c r="G23" s="6"/>
      <c r="H23" s="6"/>
      <c r="I23" s="6"/>
      <c r="J23" s="6"/>
      <c r="K23" s="6"/>
      <c r="L23" s="6"/>
      <c r="N23" s="6"/>
      <c r="O23" s="6"/>
      <c r="P23" s="6"/>
      <c r="Q23" s="6"/>
      <c r="R23" s="6"/>
      <c r="S23" s="6"/>
      <c r="T23" s="6"/>
      <c r="U23" s="6"/>
      <c r="V23" s="6"/>
      <c r="W23" s="6"/>
    </row>
    <row r="24" spans="1:29" x14ac:dyDescent="0.25">
      <c r="A24" s="6"/>
      <c r="B24" s="13"/>
      <c r="C24" s="5"/>
      <c r="D24" s="6"/>
      <c r="E24" s="6"/>
      <c r="F24" s="6"/>
      <c r="G24" s="6"/>
      <c r="H24" s="6"/>
      <c r="I24" s="6"/>
      <c r="J24" s="6"/>
      <c r="K24" s="6"/>
      <c r="L24" s="6"/>
      <c r="N24" s="6"/>
      <c r="O24" s="6"/>
      <c r="P24" s="6"/>
      <c r="Q24" s="6"/>
      <c r="R24" s="6"/>
      <c r="S24" s="6"/>
      <c r="T24" s="6"/>
      <c r="U24" s="6"/>
      <c r="V24" s="6"/>
      <c r="W24" s="6"/>
    </row>
    <row r="25" spans="1:29" x14ac:dyDescent="0.25">
      <c r="A25" s="6"/>
      <c r="B25" s="13"/>
      <c r="C25" s="5"/>
      <c r="D25" s="6"/>
      <c r="E25" s="6"/>
      <c r="F25" s="6"/>
      <c r="G25" s="6"/>
      <c r="H25" s="6"/>
      <c r="I25" s="6"/>
      <c r="J25" s="6"/>
      <c r="K25" s="6"/>
      <c r="L25" s="6"/>
      <c r="N25" s="6"/>
      <c r="O25" s="6"/>
      <c r="P25" s="6"/>
      <c r="Q25" s="6"/>
      <c r="R25" s="6"/>
      <c r="S25" s="6"/>
      <c r="T25" s="6"/>
      <c r="U25" s="6"/>
      <c r="V25" s="6"/>
      <c r="W25" s="6"/>
      <c r="AC25" s="3"/>
    </row>
    <row r="26" spans="1:29" x14ac:dyDescent="0.25">
      <c r="A26" s="6"/>
      <c r="B26" s="13"/>
      <c r="C26" s="5"/>
      <c r="D26" s="6"/>
      <c r="E26" s="6"/>
      <c r="F26" s="6"/>
      <c r="G26" s="7"/>
      <c r="H26" s="6"/>
      <c r="I26" s="6"/>
      <c r="J26" s="6"/>
      <c r="K26" s="6"/>
      <c r="L26" s="6"/>
      <c r="N26" s="6"/>
      <c r="O26" s="6"/>
      <c r="P26" s="6"/>
      <c r="Q26" s="6"/>
      <c r="R26" s="6"/>
      <c r="S26" s="6"/>
      <c r="T26" s="6"/>
      <c r="U26" s="6"/>
      <c r="V26" s="6"/>
      <c r="W26" s="6"/>
    </row>
    <row r="27" spans="1:29" x14ac:dyDescent="0.25">
      <c r="A27" s="6"/>
      <c r="B27" s="13"/>
      <c r="C27" s="5"/>
      <c r="D27" s="6"/>
      <c r="E27" s="6"/>
      <c r="F27" s="6"/>
      <c r="G27" s="7"/>
      <c r="H27" s="6"/>
      <c r="I27" s="6"/>
      <c r="J27" s="6"/>
      <c r="K27" s="6"/>
      <c r="L27" s="6"/>
      <c r="N27" s="6"/>
      <c r="O27" s="6"/>
      <c r="P27" s="6"/>
      <c r="Q27" s="6"/>
      <c r="R27" s="6"/>
      <c r="S27" s="6"/>
      <c r="T27" s="6"/>
      <c r="U27" s="6"/>
      <c r="V27" s="6"/>
      <c r="W27" s="6"/>
    </row>
    <row r="28" spans="1:29" x14ac:dyDescent="0.25">
      <c r="A28" s="6"/>
      <c r="B28" s="13"/>
      <c r="C28" s="5"/>
      <c r="D28" s="6"/>
      <c r="E28" s="6"/>
      <c r="F28" s="6"/>
      <c r="G28" s="7"/>
      <c r="H28" s="6"/>
      <c r="I28" s="6"/>
      <c r="J28" s="6"/>
      <c r="K28" s="6"/>
      <c r="L28" s="6"/>
      <c r="N28" s="6"/>
      <c r="O28" s="6"/>
      <c r="P28" s="6"/>
      <c r="Q28" s="6"/>
      <c r="R28" s="6"/>
      <c r="S28" s="6"/>
      <c r="T28" s="6"/>
      <c r="U28" s="6"/>
      <c r="V28" s="6"/>
      <c r="W28" s="6"/>
    </row>
    <row r="29" spans="1:29" x14ac:dyDescent="0.25">
      <c r="A29" s="6"/>
      <c r="B29" s="13"/>
      <c r="C29" s="5"/>
      <c r="D29" s="6"/>
      <c r="E29" s="6"/>
      <c r="F29" s="6"/>
      <c r="G29" s="7"/>
      <c r="H29" s="6"/>
      <c r="I29" s="6"/>
      <c r="J29" s="6"/>
      <c r="K29" s="6"/>
      <c r="L29" s="6"/>
      <c r="N29" s="6"/>
      <c r="O29" s="6"/>
      <c r="P29" s="6"/>
      <c r="Q29" s="6"/>
      <c r="R29" s="6"/>
      <c r="S29" s="6"/>
      <c r="T29" s="6"/>
      <c r="U29" s="6"/>
      <c r="V29" s="6"/>
      <c r="W29" s="6"/>
    </row>
    <row r="30" spans="1:29" x14ac:dyDescent="0.25">
      <c r="A30" s="6"/>
      <c r="B30" s="13"/>
      <c r="C30" s="5"/>
      <c r="D30" s="6"/>
      <c r="E30" s="6"/>
      <c r="F30" s="6"/>
      <c r="G30" s="6"/>
      <c r="H30" s="6"/>
      <c r="I30" s="6"/>
      <c r="J30" s="6"/>
      <c r="K30" s="6"/>
      <c r="L30" s="6"/>
      <c r="N30" s="6"/>
      <c r="O30" s="6"/>
      <c r="P30" s="6"/>
      <c r="Q30" s="6"/>
      <c r="R30" s="6"/>
      <c r="S30" s="6"/>
      <c r="T30" s="6"/>
      <c r="U30" s="6"/>
      <c r="V30" s="6"/>
      <c r="W30" s="6"/>
      <c r="Z30" s="4"/>
    </row>
    <row r="31" spans="1:29" x14ac:dyDescent="0.25">
      <c r="A31" s="6"/>
      <c r="B31" s="13"/>
      <c r="C31" s="5"/>
      <c r="D31" s="6"/>
      <c r="E31" s="6"/>
      <c r="F31" s="6"/>
      <c r="G31" s="6"/>
      <c r="H31" s="6"/>
      <c r="I31" s="6"/>
      <c r="J31" s="6"/>
      <c r="K31" s="6"/>
      <c r="L31" s="6"/>
      <c r="N31" s="6"/>
      <c r="O31" s="6"/>
      <c r="P31" s="6"/>
      <c r="Q31" s="6"/>
      <c r="R31" s="6"/>
      <c r="S31" s="6"/>
      <c r="T31" s="6"/>
      <c r="U31" s="6"/>
      <c r="V31" s="6"/>
      <c r="W31" s="6"/>
    </row>
    <row r="32" spans="1:29" x14ac:dyDescent="0.25">
      <c r="A32" s="6"/>
      <c r="B32" s="13"/>
      <c r="C32" s="5"/>
      <c r="D32" s="6"/>
      <c r="E32" s="6"/>
      <c r="F32" s="6"/>
      <c r="G32" s="6"/>
      <c r="H32" s="6"/>
      <c r="I32" s="6"/>
      <c r="J32" s="6"/>
      <c r="K32" s="6"/>
      <c r="L32" s="6"/>
      <c r="N32" s="6"/>
      <c r="O32" s="6"/>
      <c r="P32" s="6"/>
      <c r="Q32" s="6"/>
      <c r="R32" s="6"/>
      <c r="S32" s="6"/>
      <c r="T32" s="6"/>
      <c r="U32" s="6"/>
      <c r="V32" s="6"/>
      <c r="W32" s="6"/>
    </row>
    <row r="33" spans="1:23" x14ac:dyDescent="0.25">
      <c r="A33" s="6"/>
      <c r="B33" s="13"/>
      <c r="C33" s="5"/>
      <c r="D33" s="6"/>
      <c r="E33" s="6"/>
      <c r="F33" s="6"/>
      <c r="G33" s="6"/>
      <c r="H33" s="6"/>
      <c r="I33" s="6"/>
      <c r="J33" s="6"/>
      <c r="K33" s="6"/>
      <c r="L33" s="6"/>
      <c r="N33" s="6"/>
      <c r="O33" s="6"/>
      <c r="P33" s="6"/>
      <c r="Q33" s="6"/>
      <c r="R33" s="6"/>
      <c r="S33" s="6"/>
      <c r="T33" s="6"/>
      <c r="U33" s="6"/>
      <c r="V33" s="6"/>
      <c r="W33" s="6"/>
    </row>
    <row r="34" spans="1:23" x14ac:dyDescent="0.25">
      <c r="A34" s="6"/>
      <c r="B34" s="13"/>
      <c r="C34" s="5"/>
      <c r="D34" s="6"/>
      <c r="E34" s="6"/>
      <c r="F34" s="6"/>
      <c r="G34" s="6"/>
      <c r="H34" s="6"/>
      <c r="I34" s="6"/>
      <c r="J34" s="6"/>
      <c r="K34" s="6"/>
      <c r="L34" s="6"/>
      <c r="N34" s="6"/>
      <c r="O34" s="6"/>
      <c r="P34" s="6"/>
      <c r="Q34" s="6"/>
      <c r="R34" s="6"/>
      <c r="S34" s="6"/>
      <c r="T34" s="6"/>
      <c r="U34" s="6"/>
      <c r="V34" s="6"/>
      <c r="W34" s="6"/>
    </row>
    <row r="35" spans="1:23" x14ac:dyDescent="0.25">
      <c r="A35" s="6"/>
      <c r="B35" s="13"/>
      <c r="C35" s="5"/>
      <c r="D35" s="6"/>
      <c r="E35" s="6"/>
      <c r="F35" s="6"/>
      <c r="G35" s="6"/>
      <c r="H35" s="6"/>
      <c r="I35" s="6"/>
      <c r="J35" s="6"/>
      <c r="K35" s="6"/>
      <c r="L35" s="6"/>
      <c r="N35" s="6"/>
      <c r="O35" s="6"/>
      <c r="P35" s="6"/>
      <c r="Q35" s="6"/>
      <c r="R35" s="6"/>
      <c r="S35" s="6"/>
      <c r="T35" s="6"/>
      <c r="U35" s="6"/>
      <c r="V35" s="6"/>
      <c r="W35" s="6"/>
    </row>
    <row r="36" spans="1:23" x14ac:dyDescent="0.25">
      <c r="A36" s="6"/>
      <c r="B36" s="13"/>
      <c r="C36" s="5"/>
      <c r="D36" s="6"/>
      <c r="E36" s="6"/>
      <c r="F36" s="6"/>
      <c r="G36" s="6"/>
      <c r="H36" s="6"/>
      <c r="I36" s="6"/>
      <c r="J36" s="6"/>
      <c r="K36" s="6"/>
      <c r="L36" s="6"/>
      <c r="N36" s="6"/>
      <c r="O36" s="6"/>
      <c r="P36" s="6"/>
      <c r="Q36" s="6"/>
      <c r="R36" s="6"/>
      <c r="S36" s="6"/>
      <c r="T36" s="6"/>
      <c r="U36" s="6"/>
      <c r="V36" s="6"/>
      <c r="W36" s="6"/>
    </row>
    <row r="37" spans="1:23" x14ac:dyDescent="0.25">
      <c r="A37" s="6"/>
      <c r="B37" s="13"/>
      <c r="C37" s="5"/>
      <c r="D37" s="6"/>
      <c r="E37" s="6"/>
      <c r="F37" s="6"/>
      <c r="G37" s="6"/>
      <c r="H37" s="6"/>
      <c r="I37" s="6"/>
      <c r="J37" s="6"/>
      <c r="K37" s="6"/>
      <c r="L37" s="6"/>
      <c r="N37" s="6"/>
      <c r="O37" s="6"/>
      <c r="P37" s="6"/>
      <c r="Q37" s="6"/>
      <c r="R37" s="6"/>
      <c r="S37" s="6"/>
      <c r="T37" s="6"/>
      <c r="U37" s="6"/>
      <c r="V37" s="6"/>
      <c r="W37" s="6"/>
    </row>
    <row r="38" spans="1:23" x14ac:dyDescent="0.25">
      <c r="A38" s="6"/>
      <c r="B38" s="13"/>
      <c r="C38" s="5"/>
      <c r="D38" s="6"/>
      <c r="E38" s="6"/>
      <c r="F38" s="6"/>
      <c r="G38" s="6"/>
      <c r="H38" s="6"/>
      <c r="I38" s="6"/>
      <c r="J38" s="6"/>
      <c r="K38" s="6"/>
      <c r="L38" s="6"/>
      <c r="N38" s="6"/>
      <c r="O38" s="6"/>
      <c r="P38" s="6"/>
      <c r="Q38" s="6"/>
      <c r="R38" s="6"/>
      <c r="S38" s="6"/>
      <c r="T38" s="6"/>
      <c r="U38" s="6"/>
      <c r="V38" s="6"/>
      <c r="W38" s="6"/>
    </row>
    <row r="39" spans="1:23" x14ac:dyDescent="0.25">
      <c r="A39" s="6"/>
      <c r="B39" s="13"/>
      <c r="C39" s="5"/>
      <c r="D39" s="6"/>
      <c r="E39" s="6"/>
      <c r="F39" s="6"/>
      <c r="G39" s="6"/>
      <c r="H39" s="6"/>
      <c r="I39" s="6"/>
      <c r="J39" s="6"/>
      <c r="K39" s="6"/>
      <c r="L39" s="6"/>
      <c r="N39" s="6"/>
      <c r="O39" s="6"/>
      <c r="P39" s="6"/>
      <c r="Q39" s="6"/>
      <c r="R39" s="6"/>
      <c r="S39" s="6"/>
      <c r="T39" s="6"/>
      <c r="U39" s="6"/>
      <c r="V39" s="6"/>
      <c r="W39" s="6"/>
    </row>
    <row r="40" spans="1:23" x14ac:dyDescent="0.25">
      <c r="A40" s="6"/>
      <c r="B40" s="13"/>
      <c r="C40" s="5"/>
      <c r="D40" s="6"/>
      <c r="E40" s="6"/>
      <c r="F40" s="6"/>
      <c r="G40" s="6"/>
      <c r="H40" s="6"/>
      <c r="I40" s="6"/>
      <c r="J40" s="6"/>
      <c r="K40" s="6"/>
      <c r="L40" s="6"/>
      <c r="N40" s="6"/>
      <c r="O40" s="6"/>
      <c r="P40" s="6"/>
      <c r="Q40" s="6"/>
      <c r="R40" s="6"/>
      <c r="S40" s="6"/>
      <c r="T40" s="6"/>
      <c r="U40" s="6"/>
      <c r="V40" s="6"/>
      <c r="W40" s="6"/>
    </row>
    <row r="41" spans="1:23" x14ac:dyDescent="0.25">
      <c r="A41" s="6"/>
      <c r="B41" s="13"/>
      <c r="C41" s="5"/>
      <c r="D41" s="6"/>
      <c r="E41" s="6"/>
      <c r="F41" s="6"/>
      <c r="G41" s="6"/>
      <c r="H41" s="6"/>
      <c r="I41" s="6"/>
      <c r="J41" s="6"/>
      <c r="K41" s="6"/>
      <c r="L41" s="6"/>
      <c r="N41" s="6"/>
      <c r="O41" s="6"/>
      <c r="P41" s="6"/>
      <c r="Q41" s="6"/>
      <c r="R41" s="6"/>
      <c r="S41" s="6"/>
      <c r="T41" s="6"/>
      <c r="U41" s="6"/>
      <c r="V41" s="6"/>
      <c r="W41" s="6"/>
    </row>
    <row r="42" spans="1:23" x14ac:dyDescent="0.25">
      <c r="A42" s="6"/>
      <c r="B42" s="13"/>
      <c r="C42" s="5"/>
      <c r="D42" s="6"/>
      <c r="E42" s="6"/>
      <c r="F42" s="6"/>
      <c r="G42" s="6"/>
      <c r="H42" s="6"/>
      <c r="I42" s="6"/>
      <c r="J42" s="6"/>
      <c r="K42" s="6"/>
      <c r="L42" s="6"/>
      <c r="N42" s="6"/>
      <c r="O42" s="6"/>
      <c r="P42" s="6"/>
      <c r="Q42" s="6"/>
      <c r="R42" s="6"/>
      <c r="S42" s="6"/>
      <c r="T42" s="6"/>
      <c r="U42" s="6"/>
      <c r="V42" s="6"/>
      <c r="W42" s="6"/>
    </row>
    <row r="43" spans="1:23" x14ac:dyDescent="0.25">
      <c r="A43" s="6"/>
      <c r="B43" s="13"/>
      <c r="C43" s="5"/>
      <c r="D43" s="6"/>
      <c r="E43" s="6"/>
      <c r="F43" s="6"/>
      <c r="G43" s="6"/>
      <c r="H43" s="6"/>
      <c r="I43" s="6"/>
      <c r="J43" s="6"/>
      <c r="K43" s="6"/>
      <c r="L43" s="6"/>
      <c r="N43" s="6"/>
      <c r="O43" s="6"/>
      <c r="P43" s="6"/>
      <c r="Q43" s="6"/>
      <c r="R43" s="6"/>
      <c r="S43" s="6"/>
      <c r="T43" s="6"/>
      <c r="U43" s="6"/>
      <c r="V43" s="6"/>
      <c r="W43" s="6"/>
    </row>
    <row r="44" spans="1:23" x14ac:dyDescent="0.25">
      <c r="A44" s="6"/>
      <c r="B44" s="13"/>
      <c r="C44" s="5"/>
      <c r="D44" s="6"/>
      <c r="E44" s="6"/>
      <c r="F44" s="6"/>
      <c r="G44" s="6"/>
      <c r="H44" s="6"/>
      <c r="I44" s="6"/>
      <c r="J44" s="6"/>
      <c r="K44" s="6"/>
      <c r="L44" s="6"/>
      <c r="N44" s="6"/>
      <c r="O44" s="6"/>
      <c r="P44" s="6"/>
      <c r="Q44" s="6"/>
      <c r="R44" s="6"/>
      <c r="S44" s="6"/>
      <c r="T44" s="6"/>
      <c r="U44" s="6"/>
      <c r="V44" s="6"/>
      <c r="W44" s="6"/>
    </row>
    <row r="45" spans="1:23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N45" s="6"/>
      <c r="O45" s="6"/>
      <c r="P45" s="6"/>
      <c r="Q45" s="6"/>
      <c r="R45" s="6"/>
      <c r="S45" s="6"/>
      <c r="T45" s="6"/>
      <c r="U45" s="6"/>
      <c r="V45" s="6"/>
      <c r="W45" s="6"/>
    </row>
    <row r="46" spans="1:23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N46" s="6"/>
      <c r="O46" s="6"/>
      <c r="P46" s="6"/>
      <c r="Q46" s="6"/>
      <c r="R46" s="6"/>
      <c r="S46" s="6"/>
      <c r="T46" s="6"/>
      <c r="U46" s="6"/>
      <c r="V46" s="6"/>
      <c r="W46" s="6"/>
    </row>
    <row r="47" spans="1:23" ht="23.25" x14ac:dyDescent="0.35">
      <c r="A47" s="9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N47" s="6"/>
      <c r="O47" s="6"/>
      <c r="P47" s="6"/>
      <c r="Q47" s="6"/>
      <c r="R47" s="6"/>
      <c r="S47" s="6"/>
      <c r="T47" s="6"/>
      <c r="U47" s="6"/>
      <c r="V47" s="6"/>
      <c r="W47" s="6"/>
    </row>
    <row r="48" spans="1:23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N48" s="6"/>
      <c r="O48" s="6"/>
      <c r="P48" s="6"/>
      <c r="Q48" s="6"/>
      <c r="R48" s="6"/>
      <c r="S48" s="6"/>
      <c r="T48" s="6"/>
      <c r="U48" s="6"/>
      <c r="V48" s="6"/>
      <c r="W48" s="6"/>
    </row>
    <row r="49" spans="1:30" x14ac:dyDescent="0.25">
      <c r="A49" s="10"/>
      <c r="B49" s="11"/>
      <c r="C49" s="11"/>
      <c r="D49" s="11"/>
      <c r="E49" s="11"/>
      <c r="F49" s="11"/>
      <c r="G49" s="11"/>
      <c r="H49" s="11"/>
      <c r="I49" s="11"/>
      <c r="J49" s="11"/>
      <c r="K49" s="11"/>
      <c r="L49" s="11"/>
      <c r="N49" s="11"/>
      <c r="O49" s="11"/>
      <c r="P49" s="11"/>
      <c r="Q49" s="11"/>
      <c r="R49" s="11"/>
      <c r="S49" s="11"/>
      <c r="T49" s="11"/>
      <c r="U49" s="11"/>
      <c r="V49" s="11"/>
      <c r="W49" s="11"/>
    </row>
    <row r="50" spans="1:30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N50" s="6"/>
      <c r="O50" s="6"/>
      <c r="P50" s="6"/>
      <c r="Q50" s="6"/>
      <c r="R50" s="6"/>
      <c r="S50" s="6"/>
      <c r="T50" s="6"/>
      <c r="U50" s="6"/>
      <c r="V50" s="6"/>
      <c r="W50" s="6"/>
    </row>
    <row r="51" spans="1:30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N51" s="6"/>
      <c r="O51" s="6"/>
      <c r="P51" s="6"/>
      <c r="Q51" s="6"/>
      <c r="R51" s="6"/>
      <c r="S51" s="6"/>
      <c r="T51" s="6"/>
      <c r="U51" s="6"/>
      <c r="V51" s="6"/>
      <c r="W51" s="6"/>
      <c r="AD51" s="3"/>
    </row>
    <row r="52" spans="1:30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N52" s="6"/>
      <c r="O52" s="6"/>
      <c r="P52" s="6"/>
      <c r="Q52" s="6"/>
      <c r="R52" s="6"/>
      <c r="S52" s="6"/>
      <c r="T52" s="6"/>
      <c r="U52" s="6"/>
      <c r="V52" s="6"/>
      <c r="W52" s="6"/>
    </row>
    <row r="53" spans="1:30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N53" s="6"/>
      <c r="O53" s="6"/>
      <c r="P53" s="6"/>
      <c r="Q53" s="6"/>
      <c r="R53" s="6"/>
      <c r="S53" s="6"/>
      <c r="T53" s="6"/>
      <c r="U53" s="6"/>
      <c r="V53" s="6"/>
      <c r="W53" s="6"/>
    </row>
    <row r="54" spans="1:30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N54" s="6"/>
      <c r="O54" s="6"/>
      <c r="P54" s="6"/>
      <c r="Q54" s="6"/>
      <c r="R54" s="6"/>
      <c r="S54" s="6"/>
      <c r="T54" s="6"/>
      <c r="U54" s="6"/>
      <c r="V54" s="6"/>
      <c r="W54" s="6"/>
    </row>
    <row r="55" spans="1:30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N55" s="6"/>
      <c r="O55" s="6"/>
      <c r="P55" s="6"/>
      <c r="Q55" s="6"/>
      <c r="R55" s="6"/>
      <c r="S55" s="6"/>
      <c r="T55" s="6"/>
      <c r="U55" s="6"/>
      <c r="V55" s="6"/>
      <c r="W55" s="6"/>
    </row>
    <row r="56" spans="1:30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N56" s="6"/>
      <c r="O56" s="6"/>
      <c r="P56" s="6"/>
      <c r="Q56" s="6"/>
      <c r="R56" s="6"/>
      <c r="S56" s="6"/>
      <c r="T56" s="6"/>
      <c r="U56" s="6"/>
      <c r="V56" s="6"/>
      <c r="W56" s="6"/>
    </row>
    <row r="57" spans="1:30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N57" s="6"/>
      <c r="O57" s="6"/>
      <c r="P57" s="6"/>
      <c r="Q57" s="6"/>
      <c r="R57" s="6"/>
      <c r="S57" s="6"/>
      <c r="T57" s="6"/>
      <c r="U57" s="6"/>
      <c r="V57" s="6"/>
      <c r="W57" s="6"/>
    </row>
    <row r="58" spans="1:30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N58" s="6"/>
      <c r="O58" s="6"/>
      <c r="P58" s="6"/>
      <c r="Q58" s="6"/>
      <c r="R58" s="6"/>
      <c r="S58" s="6"/>
      <c r="T58" s="6"/>
      <c r="U58" s="6"/>
      <c r="V58" s="6"/>
      <c r="W58" s="6"/>
    </row>
    <row r="59" spans="1:30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N59" s="6"/>
      <c r="O59" s="6"/>
      <c r="P59" s="6"/>
      <c r="Q59" s="6"/>
      <c r="R59" s="6"/>
      <c r="S59" s="6"/>
      <c r="T59" s="6"/>
      <c r="U59" s="6"/>
      <c r="V59" s="6"/>
      <c r="W59" s="6"/>
    </row>
    <row r="60" spans="1:30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N60" s="6"/>
      <c r="O60" s="6"/>
      <c r="P60" s="6"/>
      <c r="Q60" s="6"/>
      <c r="R60" s="6"/>
      <c r="S60" s="6"/>
      <c r="T60" s="6"/>
      <c r="U60" s="6"/>
      <c r="V60" s="6"/>
      <c r="W60" s="6"/>
    </row>
    <row r="109" spans="8:8" x14ac:dyDescent="0.25">
      <c r="H109" s="4"/>
    </row>
  </sheetData>
  <pageMargins left="0.75" right="0.75" top="1" bottom="1" header="0.5" footer="0.5"/>
  <pageSetup paperSize="9" orientation="portrait" horizontalDpi="4294967292" verticalDpi="4294967292" r:id="rId1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2014_07_18_SievePlateData.csv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Kaare Jensen</dc:creator>
  <cp:lastModifiedBy>Michael</cp:lastModifiedBy>
  <dcterms:created xsi:type="dcterms:W3CDTF">2014-08-17T11:05:18Z</dcterms:created>
  <dcterms:modified xsi:type="dcterms:W3CDTF">2016-02-25T00:56:02Z</dcterms:modified>
</cp:coreProperties>
</file>