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aktuelle papers\2015\munch\eLife\full submission\"/>
    </mc:Choice>
  </mc:AlternateContent>
  <bookViews>
    <workbookView xWindow="-15" yWindow="-15" windowWidth="50325" windowHeight="12810" tabRatio="500"/>
  </bookViews>
  <sheets>
    <sheet name="2014_07_18_SievePlateData.csv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6" i="1" l="1"/>
  <c r="AA7" i="1"/>
  <c r="AA8" i="1"/>
  <c r="AA11" i="1"/>
  <c r="AA12" i="1"/>
  <c r="AA13" i="1"/>
  <c r="AA2" i="1"/>
  <c r="P9" i="1" l="1"/>
  <c r="R9" i="1" s="1"/>
  <c r="T9" i="1"/>
  <c r="U9" i="1"/>
  <c r="V9" i="1"/>
  <c r="P10" i="1"/>
  <c r="Q10" i="1" s="1"/>
  <c r="T10" i="1"/>
  <c r="U10" i="1"/>
  <c r="V10" i="1"/>
  <c r="P13" i="1"/>
  <c r="Q13" i="1" s="1"/>
  <c r="T13" i="1"/>
  <c r="U13" i="1"/>
  <c r="V13" i="1"/>
  <c r="P14" i="1"/>
  <c r="Q14" i="1" s="1"/>
  <c r="T14" i="1"/>
  <c r="U14" i="1"/>
  <c r="V14" i="1"/>
  <c r="P15" i="1"/>
  <c r="Q15" i="1" s="1"/>
  <c r="T15" i="1"/>
  <c r="U15" i="1"/>
  <c r="V15" i="1"/>
  <c r="V8" i="1"/>
  <c r="U8" i="1"/>
  <c r="T8" i="1"/>
  <c r="P8" i="1"/>
  <c r="R8" i="1" s="1"/>
  <c r="R14" i="1" l="1"/>
  <c r="R13" i="1"/>
  <c r="R10" i="1"/>
  <c r="Q9" i="1"/>
  <c r="R15" i="1"/>
  <c r="Q8" i="1"/>
  <c r="O9" i="1" l="1"/>
  <c r="S9" i="1" s="1"/>
  <c r="L9" i="1" s="1"/>
  <c r="O14" i="1"/>
  <c r="S14" i="1" s="1"/>
  <c r="L14" i="1" s="1"/>
  <c r="O8" i="1"/>
  <c r="S8" i="1" s="1"/>
  <c r="L8" i="1" s="1"/>
  <c r="O13" i="1"/>
  <c r="S13" i="1" s="1"/>
  <c r="L13" i="1" s="1"/>
  <c r="O10" i="1"/>
  <c r="S10" i="1" s="1"/>
  <c r="L10" i="1" s="1"/>
  <c r="O15" i="1"/>
  <c r="S15" i="1" s="1"/>
  <c r="L15" i="1" s="1"/>
</calcChain>
</file>

<file path=xl/sharedStrings.xml><?xml version="1.0" encoding="utf-8"?>
<sst xmlns="http://schemas.openxmlformats.org/spreadsheetml/2006/main" count="35" uniqueCount="31">
  <si>
    <t>ID</t>
  </si>
  <si>
    <t>SE RADIUS</t>
  </si>
  <si>
    <t>SE RADIUS ERROR</t>
  </si>
  <si>
    <t>SE LENGTH</t>
  </si>
  <si>
    <t>SE LENGTH ERROR</t>
  </si>
  <si>
    <t>PORE RADIUS</t>
  </si>
  <si>
    <t>PORE RADIUS ERROR</t>
  </si>
  <si>
    <t>SIEVE PORE NO</t>
  </si>
  <si>
    <t>SIEVE PORE NO ERROR</t>
  </si>
  <si>
    <t>PLATE THICKNESS</t>
  </si>
  <si>
    <t>PI</t>
  </si>
  <si>
    <t>rp*l</t>
  </si>
  <si>
    <t>Lumen conductivity r^2/8</t>
  </si>
  <si>
    <t>Covering fraction N rp^2/r^2</t>
  </si>
  <si>
    <t>Pore parameter A</t>
  </si>
  <si>
    <t>Pore parameter B</t>
  </si>
  <si>
    <t>Pore parameter M3</t>
  </si>
  <si>
    <t>Pore Parameter M4</t>
  </si>
  <si>
    <t>Pore parameter 1/IAB</t>
  </si>
  <si>
    <t>CONDUCTIVITY (Eq. 27 or 31)</t>
  </si>
  <si>
    <t xml:space="preserve"> </t>
  </si>
  <si>
    <t>MG Pullman 1</t>
  </si>
  <si>
    <t>ext</t>
  </si>
  <si>
    <t>int</t>
  </si>
  <si>
    <t>MG Pullman 2</t>
  </si>
  <si>
    <t>pixel</t>
  </si>
  <si>
    <t>conducting area</t>
  </si>
  <si>
    <t>location (m)</t>
  </si>
  <si>
    <t>location on axis (m)</t>
  </si>
  <si>
    <t>Small foliated morning glory</t>
  </si>
  <si>
    <t>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</si>
</sst>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sz val="18"/>
      <color theme="5"/>
      <name val="Calibri"/>
      <family val="2"/>
      <scheme val="minor"/>
    </font>
    <font>
      <sz val="11"/>
      <color indexed="10"/>
      <name val="Calibri"/>
      <family val="2"/>
    </font>
    <font>
      <sz val="18"/>
      <color theme="5" tint="-0.249977111117893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3" borderId="0" applyNumberFormat="0" applyBorder="0" applyAlignment="0" applyProtection="0"/>
  </cellStyleXfs>
  <cellXfs count="17">
    <xf numFmtId="0" fontId="0" fillId="0" borderId="0" xfId="0"/>
    <xf numFmtId="0" fontId="5" fillId="2" borderId="0" xfId="1" applyFont="1" applyAlignment="1">
      <alignment vertical="top" wrapText="1" shrinkToFit="1"/>
    </xf>
    <xf numFmtId="0" fontId="5" fillId="2" borderId="0" xfId="1" applyFont="1" applyAlignment="1">
      <alignment wrapText="1" shrinkToFit="1"/>
    </xf>
    <xf numFmtId="0" fontId="7" fillId="0" borderId="0" xfId="0" applyFont="1"/>
    <xf numFmtId="0" fontId="9" fillId="0" borderId="0" xfId="0" applyFont="1"/>
    <xf numFmtId="2" fontId="0" fillId="0" borderId="0" xfId="0" applyNumberFormat="1"/>
    <xf numFmtId="2" fontId="1" fillId="4" borderId="0" xfId="6" applyNumberFormat="1" applyFont="1" applyFill="1"/>
    <xf numFmtId="164" fontId="0" fillId="0" borderId="0" xfId="0" applyNumberFormat="1"/>
    <xf numFmtId="164" fontId="11" fillId="0" borderId="0" xfId="0" applyNumberFormat="1" applyFont="1"/>
    <xf numFmtId="164" fontId="7" fillId="0" borderId="0" xfId="0" applyNumberFormat="1" applyFont="1"/>
    <xf numFmtId="164" fontId="0" fillId="4" borderId="0" xfId="0" applyNumberFormat="1" applyFont="1" applyFill="1"/>
    <xf numFmtId="164" fontId="1" fillId="4" borderId="0" xfId="6" applyNumberFormat="1" applyFont="1" applyFill="1"/>
    <xf numFmtId="164" fontId="8" fillId="0" borderId="0" xfId="0" applyNumberFormat="1" applyFont="1"/>
    <xf numFmtId="164" fontId="5" fillId="2" borderId="0" xfId="1" applyNumberFormat="1" applyFont="1" applyAlignment="1">
      <alignment vertical="top" wrapText="1" shrinkToFit="1"/>
    </xf>
    <xf numFmtId="164" fontId="5" fillId="2" borderId="0" xfId="1" applyNumberFormat="1" applyFont="1" applyAlignment="1">
      <alignment wrapText="1" shrinkToFit="1"/>
    </xf>
    <xf numFmtId="164" fontId="10" fillId="0" borderId="0" xfId="0" applyNumberFormat="1" applyFont="1"/>
    <xf numFmtId="165" fontId="0" fillId="0" borderId="0" xfId="0" applyNumberFormat="1"/>
  </cellXfs>
  <cellStyles count="7">
    <cellStyle name="Followed Hyperlink" xfId="3" builtinId="9" hidden="1"/>
    <cellStyle name="Followed Hyperlink" xfId="5" builtinId="9" hidden="1"/>
    <cellStyle name="Good" xfId="1" builtinId="26"/>
    <cellStyle name="Hyperlink" xfId="2" builtinId="8" hidden="1"/>
    <cellStyle name="Hyperlink" xfId="4" builtinId="8" hidden="1"/>
    <cellStyle name="Neutral" xfId="6" builtinId="2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9"/>
  <sheetViews>
    <sheetView tabSelected="1" zoomScale="70" zoomScaleNormal="70" workbookViewId="0">
      <selection activeCell="L29" sqref="L29"/>
    </sheetView>
  </sheetViews>
  <sheetFormatPr defaultColWidth="11" defaultRowHeight="15.75" x14ac:dyDescent="0.25"/>
  <cols>
    <col min="1" max="1" width="16.125" customWidth="1"/>
    <col min="10" max="10" width="20.875" bestFit="1" customWidth="1"/>
    <col min="26" max="26" width="28.5" customWidth="1"/>
    <col min="30" max="30" width="30.125" customWidth="1"/>
    <col min="31" max="31" width="27.375" customWidth="1"/>
    <col min="32" max="32" width="31.875" customWidth="1"/>
    <col min="33" max="33" width="22.75" customWidth="1"/>
  </cols>
  <sheetData>
    <row r="1" spans="1:45" s="2" customFormat="1" x14ac:dyDescent="0.25">
      <c r="A1" s="1"/>
      <c r="AA1" s="2" t="s">
        <v>10</v>
      </c>
    </row>
    <row r="2" spans="1:45" x14ac:dyDescent="0.25">
      <c r="AA2">
        <f>3.14159</f>
        <v>3.1415899999999999</v>
      </c>
    </row>
    <row r="3" spans="1:45" ht="23.25" x14ac:dyDescent="0.35">
      <c r="A3" s="12" t="s">
        <v>29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45" x14ac:dyDescent="0.25">
      <c r="A4" s="7"/>
      <c r="B4" s="7"/>
      <c r="C4" s="7"/>
      <c r="D4" s="7"/>
      <c r="E4" s="7"/>
      <c r="F4" s="7"/>
      <c r="G4" s="7"/>
      <c r="H4" s="7"/>
      <c r="I4" s="7" t="s">
        <v>20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AC4" s="3"/>
    </row>
    <row r="5" spans="1:45" ht="47.25" x14ac:dyDescent="0.25">
      <c r="A5" s="13" t="s">
        <v>0</v>
      </c>
      <c r="B5" s="14" t="s">
        <v>28</v>
      </c>
      <c r="C5" s="14" t="s">
        <v>1</v>
      </c>
      <c r="D5" s="14" t="s">
        <v>2</v>
      </c>
      <c r="E5" s="14" t="s">
        <v>3</v>
      </c>
      <c r="F5" s="14" t="s">
        <v>4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4" t="s">
        <v>19</v>
      </c>
      <c r="M5" s="14"/>
      <c r="N5" s="14"/>
      <c r="O5" s="14" t="s">
        <v>14</v>
      </c>
      <c r="P5" s="14" t="s">
        <v>15</v>
      </c>
      <c r="Q5" s="14" t="s">
        <v>16</v>
      </c>
      <c r="R5" s="14" t="s">
        <v>17</v>
      </c>
      <c r="S5" s="14" t="s">
        <v>18</v>
      </c>
      <c r="T5" s="14" t="s">
        <v>13</v>
      </c>
      <c r="U5" s="14" t="s">
        <v>12</v>
      </c>
      <c r="V5" s="14" t="s">
        <v>11</v>
      </c>
      <c r="X5" t="s">
        <v>26</v>
      </c>
      <c r="Y5" t="s">
        <v>27</v>
      </c>
      <c r="Z5" t="s">
        <v>25</v>
      </c>
      <c r="AA5" t="s">
        <v>30</v>
      </c>
    </row>
    <row r="6" spans="1:4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X6" t="s">
        <v>24</v>
      </c>
      <c r="Y6">
        <v>1</v>
      </c>
      <c r="Z6">
        <v>461714</v>
      </c>
      <c r="AA6">
        <f>Z6*0.00000918</f>
        <v>4.23853452</v>
      </c>
    </row>
    <row r="7" spans="1:45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X7" t="s">
        <v>22</v>
      </c>
      <c r="Y7">
        <v>4</v>
      </c>
      <c r="Z7">
        <v>446019</v>
      </c>
      <c r="AA7">
        <f>Z7*0.00000918</f>
        <v>4.0944544199999999</v>
      </c>
    </row>
    <row r="8" spans="1:45" x14ac:dyDescent="0.25">
      <c r="A8" s="7" t="s">
        <v>21</v>
      </c>
      <c r="B8" s="7">
        <v>1</v>
      </c>
      <c r="C8" s="7">
        <v>12.88</v>
      </c>
      <c r="D8" s="7">
        <v>2.0299999999999998</v>
      </c>
      <c r="E8" s="7">
        <v>225.5</v>
      </c>
      <c r="F8" s="7">
        <v>48</v>
      </c>
      <c r="G8" s="7">
        <v>0.46</v>
      </c>
      <c r="H8" s="7">
        <v>0.12</v>
      </c>
      <c r="I8" s="7">
        <v>191</v>
      </c>
      <c r="J8" s="7">
        <v>31</v>
      </c>
      <c r="K8" s="7">
        <v>1</v>
      </c>
      <c r="L8" s="7">
        <f>1/((8/POWER(C8,2)+(3*$AA$2/I8)*POWER(C8,2)/(E8*POWER(G8,3))*S8))</f>
        <v>1.1878877978234192</v>
      </c>
      <c r="M8" s="7"/>
      <c r="N8" s="7"/>
      <c r="O8" s="7">
        <f>8/(3*$AA$2)*K8/G8</f>
        <v>1.8452762611529074</v>
      </c>
      <c r="P8" s="7">
        <f>H8/G8</f>
        <v>0.2608695652173913</v>
      </c>
      <c r="Q8" s="7">
        <f>1+3*POWER(P8,2)</f>
        <v>1.2041587901701323</v>
      </c>
      <c r="R8" s="7">
        <f>1+6*POWER(P8,2)+3*POWER(P8,4)</f>
        <v>1.4222111842081753</v>
      </c>
      <c r="S8" s="7">
        <f>1/Q8+O8/R8</f>
        <v>2.1279251999484901</v>
      </c>
      <c r="T8" s="7">
        <f>I8*POWER(G8,2)/POWER(C8,2)</f>
        <v>0.24362244897959184</v>
      </c>
      <c r="U8" s="7">
        <f>POWER(C8,2)/8</f>
        <v>20.736800000000002</v>
      </c>
      <c r="V8" s="7">
        <f>G8*E8</f>
        <v>103.73</v>
      </c>
      <c r="Y8">
        <v>7</v>
      </c>
      <c r="Z8">
        <v>148348</v>
      </c>
      <c r="AA8">
        <f>Z8*0.00000918</f>
        <v>1.3618346400000001</v>
      </c>
    </row>
    <row r="9" spans="1:45" x14ac:dyDescent="0.25">
      <c r="A9" s="7" t="s">
        <v>22</v>
      </c>
      <c r="B9" s="7">
        <v>4</v>
      </c>
      <c r="C9" s="7">
        <v>14.6</v>
      </c>
      <c r="D9" s="7">
        <v>1.97</v>
      </c>
      <c r="E9" s="7">
        <v>259.55</v>
      </c>
      <c r="F9" s="7">
        <v>53</v>
      </c>
      <c r="G9" s="7">
        <v>0.39</v>
      </c>
      <c r="H9" s="7">
        <v>0.11</v>
      </c>
      <c r="I9" s="7">
        <v>210</v>
      </c>
      <c r="J9" s="7">
        <v>50</v>
      </c>
      <c r="K9" s="7">
        <v>1</v>
      </c>
      <c r="L9" s="7">
        <f>1/((8/POWER(C9,2)+(3*$AA$2/I9)*POWER(C9,2)/(E9*POWER(G9,3))*S9))</f>
        <v>0.69301081296935563</v>
      </c>
      <c r="M9" s="7"/>
      <c r="N9" s="7"/>
      <c r="O9" s="7">
        <f>8/(3*$AA$2)*K9/G9</f>
        <v>2.176479692641891</v>
      </c>
      <c r="P9" s="7">
        <f>H9/G9</f>
        <v>0.28205128205128205</v>
      </c>
      <c r="Q9" s="7">
        <f>1+3*POWER(P9,2)</f>
        <v>1.2386587771203157</v>
      </c>
      <c r="R9" s="7">
        <f>1+6*POWER(P9,2)+3*POWER(P9,4)</f>
        <v>1.4963035582061526</v>
      </c>
      <c r="S9" s="7">
        <f>1/Q9+O9/R9</f>
        <v>2.2618957937674566</v>
      </c>
      <c r="T9" s="7">
        <f>I9*POWER(G9,2)/POWER(C9,2)</f>
        <v>0.1498451867142053</v>
      </c>
      <c r="U9" s="7">
        <f>POWER(C9,2)/8</f>
        <v>26.645</v>
      </c>
      <c r="V9" s="7">
        <f>G9*E9</f>
        <v>101.22450000000001</v>
      </c>
    </row>
    <row r="10" spans="1:45" x14ac:dyDescent="0.25">
      <c r="A10" s="7"/>
      <c r="B10" s="7">
        <v>7</v>
      </c>
      <c r="C10" s="7">
        <v>9.83</v>
      </c>
      <c r="D10" s="7">
        <v>1.17</v>
      </c>
      <c r="E10" s="7">
        <v>393.05</v>
      </c>
      <c r="F10" s="7">
        <v>61</v>
      </c>
      <c r="G10" s="7">
        <v>0.35499999999999998</v>
      </c>
      <c r="H10" s="7">
        <v>0.08</v>
      </c>
      <c r="I10" s="7">
        <v>132</v>
      </c>
      <c r="J10" s="7">
        <v>27</v>
      </c>
      <c r="K10" s="7">
        <v>1</v>
      </c>
      <c r="L10" s="7">
        <f>1/((8/POWER(C10,2)+(3*$AA$2/I10)*POWER(C10,2)/(E10*POWER(G10,3))*S10))</f>
        <v>0.87868503294992595</v>
      </c>
      <c r="M10" s="7"/>
      <c r="N10" s="7"/>
      <c r="O10" s="7">
        <f>8/(3*$AA$2)*K10/G10</f>
        <v>2.3910621975502466</v>
      </c>
      <c r="P10" s="7">
        <f>H10/G10</f>
        <v>0.22535211267605634</v>
      </c>
      <c r="Q10" s="7">
        <f>1+3*POWER(P10,2)</f>
        <v>1.152350724062686</v>
      </c>
      <c r="R10" s="7">
        <f>1+6*POWER(P10,2)+3*POWER(P10,4)</f>
        <v>1.3124383624995135</v>
      </c>
      <c r="S10" s="7">
        <f>1/Q10+O10/R10</f>
        <v>2.6896385899780784</v>
      </c>
      <c r="T10" s="7">
        <f>I10*POWER(G10,2)/POWER(C10,2)</f>
        <v>0.17215657013584965</v>
      </c>
      <c r="U10" s="7">
        <f>POWER(C10,2)/8</f>
        <v>12.0786125</v>
      </c>
      <c r="V10" s="7">
        <f>G10*E10</f>
        <v>139.53274999999999</v>
      </c>
    </row>
    <row r="11" spans="1:4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X11" t="s">
        <v>24</v>
      </c>
      <c r="Y11">
        <v>1</v>
      </c>
      <c r="Z11">
        <v>140501</v>
      </c>
      <c r="AA11">
        <f>Z11*0.00000918</f>
        <v>1.2897991799999999</v>
      </c>
    </row>
    <row r="12" spans="1:45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X12" t="s">
        <v>23</v>
      </c>
      <c r="Y12">
        <v>4</v>
      </c>
      <c r="Z12">
        <v>291271</v>
      </c>
      <c r="AA12">
        <f>Z12*0.00000918</f>
        <v>2.6738677800000001</v>
      </c>
      <c r="AG12" s="1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x14ac:dyDescent="0.25">
      <c r="A13" s="7" t="s">
        <v>21</v>
      </c>
      <c r="B13" s="7">
        <v>1</v>
      </c>
      <c r="C13" s="7">
        <v>13.83</v>
      </c>
      <c r="D13" s="7">
        <v>2.1</v>
      </c>
      <c r="E13" s="7">
        <v>178.45</v>
      </c>
      <c r="F13" s="7">
        <v>36</v>
      </c>
      <c r="G13" s="7">
        <v>0.6</v>
      </c>
      <c r="H13" s="7">
        <v>0.15</v>
      </c>
      <c r="I13" s="7">
        <v>169</v>
      </c>
      <c r="J13" s="7">
        <v>39</v>
      </c>
      <c r="K13" s="7">
        <v>1</v>
      </c>
      <c r="L13" s="7">
        <f>1/((8/POWER(C13,2)+(3*$AA$2/I13)*POWER(C13,2)/(E13*POWER(G13,3))*S13))</f>
        <v>1.7947516273551882</v>
      </c>
      <c r="M13" s="7"/>
      <c r="N13" s="7"/>
      <c r="O13" s="7">
        <f>8/(3*$AA$2)*K13/G13</f>
        <v>1.4147118002172292</v>
      </c>
      <c r="P13" s="7">
        <f>H13/G13</f>
        <v>0.25</v>
      </c>
      <c r="Q13" s="7">
        <f>1+3*POWER(P13,2)</f>
        <v>1.1875</v>
      </c>
      <c r="R13" s="7">
        <f>1+6*POWER(P13,2)+3*POWER(P13,4)</f>
        <v>1.38671875</v>
      </c>
      <c r="S13" s="7">
        <f>1/Q13+O13/R13</f>
        <v>1.8622918007793332</v>
      </c>
      <c r="T13" s="7">
        <f>I13*POWER(G13,2)/POWER(C13,2)</f>
        <v>0.31808621265663156</v>
      </c>
      <c r="U13" s="7">
        <f>POWER(C13,2)/8</f>
        <v>23.9086125</v>
      </c>
      <c r="V13" s="7">
        <f>G13*E13</f>
        <v>107.07</v>
      </c>
      <c r="Y13">
        <v>7</v>
      </c>
      <c r="Z13">
        <v>199584</v>
      </c>
      <c r="AA13">
        <f>Z13*0.00000918</f>
        <v>1.83218112</v>
      </c>
    </row>
    <row r="14" spans="1:45" x14ac:dyDescent="0.25">
      <c r="A14" s="7" t="s">
        <v>23</v>
      </c>
      <c r="B14" s="7">
        <v>4</v>
      </c>
      <c r="C14" s="7">
        <v>19.71</v>
      </c>
      <c r="D14" s="7">
        <v>2.85</v>
      </c>
      <c r="E14" s="7">
        <v>193.9</v>
      </c>
      <c r="F14" s="7">
        <v>37</v>
      </c>
      <c r="G14" s="7">
        <v>0.56999999999999995</v>
      </c>
      <c r="H14" s="7">
        <v>0.12</v>
      </c>
      <c r="I14" s="7">
        <v>209</v>
      </c>
      <c r="J14" s="7">
        <v>46</v>
      </c>
      <c r="K14" s="7">
        <v>1</v>
      </c>
      <c r="L14" s="7">
        <f>1/((8/POWER(C14,2)+(3*$AA$2/I14)*POWER(C14,2)/(E14*POWER(G14,3))*S14))</f>
        <v>0.97806057890930875</v>
      </c>
      <c r="M14" s="7"/>
      <c r="N14" s="7"/>
      <c r="O14" s="7">
        <f>8/(3*$AA$2)*K14/G14</f>
        <v>1.489170316018136</v>
      </c>
      <c r="P14" s="7">
        <f>H14/G14</f>
        <v>0.2105263157894737</v>
      </c>
      <c r="Q14" s="7">
        <f>1+3*POWER(P14,2)</f>
        <v>1.1329639889196677</v>
      </c>
      <c r="R14" s="7">
        <f>1+6*POWER(P14,2)+3*POWER(P14,4)</f>
        <v>1.2718211186224784</v>
      </c>
      <c r="S14" s="7">
        <f>1/Q14+O14/R14</f>
        <v>2.053536630441215</v>
      </c>
      <c r="T14" s="7">
        <f>I14*POWER(G14,2)/POWER(C14,2)</f>
        <v>0.17479248185446972</v>
      </c>
      <c r="U14" s="7">
        <f>POWER(C14,2)/8</f>
        <v>48.560512500000002</v>
      </c>
      <c r="V14" s="7">
        <f>G14*E14</f>
        <v>110.523</v>
      </c>
    </row>
    <row r="15" spans="1:45" x14ac:dyDescent="0.25">
      <c r="A15" s="7"/>
      <c r="B15" s="7">
        <v>7</v>
      </c>
      <c r="C15" s="7">
        <v>10.67</v>
      </c>
      <c r="D15" s="7">
        <v>2.2999999999999998</v>
      </c>
      <c r="E15" s="7">
        <v>303.58</v>
      </c>
      <c r="F15" s="7">
        <v>55</v>
      </c>
      <c r="G15" s="7">
        <v>0.28499999999999998</v>
      </c>
      <c r="H15" s="7">
        <v>0.08</v>
      </c>
      <c r="I15" s="7">
        <v>155</v>
      </c>
      <c r="J15" s="7">
        <v>42</v>
      </c>
      <c r="K15" s="7">
        <v>1</v>
      </c>
      <c r="L15" s="7">
        <f>1/((8/POWER(C15,2)+(3*$AA$2/I15)*POWER(C15,2)/(E15*POWER(G15,3))*S15))</f>
        <v>0.35283643815777171</v>
      </c>
      <c r="M15" s="7"/>
      <c r="N15" s="7"/>
      <c r="O15" s="7">
        <f>8/(3*$AA$2)*K15/G15</f>
        <v>2.978340632036272</v>
      </c>
      <c r="P15" s="7">
        <f>H15/G15</f>
        <v>0.28070175438596495</v>
      </c>
      <c r="Q15" s="7">
        <f>1+3*POWER(P15,2)</f>
        <v>1.2363804247460757</v>
      </c>
      <c r="R15" s="7">
        <f>1+6*POWER(P15,2)+3*POWER(P15,4)</f>
        <v>1.4913860845598632</v>
      </c>
      <c r="S15" s="7">
        <f>1/Q15+O15/R15</f>
        <v>2.8058411249037292</v>
      </c>
      <c r="T15" s="7">
        <f>I15*POWER(G15,2)/POWER(C15,2)</f>
        <v>0.1105840723977131</v>
      </c>
      <c r="U15" s="7">
        <f>POWER(C15,2)/8</f>
        <v>14.2311125</v>
      </c>
      <c r="V15" s="7">
        <f>G15*E15</f>
        <v>86.520299999999992</v>
      </c>
    </row>
    <row r="16" spans="1:4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9" ht="23.25" x14ac:dyDescent="0.35">
      <c r="A17" s="15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9" x14ac:dyDescent="0.25">
      <c r="A18" s="11"/>
      <c r="B18" s="16"/>
      <c r="C18" s="6"/>
      <c r="D18" s="11"/>
      <c r="E18" s="11"/>
      <c r="F18" s="11"/>
      <c r="G18" s="10"/>
      <c r="H18" s="10"/>
      <c r="I18" s="11"/>
      <c r="J18" s="11"/>
      <c r="K18" s="11"/>
      <c r="L18" s="11"/>
      <c r="M18" s="11"/>
      <c r="N18" s="10"/>
      <c r="O18" s="7"/>
      <c r="P18" s="7"/>
      <c r="Q18" s="7"/>
      <c r="R18" s="7"/>
      <c r="S18" s="7"/>
      <c r="T18" s="7"/>
      <c r="U18" s="7"/>
      <c r="V18" s="7"/>
      <c r="W18" s="7"/>
    </row>
    <row r="19" spans="1:29" x14ac:dyDescent="0.25">
      <c r="A19" s="11"/>
      <c r="B19" s="16"/>
      <c r="C19" s="6"/>
      <c r="D19" s="11"/>
      <c r="E19" s="11"/>
      <c r="F19" s="11"/>
      <c r="G19" s="10"/>
      <c r="H19" s="10"/>
      <c r="I19" s="11"/>
      <c r="J19" s="11"/>
      <c r="K19" s="11"/>
      <c r="L19" s="11"/>
      <c r="M19" s="11"/>
      <c r="N19" s="10"/>
      <c r="O19" s="7"/>
      <c r="P19" s="7"/>
      <c r="Q19" s="7"/>
      <c r="R19" s="7"/>
      <c r="S19" s="7"/>
      <c r="T19" s="7"/>
      <c r="U19" s="7"/>
      <c r="V19" s="7"/>
      <c r="W19" s="7"/>
    </row>
    <row r="20" spans="1:29" x14ac:dyDescent="0.25">
      <c r="A20" s="11"/>
      <c r="B20" s="16"/>
      <c r="C20" s="6"/>
      <c r="D20" s="11"/>
      <c r="E20" s="11"/>
      <c r="F20" s="11"/>
      <c r="G20" s="10"/>
      <c r="H20" s="10"/>
      <c r="I20" s="11"/>
      <c r="J20" s="11"/>
      <c r="K20" s="11"/>
      <c r="L20" s="11"/>
      <c r="M20" s="11"/>
      <c r="N20" s="10"/>
      <c r="O20" s="7"/>
      <c r="P20" s="7"/>
      <c r="Q20" s="7"/>
      <c r="R20" s="7"/>
      <c r="S20" s="7"/>
      <c r="T20" s="7"/>
      <c r="U20" s="7"/>
      <c r="V20" s="7"/>
      <c r="W20" s="7"/>
    </row>
    <row r="21" spans="1:29" x14ac:dyDescent="0.25">
      <c r="A21" s="7"/>
      <c r="B21" s="16"/>
      <c r="C21" s="5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9" x14ac:dyDescent="0.25">
      <c r="A22" s="7"/>
      <c r="B22" s="16"/>
      <c r="C22" s="5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9" x14ac:dyDescent="0.25">
      <c r="A23" s="7"/>
      <c r="B23" s="16"/>
      <c r="C23" s="5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9" x14ac:dyDescent="0.25">
      <c r="A24" s="7"/>
      <c r="B24" s="16"/>
      <c r="C24" s="5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9" x14ac:dyDescent="0.25">
      <c r="A25" s="7"/>
      <c r="B25" s="16"/>
      <c r="C25" s="5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AC25" s="3"/>
    </row>
    <row r="26" spans="1:29" x14ac:dyDescent="0.25">
      <c r="A26" s="7"/>
      <c r="B26" s="16"/>
      <c r="C26" s="5"/>
      <c r="D26" s="7"/>
      <c r="E26" s="7"/>
      <c r="F26" s="7"/>
      <c r="G26" s="8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9" x14ac:dyDescent="0.25">
      <c r="A27" s="7"/>
      <c r="B27" s="16"/>
      <c r="C27" s="5"/>
      <c r="D27" s="7"/>
      <c r="E27" s="7"/>
      <c r="F27" s="7"/>
      <c r="G27" s="8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9" x14ac:dyDescent="0.25">
      <c r="A28" s="7"/>
      <c r="B28" s="16"/>
      <c r="C28" s="5"/>
      <c r="D28" s="7"/>
      <c r="E28" s="7"/>
      <c r="F28" s="7"/>
      <c r="G28" s="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9" x14ac:dyDescent="0.25">
      <c r="A29" s="7"/>
      <c r="B29" s="16"/>
      <c r="C29" s="5"/>
      <c r="D29" s="7"/>
      <c r="E29" s="7"/>
      <c r="F29" s="7"/>
      <c r="G29" s="8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9" x14ac:dyDescent="0.25">
      <c r="A30" s="7"/>
      <c r="B30" s="16"/>
      <c r="C30" s="5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Z30" s="4"/>
    </row>
    <row r="31" spans="1:29" x14ac:dyDescent="0.25">
      <c r="A31" s="7"/>
      <c r="B31" s="16"/>
      <c r="C31" s="5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9" x14ac:dyDescent="0.25">
      <c r="A32" s="7"/>
      <c r="B32" s="16"/>
      <c r="C32" s="5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x14ac:dyDescent="0.25">
      <c r="A33" s="7"/>
      <c r="B33" s="16"/>
      <c r="C33" s="5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x14ac:dyDescent="0.25">
      <c r="A34" s="7"/>
      <c r="B34" s="16"/>
      <c r="C34" s="5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x14ac:dyDescent="0.25">
      <c r="A35" s="7"/>
      <c r="B35" s="16"/>
      <c r="C35" s="5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x14ac:dyDescent="0.25">
      <c r="A36" s="7"/>
      <c r="B36" s="16"/>
      <c r="C36" s="5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1:23" x14ac:dyDescent="0.25">
      <c r="A37" s="7"/>
      <c r="B37" s="16"/>
      <c r="C37" s="5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3" x14ac:dyDescent="0.25">
      <c r="A38" s="7"/>
      <c r="B38" s="16"/>
      <c r="C38" s="5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x14ac:dyDescent="0.25">
      <c r="A39" s="7"/>
      <c r="B39" s="16"/>
      <c r="C39" s="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x14ac:dyDescent="0.25">
      <c r="A40" s="7"/>
      <c r="B40" s="16"/>
      <c r="C40" s="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3" x14ac:dyDescent="0.25">
      <c r="A41" s="7"/>
      <c r="B41" s="16"/>
      <c r="C41" s="5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 x14ac:dyDescent="0.25">
      <c r="A42" s="7"/>
      <c r="B42" s="16"/>
      <c r="C42" s="5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3" x14ac:dyDescent="0.25">
      <c r="A43" s="7"/>
      <c r="B43" s="16"/>
      <c r="C43" s="5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x14ac:dyDescent="0.25">
      <c r="A44" s="7"/>
      <c r="B44" s="16"/>
      <c r="C44" s="5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3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3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51" spans="1:30" x14ac:dyDescent="0.25">
      <c r="AD51" s="3"/>
    </row>
    <row r="64" spans="1:30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AD64" s="3"/>
    </row>
    <row r="65" spans="1:30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1:30" x14ac:dyDescent="0.25">
      <c r="A66" s="7"/>
      <c r="B66" s="7"/>
      <c r="C66" s="7"/>
      <c r="D66" s="7"/>
      <c r="E66" s="7"/>
      <c r="F66" s="7"/>
      <c r="G66" s="7"/>
      <c r="H66" s="7"/>
      <c r="I66" s="9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spans="1:30" x14ac:dyDescent="0.25">
      <c r="A67" s="7"/>
      <c r="B67" s="7"/>
      <c r="C67" s="7"/>
      <c r="D67" s="7"/>
      <c r="E67" s="7"/>
      <c r="F67" s="7"/>
      <c r="G67" s="7"/>
      <c r="H67" s="7"/>
      <c r="I67" s="9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spans="1:30" x14ac:dyDescent="0.25">
      <c r="A68" s="7"/>
      <c r="B68" s="7"/>
      <c r="C68" s="7"/>
      <c r="D68" s="7"/>
      <c r="E68" s="7"/>
      <c r="F68" s="7"/>
      <c r="G68" s="7"/>
      <c r="H68" s="7"/>
      <c r="I68" s="9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spans="1:30" x14ac:dyDescent="0.25">
      <c r="A69" s="7"/>
      <c r="B69" s="7"/>
      <c r="C69" s="7"/>
      <c r="D69" s="7"/>
      <c r="E69" s="7"/>
      <c r="F69" s="7"/>
      <c r="G69" s="7"/>
      <c r="H69" s="7"/>
      <c r="I69" s="9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spans="1:30" x14ac:dyDescent="0.25">
      <c r="A70" s="7"/>
      <c r="B70" s="7"/>
      <c r="C70" s="7"/>
      <c r="D70" s="7"/>
      <c r="E70" s="7"/>
      <c r="F70" s="7"/>
      <c r="G70" s="7"/>
      <c r="H70" s="7"/>
      <c r="I70" s="9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</row>
    <row r="71" spans="1:30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</row>
    <row r="72" spans="1:30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</row>
    <row r="73" spans="1:30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AD73" s="3"/>
    </row>
    <row r="74" spans="1:3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5" spans="1:30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</row>
    <row r="76" spans="1:3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</row>
    <row r="77" spans="1:30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spans="1:30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109" spans="8:8" x14ac:dyDescent="0.25">
      <c r="H109" s="4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2014_07_18_SievePlateData.csv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Kaare Jensen</dc:creator>
  <cp:lastModifiedBy>Michael</cp:lastModifiedBy>
  <dcterms:created xsi:type="dcterms:W3CDTF">2014-08-17T11:05:18Z</dcterms:created>
  <dcterms:modified xsi:type="dcterms:W3CDTF">2016-02-25T00:55:24Z</dcterms:modified>
</cp:coreProperties>
</file>