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aktuelle papers\2015\munch\eLife\full submission\"/>
    </mc:Choice>
  </mc:AlternateContent>
  <bookViews>
    <workbookView xWindow="-15" yWindow="-15" windowWidth="50325" windowHeight="12810" tabRatio="500"/>
  </bookViews>
  <sheets>
    <sheet name="2014_07_18_SievePlateData.csv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43" i="1" l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0" i="1"/>
  <c r="AC19" i="1"/>
  <c r="AC22" i="1"/>
  <c r="AC21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5" i="1"/>
  <c r="AA2" i="1" l="1"/>
  <c r="O26" i="1" l="1"/>
  <c r="P26" i="1"/>
  <c r="Q26" i="1" s="1"/>
  <c r="T26" i="1"/>
  <c r="U26" i="1"/>
  <c r="V26" i="1"/>
  <c r="O27" i="1"/>
  <c r="P27" i="1"/>
  <c r="R27" i="1" s="1"/>
  <c r="T27" i="1"/>
  <c r="U27" i="1"/>
  <c r="V27" i="1"/>
  <c r="O28" i="1"/>
  <c r="P28" i="1"/>
  <c r="Q28" i="1" s="1"/>
  <c r="T28" i="1"/>
  <c r="U28" i="1"/>
  <c r="V28" i="1"/>
  <c r="O29" i="1"/>
  <c r="P29" i="1"/>
  <c r="R29" i="1" s="1"/>
  <c r="T29" i="1"/>
  <c r="U29" i="1"/>
  <c r="V29" i="1"/>
  <c r="O30" i="1"/>
  <c r="P30" i="1"/>
  <c r="R30" i="1" s="1"/>
  <c r="T30" i="1"/>
  <c r="U30" i="1"/>
  <c r="V30" i="1"/>
  <c r="O31" i="1"/>
  <c r="P31" i="1"/>
  <c r="R31" i="1" s="1"/>
  <c r="T31" i="1"/>
  <c r="U31" i="1"/>
  <c r="V31" i="1"/>
  <c r="O32" i="1"/>
  <c r="P32" i="1"/>
  <c r="Q32" i="1" s="1"/>
  <c r="T32" i="1"/>
  <c r="U32" i="1"/>
  <c r="V32" i="1"/>
  <c r="O33" i="1"/>
  <c r="P33" i="1"/>
  <c r="Q33" i="1" s="1"/>
  <c r="T33" i="1"/>
  <c r="U33" i="1"/>
  <c r="V33" i="1"/>
  <c r="O34" i="1"/>
  <c r="P34" i="1"/>
  <c r="R34" i="1" s="1"/>
  <c r="T34" i="1"/>
  <c r="U34" i="1"/>
  <c r="V34" i="1"/>
  <c r="O35" i="1"/>
  <c r="P35" i="1"/>
  <c r="R35" i="1" s="1"/>
  <c r="T35" i="1"/>
  <c r="U35" i="1"/>
  <c r="V35" i="1"/>
  <c r="O36" i="1"/>
  <c r="P36" i="1"/>
  <c r="Q36" i="1" s="1"/>
  <c r="T36" i="1"/>
  <c r="U36" i="1"/>
  <c r="V36" i="1"/>
  <c r="O37" i="1"/>
  <c r="P37" i="1"/>
  <c r="R37" i="1" s="1"/>
  <c r="T37" i="1"/>
  <c r="U37" i="1"/>
  <c r="V37" i="1"/>
  <c r="O38" i="1"/>
  <c r="P38" i="1"/>
  <c r="Q38" i="1" s="1"/>
  <c r="T38" i="1"/>
  <c r="U38" i="1"/>
  <c r="V38" i="1"/>
  <c r="O39" i="1"/>
  <c r="P39" i="1"/>
  <c r="R39" i="1" s="1"/>
  <c r="T39" i="1"/>
  <c r="U39" i="1"/>
  <c r="V39" i="1"/>
  <c r="O40" i="1"/>
  <c r="P40" i="1"/>
  <c r="Q40" i="1" s="1"/>
  <c r="T40" i="1"/>
  <c r="U40" i="1"/>
  <c r="V40" i="1"/>
  <c r="O41" i="1"/>
  <c r="P41" i="1"/>
  <c r="Q41" i="1" s="1"/>
  <c r="T41" i="1"/>
  <c r="U41" i="1"/>
  <c r="V41" i="1"/>
  <c r="O42" i="1"/>
  <c r="P42" i="1"/>
  <c r="Q42" i="1" s="1"/>
  <c r="T42" i="1"/>
  <c r="U42" i="1"/>
  <c r="V42" i="1"/>
  <c r="O43" i="1"/>
  <c r="P43" i="1"/>
  <c r="R43" i="1" s="1"/>
  <c r="T43" i="1"/>
  <c r="U43" i="1"/>
  <c r="V43" i="1"/>
  <c r="O44" i="1"/>
  <c r="P44" i="1"/>
  <c r="Q44" i="1" s="1"/>
  <c r="T44" i="1"/>
  <c r="U44" i="1"/>
  <c r="V44" i="1"/>
  <c r="O45" i="1"/>
  <c r="P45" i="1"/>
  <c r="Q45" i="1" s="1"/>
  <c r="T45" i="1"/>
  <c r="U45" i="1"/>
  <c r="V45" i="1"/>
  <c r="R41" i="1" l="1"/>
  <c r="S41" i="1" s="1"/>
  <c r="L41" i="1" s="1"/>
  <c r="Q30" i="1"/>
  <c r="S30" i="1" s="1"/>
  <c r="L30" i="1" s="1"/>
  <c r="Q39" i="1"/>
  <c r="S39" i="1" s="1"/>
  <c r="L39" i="1" s="1"/>
  <c r="R45" i="1"/>
  <c r="S45" i="1" s="1"/>
  <c r="L45" i="1" s="1"/>
  <c r="R42" i="1"/>
  <c r="S42" i="1" s="1"/>
  <c r="L42" i="1" s="1"/>
  <c r="Q34" i="1"/>
  <c r="S34" i="1" s="1"/>
  <c r="L34" i="1" s="1"/>
  <c r="Q31" i="1"/>
  <c r="S31" i="1" s="1"/>
  <c r="L31" i="1" s="1"/>
  <c r="Q37" i="1"/>
  <c r="S37" i="1" s="1"/>
  <c r="L37" i="1" s="1"/>
  <c r="Q29" i="1"/>
  <c r="S29" i="1" s="1"/>
  <c r="L29" i="1" s="1"/>
  <c r="R26" i="1"/>
  <c r="S26" i="1" s="1"/>
  <c r="L26" i="1" s="1"/>
  <c r="Q35" i="1"/>
  <c r="S35" i="1" s="1"/>
  <c r="L35" i="1" s="1"/>
  <c r="R38" i="1"/>
  <c r="S38" i="1" s="1"/>
  <c r="L38" i="1" s="1"/>
  <c r="R33" i="1"/>
  <c r="S33" i="1" s="1"/>
  <c r="L33" i="1" s="1"/>
  <c r="Q43" i="1"/>
  <c r="S43" i="1" s="1"/>
  <c r="L43" i="1" s="1"/>
  <c r="Q27" i="1"/>
  <c r="S27" i="1" s="1"/>
  <c r="L27" i="1" s="1"/>
  <c r="R36" i="1"/>
  <c r="S36" i="1" s="1"/>
  <c r="L36" i="1" s="1"/>
  <c r="R28" i="1"/>
  <c r="S28" i="1" s="1"/>
  <c r="L28" i="1" s="1"/>
  <c r="R44" i="1"/>
  <c r="S44" i="1" s="1"/>
  <c r="L44" i="1" s="1"/>
  <c r="R40" i="1"/>
  <c r="S40" i="1" s="1"/>
  <c r="L40" i="1" s="1"/>
  <c r="R32" i="1"/>
  <c r="S32" i="1" s="1"/>
  <c r="L32" i="1" s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P4" i="1"/>
  <c r="R4" i="1" s="1"/>
  <c r="P5" i="1"/>
  <c r="R5" i="1" s="1"/>
  <c r="P6" i="1"/>
  <c r="R6" i="1" s="1"/>
  <c r="P7" i="1"/>
  <c r="Q7" i="1" s="1"/>
  <c r="P8" i="1"/>
  <c r="R8" i="1" s="1"/>
  <c r="P9" i="1"/>
  <c r="R9" i="1" s="1"/>
  <c r="P10" i="1"/>
  <c r="R10" i="1" s="1"/>
  <c r="P11" i="1"/>
  <c r="R11" i="1" s="1"/>
  <c r="P12" i="1"/>
  <c r="R12" i="1" s="1"/>
  <c r="P13" i="1"/>
  <c r="R13" i="1" s="1"/>
  <c r="P14" i="1"/>
  <c r="R14" i="1" s="1"/>
  <c r="P15" i="1"/>
  <c r="R15" i="1" s="1"/>
  <c r="P16" i="1"/>
  <c r="R16" i="1" s="1"/>
  <c r="P17" i="1"/>
  <c r="R17" i="1" s="1"/>
  <c r="P18" i="1"/>
  <c r="R18" i="1" s="1"/>
  <c r="P19" i="1"/>
  <c r="Q19" i="1" s="1"/>
  <c r="P20" i="1"/>
  <c r="R20" i="1" s="1"/>
  <c r="P21" i="1"/>
  <c r="R21" i="1" s="1"/>
  <c r="P22" i="1"/>
  <c r="R22" i="1" s="1"/>
  <c r="O5" i="1"/>
  <c r="O17" i="1"/>
  <c r="O21" i="1"/>
  <c r="Q5" i="1" l="1"/>
  <c r="S5" i="1" s="1"/>
  <c r="L5" i="1" s="1"/>
  <c r="Q9" i="1"/>
  <c r="Q21" i="1"/>
  <c r="S21" i="1" s="1"/>
  <c r="L21" i="1" s="1"/>
  <c r="Q17" i="1"/>
  <c r="S17" i="1" s="1"/>
  <c r="L17" i="1" s="1"/>
  <c r="Q13" i="1"/>
  <c r="Q4" i="1"/>
  <c r="Q20" i="1"/>
  <c r="Q12" i="1"/>
  <c r="Q16" i="1"/>
  <c r="Q8" i="1"/>
  <c r="O7" i="1"/>
  <c r="O19" i="1"/>
  <c r="O8" i="1"/>
  <c r="O20" i="1"/>
  <c r="O4" i="1"/>
  <c r="O16" i="1"/>
  <c r="O6" i="1"/>
  <c r="O10" i="1"/>
  <c r="O14" i="1"/>
  <c r="O18" i="1"/>
  <c r="O22" i="1"/>
  <c r="O11" i="1"/>
  <c r="O15" i="1"/>
  <c r="O12" i="1"/>
  <c r="O13" i="1"/>
  <c r="O9" i="1"/>
  <c r="Q15" i="1"/>
  <c r="Q11" i="1"/>
  <c r="Q22" i="1"/>
  <c r="Q18" i="1"/>
  <c r="Q14" i="1"/>
  <c r="Q10" i="1"/>
  <c r="Q6" i="1"/>
  <c r="R19" i="1"/>
  <c r="R7" i="1"/>
  <c r="S9" i="1" l="1"/>
  <c r="L9" i="1" s="1"/>
  <c r="S4" i="1"/>
  <c r="L4" i="1" s="1"/>
  <c r="S13" i="1"/>
  <c r="L13" i="1" s="1"/>
  <c r="S19" i="1"/>
  <c r="L19" i="1" s="1"/>
  <c r="S8" i="1"/>
  <c r="L8" i="1" s="1"/>
  <c r="S18" i="1"/>
  <c r="L18" i="1" s="1"/>
  <c r="S12" i="1"/>
  <c r="L12" i="1" s="1"/>
  <c r="S14" i="1"/>
  <c r="L14" i="1" s="1"/>
  <c r="S15" i="1"/>
  <c r="L15" i="1" s="1"/>
  <c r="S20" i="1"/>
  <c r="L20" i="1" s="1"/>
  <c r="S6" i="1"/>
  <c r="L6" i="1" s="1"/>
  <c r="S22" i="1"/>
  <c r="S16" i="1"/>
  <c r="L16" i="1" s="1"/>
  <c r="S7" i="1"/>
  <c r="L7" i="1" s="1"/>
  <c r="S10" i="1"/>
  <c r="L10" i="1" s="1"/>
  <c r="S11" i="1"/>
  <c r="L11" i="1" s="1"/>
</calcChain>
</file>

<file path=xl/sharedStrings.xml><?xml version="1.0" encoding="utf-8"?>
<sst xmlns="http://schemas.openxmlformats.org/spreadsheetml/2006/main" count="109" uniqueCount="51">
  <si>
    <t>ID</t>
  </si>
  <si>
    <t>SE RADIUS</t>
  </si>
  <si>
    <t>SE RADIUS ERROR</t>
  </si>
  <si>
    <t>SE LENGTH</t>
  </si>
  <si>
    <t>SE LENGTH ERROR</t>
  </si>
  <si>
    <t>PORE RADIUS</t>
  </si>
  <si>
    <t>PORE RADIUS ERROR</t>
  </si>
  <si>
    <t>SIEVE PORE NO</t>
  </si>
  <si>
    <t>SIEVE PORE NO ERROR</t>
  </si>
  <si>
    <t>PLATE THICKNESS</t>
  </si>
  <si>
    <t>PI</t>
  </si>
  <si>
    <t>rp*l</t>
  </si>
  <si>
    <t>Lumen conductivity r^2/8</t>
  </si>
  <si>
    <t>Covering fraction N rp^2/r^2</t>
  </si>
  <si>
    <t>Pore parameter A</t>
  </si>
  <si>
    <t>Pore parameter B</t>
  </si>
  <si>
    <t>Pore parameter M3</t>
  </si>
  <si>
    <t>Pore Parameter M4</t>
  </si>
  <si>
    <t>Pore parameter 1/IAB</t>
  </si>
  <si>
    <t>CONDUCTIVITY (Eq. 27 or 31)</t>
  </si>
  <si>
    <t>0m</t>
  </si>
  <si>
    <t>1m</t>
  </si>
  <si>
    <t>2m</t>
  </si>
  <si>
    <t>3m</t>
  </si>
  <si>
    <t>4m</t>
  </si>
  <si>
    <t>5m</t>
  </si>
  <si>
    <t>6m</t>
  </si>
  <si>
    <t>7m</t>
  </si>
  <si>
    <t>8m</t>
  </si>
  <si>
    <t>9m</t>
  </si>
  <si>
    <t>10m</t>
  </si>
  <si>
    <t>11m</t>
  </si>
  <si>
    <t>12m</t>
  </si>
  <si>
    <t>13m</t>
  </si>
  <si>
    <t>14m</t>
  </si>
  <si>
    <t>15m</t>
  </si>
  <si>
    <t>16m</t>
  </si>
  <si>
    <t>17m</t>
  </si>
  <si>
    <t>17.7m</t>
  </si>
  <si>
    <t>MG Harv For ext</t>
  </si>
  <si>
    <t>MG Harv For int</t>
  </si>
  <si>
    <t xml:space="preserve"> </t>
  </si>
  <si>
    <t>ext</t>
  </si>
  <si>
    <t>int</t>
  </si>
  <si>
    <t>Conducting area</t>
  </si>
  <si>
    <t>pixel</t>
  </si>
  <si>
    <r>
      <t>mm</t>
    </r>
    <r>
      <rPr>
        <vertAlign val="superscript"/>
        <sz val="11"/>
        <color theme="1"/>
        <rFont val="Calibri"/>
        <family val="2"/>
      </rPr>
      <t>2</t>
    </r>
  </si>
  <si>
    <t>location on axis (m)</t>
  </si>
  <si>
    <t>Large partially defioliated morning glory</t>
  </si>
  <si>
    <t>not extractable</t>
  </si>
  <si>
    <t>17.4m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</si>
</sst>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sz val="18"/>
      <color theme="5"/>
      <name val="Calibri"/>
      <family val="2"/>
      <scheme val="minor"/>
    </font>
    <font>
      <sz val="16"/>
      <color theme="5"/>
      <name val="Calibri"/>
      <family val="2"/>
      <scheme val="minor"/>
    </font>
    <font>
      <sz val="11"/>
      <color indexed="10"/>
      <name val="Calibri"/>
      <family val="2"/>
    </font>
    <font>
      <vertAlign val="superscript"/>
      <sz val="11"/>
      <color theme="1"/>
      <name val="Calibri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</cellStyleXfs>
  <cellXfs count="19">
    <xf numFmtId="0" fontId="0" fillId="0" borderId="0" xfId="0"/>
    <xf numFmtId="0" fontId="5" fillId="2" borderId="0" xfId="1" applyFont="1" applyAlignment="1">
      <alignment vertical="top" wrapText="1" shrinkToFit="1"/>
    </xf>
    <xf numFmtId="0" fontId="5" fillId="2" borderId="0" xfId="1" applyFont="1" applyAlignment="1">
      <alignment wrapText="1" shrinkToFit="1"/>
    </xf>
    <xf numFmtId="0" fontId="8" fillId="0" borderId="0" xfId="0" applyFont="1"/>
    <xf numFmtId="0" fontId="10" fillId="0" borderId="0" xfId="0" applyFont="1"/>
    <xf numFmtId="0" fontId="11" fillId="0" borderId="0" xfId="0" applyFont="1"/>
    <xf numFmtId="2" fontId="0" fillId="0" borderId="0" xfId="0" applyNumberFormat="1"/>
    <xf numFmtId="2" fontId="0" fillId="5" borderId="0" xfId="0" applyNumberFormat="1" applyFont="1" applyFill="1"/>
    <xf numFmtId="2" fontId="0" fillId="5" borderId="0" xfId="1" applyNumberFormat="1" applyFont="1" applyFill="1"/>
    <xf numFmtId="2" fontId="1" fillId="5" borderId="0" xfId="7" applyNumberFormat="1" applyFont="1" applyFill="1"/>
    <xf numFmtId="164" fontId="0" fillId="0" borderId="0" xfId="0" applyNumberFormat="1"/>
    <xf numFmtId="164" fontId="13" fillId="0" borderId="0" xfId="0" applyNumberFormat="1" applyFont="1"/>
    <xf numFmtId="164" fontId="8" fillId="0" borderId="0" xfId="0" applyNumberFormat="1" applyFont="1"/>
    <xf numFmtId="164" fontId="0" fillId="5" borderId="0" xfId="0" applyNumberFormat="1" applyFont="1" applyFill="1"/>
    <xf numFmtId="164" fontId="1" fillId="5" borderId="0" xfId="6" applyNumberFormat="1" applyFont="1" applyFill="1"/>
    <xf numFmtId="164" fontId="0" fillId="5" borderId="0" xfId="1" applyNumberFormat="1" applyFont="1" applyFill="1"/>
    <xf numFmtId="164" fontId="1" fillId="5" borderId="0" xfId="7" applyNumberFormat="1" applyFont="1" applyFill="1"/>
    <xf numFmtId="164" fontId="9" fillId="0" borderId="0" xfId="0" applyNumberFormat="1" applyFont="1"/>
    <xf numFmtId="165" fontId="0" fillId="0" borderId="0" xfId="0" applyNumberFormat="1"/>
  </cellXfs>
  <cellStyles count="8">
    <cellStyle name="Bad" xfId="6" builtinId="27"/>
    <cellStyle name="Followed Hyperlink" xfId="3" builtinId="9" hidden="1"/>
    <cellStyle name="Followed Hyperlink" xfId="5" builtinId="9" hidden="1"/>
    <cellStyle name="Good" xfId="1" builtinId="26"/>
    <cellStyle name="Hyperlink" xfId="2" builtinId="8" hidden="1"/>
    <cellStyle name="Hyperlink" xfId="4" builtinId="8" hidden="1"/>
    <cellStyle name="Neutral" xfId="7" builtinId="2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9"/>
  <sheetViews>
    <sheetView tabSelected="1" zoomScale="70" zoomScaleNormal="70" workbookViewId="0">
      <selection activeCell="L1" sqref="L1:V45"/>
    </sheetView>
  </sheetViews>
  <sheetFormatPr defaultColWidth="11" defaultRowHeight="15.75" x14ac:dyDescent="0.25"/>
  <cols>
    <col min="1" max="1" width="16.125" customWidth="1"/>
    <col min="10" max="10" width="20.875" bestFit="1" customWidth="1"/>
    <col min="26" max="26" width="28.5" customWidth="1"/>
    <col min="30" max="30" width="30.125" customWidth="1"/>
    <col min="31" max="31" width="27.375" customWidth="1"/>
    <col min="32" max="32" width="31.875" customWidth="1"/>
    <col min="33" max="33" width="22.75" customWidth="1"/>
  </cols>
  <sheetData>
    <row r="1" spans="1:29" s="2" customFormat="1" ht="47.25" x14ac:dyDescent="0.25">
      <c r="A1" s="1" t="s">
        <v>0</v>
      </c>
      <c r="B1" s="2" t="s">
        <v>47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19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13</v>
      </c>
      <c r="U1" s="2" t="s">
        <v>12</v>
      </c>
      <c r="V1" s="2" t="s">
        <v>11</v>
      </c>
      <c r="AA1" s="2" t="s">
        <v>10</v>
      </c>
    </row>
    <row r="2" spans="1:29" x14ac:dyDescent="0.25">
      <c r="AA2">
        <f>3.14159</f>
        <v>3.1415899999999999</v>
      </c>
    </row>
    <row r="3" spans="1:29" ht="21" x14ac:dyDescent="0.35">
      <c r="A3" s="4" t="s">
        <v>48</v>
      </c>
      <c r="AA3" t="s">
        <v>44</v>
      </c>
    </row>
    <row r="4" spans="1:29" ht="17.25" x14ac:dyDescent="0.25">
      <c r="A4" s="10" t="s">
        <v>39</v>
      </c>
      <c r="B4" s="18">
        <v>0</v>
      </c>
      <c r="C4" s="6">
        <v>11.2</v>
      </c>
      <c r="D4" s="10">
        <v>2.76</v>
      </c>
      <c r="E4" s="10">
        <v>242.8</v>
      </c>
      <c r="F4" s="10">
        <v>63.68</v>
      </c>
      <c r="G4" s="11">
        <v>0.71512773722627654</v>
      </c>
      <c r="H4" s="10">
        <v>0.19478856866165223</v>
      </c>
      <c r="I4" s="10">
        <v>163.14487700000001</v>
      </c>
      <c r="J4" s="10">
        <v>53.21</v>
      </c>
      <c r="K4" s="10">
        <v>1</v>
      </c>
      <c r="L4" s="10">
        <f>1/((8/POWER(C4,2)+(3*$AA$2/I4)*POWER(C4,2)/(E4*POWER(G4,3))*S4))</f>
        <v>5.0813777884939633</v>
      </c>
      <c r="M4" s="10"/>
      <c r="N4" s="10"/>
      <c r="O4" s="10">
        <f>8/(3*$AA$2)*K4/G4</f>
        <v>1.1869586871607478</v>
      </c>
      <c r="P4" s="10">
        <f>H4/G4</f>
        <v>0.2723829024128851</v>
      </c>
      <c r="Q4" s="10">
        <f t="shared" ref="Q4:Q22" si="0">1+3*POWER(P4,2)</f>
        <v>1.2225773365806019</v>
      </c>
      <c r="R4" s="10">
        <f t="shared" ref="R4:R22" si="1">1+6*POWER(P4,2)+3*POWER(P4,4)</f>
        <v>1.4616682300809751</v>
      </c>
      <c r="S4" s="10">
        <f t="shared" ref="S4:S22" si="2">1/Q4+O4/R4</f>
        <v>1.6300016923285421</v>
      </c>
      <c r="T4" s="10">
        <f>I4*POWER(G4,2)/POWER(C4,2)</f>
        <v>0.66512709773793166</v>
      </c>
      <c r="U4" s="10">
        <f>POWER(C4,2)/8</f>
        <v>15.679999999999998</v>
      </c>
      <c r="V4" s="10">
        <f>G4*E4</f>
        <v>173.63301459853994</v>
      </c>
      <c r="AA4" t="s">
        <v>42</v>
      </c>
      <c r="AB4" t="s">
        <v>45</v>
      </c>
      <c r="AC4" s="3" t="s">
        <v>46</v>
      </c>
    </row>
    <row r="5" spans="1:29" x14ac:dyDescent="0.25">
      <c r="A5" s="10" t="s">
        <v>39</v>
      </c>
      <c r="B5" s="18">
        <v>1</v>
      </c>
      <c r="C5" s="6">
        <v>13.02</v>
      </c>
      <c r="D5" s="10">
        <v>2.4</v>
      </c>
      <c r="E5" s="10">
        <v>245.18</v>
      </c>
      <c r="F5" s="10">
        <v>60</v>
      </c>
      <c r="G5" s="11">
        <v>0.74901282051282136</v>
      </c>
      <c r="H5" s="10">
        <v>0.12028152927751525</v>
      </c>
      <c r="I5" s="10">
        <v>201.77352164852607</v>
      </c>
      <c r="J5" s="10">
        <v>45.06</v>
      </c>
      <c r="K5" s="10">
        <v>1</v>
      </c>
      <c r="L5" s="10">
        <f>1/((8/POWER(C5,2)+(3*$AA$2/I5)*POWER(C5,2)/(E5*POWER(G5,3))*S5))</f>
        <v>5.1592821288399238</v>
      </c>
      <c r="M5" s="10"/>
      <c r="N5" s="10"/>
      <c r="O5" s="10">
        <f>8/(3*$AA$2)*K5/G5</f>
        <v>1.1332610829667469</v>
      </c>
      <c r="P5" s="10">
        <f>H5/G5</f>
        <v>0.16058674295476402</v>
      </c>
      <c r="Q5" s="10">
        <f t="shared" si="0"/>
        <v>1.0773643060384583</v>
      </c>
      <c r="R5" s="10">
        <f t="shared" si="1"/>
        <v>1.1567236906931875</v>
      </c>
      <c r="S5" s="10">
        <f t="shared" si="2"/>
        <v>1.9079074615519214</v>
      </c>
      <c r="T5" s="10">
        <f>I5*POWER(G5,2)/POWER(C5,2)</f>
        <v>0.66776047329915045</v>
      </c>
      <c r="U5" s="10">
        <f>POWER(C5,2)/8</f>
        <v>21.190049999999999</v>
      </c>
      <c r="V5" s="10">
        <f>G5*E5</f>
        <v>183.64296333333354</v>
      </c>
      <c r="AA5" t="s">
        <v>20</v>
      </c>
      <c r="AB5">
        <v>866361</v>
      </c>
      <c r="AC5">
        <f>AB5*0.00000918</f>
        <v>7.95319398</v>
      </c>
    </row>
    <row r="6" spans="1:29" x14ac:dyDescent="0.25">
      <c r="A6" s="10" t="s">
        <v>39</v>
      </c>
      <c r="B6" s="18">
        <v>2</v>
      </c>
      <c r="C6" s="6">
        <v>11.7</v>
      </c>
      <c r="D6" s="10">
        <v>1.59</v>
      </c>
      <c r="E6" s="10">
        <v>259.71428571428572</v>
      </c>
      <c r="F6" s="10">
        <v>53.89</v>
      </c>
      <c r="G6" s="11">
        <v>0.77475321199143454</v>
      </c>
      <c r="H6" s="10">
        <v>0.12887522470485402</v>
      </c>
      <c r="I6" s="10">
        <v>205</v>
      </c>
      <c r="J6" s="10">
        <v>44.47</v>
      </c>
      <c r="K6" s="10">
        <v>1</v>
      </c>
      <c r="L6" s="10">
        <f>1/((8/POWER(C6,2)+(3*$AA$2/I6)*POWER(C6,2)/(E6*POWER(G6,3))*S6))</f>
        <v>6.4341842946607946</v>
      </c>
      <c r="M6" s="10"/>
      <c r="N6" s="10"/>
      <c r="O6" s="10">
        <f>8/(3*$AA$2)*K6/G6</f>
        <v>1.0956096302569724</v>
      </c>
      <c r="P6" s="10">
        <f>H6/G6</f>
        <v>0.16634358233067748</v>
      </c>
      <c r="Q6" s="10">
        <f t="shared" si="0"/>
        <v>1.0830105621478086</v>
      </c>
      <c r="R6" s="10">
        <f t="shared" si="1"/>
        <v>1.1683180421049824</v>
      </c>
      <c r="S6" s="10">
        <f t="shared" si="2"/>
        <v>1.8611186223296352</v>
      </c>
      <c r="T6" s="10">
        <f>I6*POWER(G6,2)/POWER(C6,2)</f>
        <v>0.89889488345141477</v>
      </c>
      <c r="U6" s="10">
        <f>POWER(C6,2)/8</f>
        <v>17.111249999999998</v>
      </c>
      <c r="V6" s="10">
        <f>G6*E6</f>
        <v>201.21447705720399</v>
      </c>
      <c r="AA6" t="s">
        <v>21</v>
      </c>
      <c r="AB6">
        <v>603850</v>
      </c>
      <c r="AC6">
        <f t="shared" ref="AC6:AC18" si="3">AB6*0.00000918</f>
        <v>5.5433430000000001</v>
      </c>
    </row>
    <row r="7" spans="1:29" x14ac:dyDescent="0.25">
      <c r="A7" s="10" t="s">
        <v>39</v>
      </c>
      <c r="B7" s="18">
        <v>3</v>
      </c>
      <c r="C7" s="6">
        <v>11.16</v>
      </c>
      <c r="D7" s="10">
        <v>2.79</v>
      </c>
      <c r="E7" s="10">
        <v>266.74324324324328</v>
      </c>
      <c r="F7" s="10">
        <v>65.86</v>
      </c>
      <c r="G7" s="11">
        <v>0.72461489361702147</v>
      </c>
      <c r="H7" s="10">
        <v>0.1662926794739189</v>
      </c>
      <c r="I7" s="10">
        <v>190.62598399999999</v>
      </c>
      <c r="J7" s="10">
        <v>51.46</v>
      </c>
      <c r="K7" s="10">
        <v>1</v>
      </c>
      <c r="L7" s="10">
        <f>1/((8/POWER(C7,2)+(3*$AA$2/I7)*POWER(C7,2)/(E7*POWER(G7,3))*S7))</f>
        <v>5.872068715523854</v>
      </c>
      <c r="M7" s="10"/>
      <c r="N7" s="10"/>
      <c r="O7" s="10">
        <f>8/(3*$AA$2)*K7/G7</f>
        <v>1.1714182079439366</v>
      </c>
      <c r="P7" s="10">
        <f>H7/G7</f>
        <v>0.22949111443713863</v>
      </c>
      <c r="Q7" s="10">
        <f t="shared" si="0"/>
        <v>1.1579985148167995</v>
      </c>
      <c r="R7" s="10">
        <f t="shared" si="1"/>
        <v>1.3243182065283707</v>
      </c>
      <c r="S7" s="10">
        <f t="shared" si="2"/>
        <v>1.7481033316006558</v>
      </c>
      <c r="T7" s="10">
        <f>I7*POWER(G7,2)/POWER(C7,2)</f>
        <v>0.80365235504517052</v>
      </c>
      <c r="U7" s="10">
        <f>POWER(C7,2)/8</f>
        <v>15.568200000000001</v>
      </c>
      <c r="V7" s="10">
        <f>G7*E7</f>
        <v>193.28612682576201</v>
      </c>
      <c r="AA7" t="s">
        <v>22</v>
      </c>
      <c r="AB7">
        <v>530194</v>
      </c>
      <c r="AC7">
        <f t="shared" si="3"/>
        <v>4.86718092</v>
      </c>
    </row>
    <row r="8" spans="1:29" x14ac:dyDescent="0.25">
      <c r="A8" s="10" t="s">
        <v>39</v>
      </c>
      <c r="B8" s="18">
        <v>4</v>
      </c>
      <c r="C8" s="6">
        <v>11.89</v>
      </c>
      <c r="D8" s="10">
        <v>1.95</v>
      </c>
      <c r="E8" s="10">
        <v>269.85714285714283</v>
      </c>
      <c r="F8" s="10">
        <v>54.15</v>
      </c>
      <c r="G8" s="11">
        <v>0.7238075581395349</v>
      </c>
      <c r="H8" s="10">
        <v>0.13662863768006275</v>
      </c>
      <c r="I8" s="10">
        <v>211.69725030000001</v>
      </c>
      <c r="J8" s="10">
        <v>33.86</v>
      </c>
      <c r="K8" s="10">
        <v>1</v>
      </c>
      <c r="L8" s="10">
        <f>1/((8/POWER(C8,2)+(3*$AA$2/I8)*POWER(C8,2)/(E8*POWER(G8,3))*S8))</f>
        <v>5.8345342074154036</v>
      </c>
      <c r="M8" s="10"/>
      <c r="N8" s="10"/>
      <c r="O8" s="10">
        <f>8/(3*$AA$2)*K8/G8</f>
        <v>1.1727248086662028</v>
      </c>
      <c r="P8" s="10">
        <f>H8/G8</f>
        <v>0.18876376205748824</v>
      </c>
      <c r="Q8" s="10">
        <f t="shared" si="0"/>
        <v>1.1068952735982882</v>
      </c>
      <c r="R8" s="10">
        <f t="shared" si="1"/>
        <v>1.2175994137024604</v>
      </c>
      <c r="S8" s="10">
        <f t="shared" si="2"/>
        <v>1.8665728519983993</v>
      </c>
      <c r="T8" s="10">
        <f>I8*POWER(G8,2)/POWER(C8,2)</f>
        <v>0.78450864805451093</v>
      </c>
      <c r="U8" s="10">
        <f>POWER(C8,2)/8</f>
        <v>17.671512500000002</v>
      </c>
      <c r="V8" s="10">
        <f>G8*E8</f>
        <v>195.32463961794019</v>
      </c>
      <c r="AA8" t="s">
        <v>23</v>
      </c>
      <c r="AB8">
        <v>561259</v>
      </c>
      <c r="AC8">
        <f t="shared" si="3"/>
        <v>5.1523576200000001</v>
      </c>
    </row>
    <row r="9" spans="1:29" x14ac:dyDescent="0.25">
      <c r="A9" s="10" t="s">
        <v>39</v>
      </c>
      <c r="B9" s="18">
        <v>5</v>
      </c>
      <c r="C9" s="6">
        <v>12.36</v>
      </c>
      <c r="D9" s="10">
        <v>1.77</v>
      </c>
      <c r="E9" s="10">
        <v>296.74726666666663</v>
      </c>
      <c r="F9" s="10">
        <v>69.040000000000006</v>
      </c>
      <c r="G9" s="10">
        <v>0.74915712545676061</v>
      </c>
      <c r="H9" s="10">
        <v>0.18171331189680714</v>
      </c>
      <c r="I9" s="12">
        <v>187.95375850598307</v>
      </c>
      <c r="J9" s="10">
        <v>39.130000000000003</v>
      </c>
      <c r="K9" s="10">
        <v>1</v>
      </c>
      <c r="L9" s="10">
        <f>1/((8/POWER(C9,2)+(3*$AA$2/I9)*POWER(C9,2)/(E9*POWER(G9,3))*S9))</f>
        <v>6.4276676936281678</v>
      </c>
      <c r="M9" s="10"/>
      <c r="N9" s="10"/>
      <c r="O9" s="10">
        <f>8/(3*$AA$2)*K9/G9</f>
        <v>1.1330427907400709</v>
      </c>
      <c r="P9" s="10">
        <f>H9/G9</f>
        <v>0.24255700936704921</v>
      </c>
      <c r="Q9" s="10">
        <f t="shared" si="0"/>
        <v>1.1765017083792604</v>
      </c>
      <c r="R9" s="10">
        <f t="shared" si="1"/>
        <v>1.3633877011121198</v>
      </c>
      <c r="S9" s="10">
        <f t="shared" si="2"/>
        <v>1.6810271068186766</v>
      </c>
      <c r="T9" s="10">
        <f>I9*POWER(G9,2)/POWER(C9,2)</f>
        <v>0.69049398919344351</v>
      </c>
      <c r="U9" s="10">
        <f>POWER(C9,2)/8</f>
        <v>19.0962</v>
      </c>
      <c r="V9" s="10">
        <f>G9*E9</f>
        <v>222.31032928315076</v>
      </c>
      <c r="AA9" t="s">
        <v>24</v>
      </c>
      <c r="AB9">
        <v>561524</v>
      </c>
      <c r="AC9">
        <f t="shared" si="3"/>
        <v>5.15479032</v>
      </c>
    </row>
    <row r="10" spans="1:29" x14ac:dyDescent="0.25">
      <c r="A10" s="10" t="s">
        <v>39</v>
      </c>
      <c r="B10" s="18">
        <v>6</v>
      </c>
      <c r="C10" s="6">
        <v>13.11</v>
      </c>
      <c r="D10" s="10">
        <v>2.92</v>
      </c>
      <c r="E10" s="10">
        <v>263.45499999999998</v>
      </c>
      <c r="F10" s="10">
        <v>49.67</v>
      </c>
      <c r="G10" s="10">
        <v>0.74532036423841075</v>
      </c>
      <c r="H10" s="10">
        <v>0.15131114232021348</v>
      </c>
      <c r="I10" s="10">
        <v>186.67320462704012</v>
      </c>
      <c r="J10" s="10">
        <v>40.26</v>
      </c>
      <c r="K10" s="10">
        <v>1</v>
      </c>
      <c r="L10" s="10">
        <f>1/((8/POWER(C10,2)+(3*$AA$2/I10)*POWER(C10,2)/(E10*POWER(G10,3))*S10))</f>
        <v>5.2717963146967346</v>
      </c>
      <c r="M10" s="10"/>
      <c r="N10" s="10"/>
      <c r="O10" s="10">
        <f>8/(3*$AA$2)*K10/G10</f>
        <v>1.1388754700103931</v>
      </c>
      <c r="P10" s="10">
        <f>H10/G10</f>
        <v>0.20301490416785734</v>
      </c>
      <c r="Q10" s="10">
        <f t="shared" si="0"/>
        <v>1.1236451539428529</v>
      </c>
      <c r="R10" s="10">
        <f t="shared" si="1"/>
        <v>1.2523863492502232</v>
      </c>
      <c r="S10" s="10">
        <f t="shared" si="2"/>
        <v>1.7993250026033087</v>
      </c>
      <c r="T10" s="10">
        <f>I10*POWER(G10,2)/POWER(C10,2)</f>
        <v>0.603340633246219</v>
      </c>
      <c r="U10" s="10">
        <f>POWER(C10,2)/8</f>
        <v>21.484012499999999</v>
      </c>
      <c r="V10" s="10">
        <f>G10*E10</f>
        <v>196.35837656043049</v>
      </c>
      <c r="AA10" t="s">
        <v>25</v>
      </c>
      <c r="AB10">
        <v>609048</v>
      </c>
      <c r="AC10">
        <f t="shared" si="3"/>
        <v>5.5910606400000002</v>
      </c>
    </row>
    <row r="11" spans="1:29" x14ac:dyDescent="0.25">
      <c r="A11" s="13" t="s">
        <v>39</v>
      </c>
      <c r="B11" s="18">
        <v>7</v>
      </c>
      <c r="C11" s="7">
        <v>12.62</v>
      </c>
      <c r="D11" s="13">
        <v>2.23</v>
      </c>
      <c r="E11" s="13">
        <v>297.38461538461536</v>
      </c>
      <c r="F11" s="13">
        <v>77.28</v>
      </c>
      <c r="G11" s="13">
        <v>0.71586648865153568</v>
      </c>
      <c r="H11" s="13">
        <v>0.1383057391135438</v>
      </c>
      <c r="I11" s="13">
        <v>200.96401179738726</v>
      </c>
      <c r="J11" s="13">
        <v>53.55</v>
      </c>
      <c r="K11" s="13">
        <v>1</v>
      </c>
      <c r="L11" s="13">
        <f>1/((8/POWER(C11,2)+(3*$AA$2/I11)*POWER(C11,2)/(E11*POWER(G11,3))*S11))</f>
        <v>5.6211711887890283</v>
      </c>
      <c r="M11" s="13"/>
      <c r="N11" s="10"/>
      <c r="O11" s="10">
        <f>8/(3*$AA$2)*K11/G11</f>
        <v>1.1857337835847814</v>
      </c>
      <c r="P11" s="10">
        <f>H11/G11</f>
        <v>0.19320046587746792</v>
      </c>
      <c r="Q11" s="10">
        <f t="shared" si="0"/>
        <v>1.1119792600458118</v>
      </c>
      <c r="R11" s="10">
        <f t="shared" si="1"/>
        <v>1.2281383049850931</v>
      </c>
      <c r="S11" s="10">
        <f t="shared" si="2"/>
        <v>1.8647698678492861</v>
      </c>
      <c r="T11" s="10">
        <f>I11*POWER(G11,2)/POWER(C11,2)</f>
        <v>0.64664161015463306</v>
      </c>
      <c r="U11" s="10">
        <f>POWER(C11,2)/8</f>
        <v>19.908049999999996</v>
      </c>
      <c r="V11" s="10">
        <f>G11*E11</f>
        <v>212.88768039437204</v>
      </c>
      <c r="AA11" t="s">
        <v>26</v>
      </c>
      <c r="AB11">
        <v>654214</v>
      </c>
      <c r="AC11">
        <f t="shared" si="3"/>
        <v>6.00568452</v>
      </c>
    </row>
    <row r="12" spans="1:29" x14ac:dyDescent="0.25">
      <c r="A12" s="13" t="s">
        <v>39</v>
      </c>
      <c r="B12" s="18">
        <v>8</v>
      </c>
      <c r="C12" s="7">
        <v>13.62</v>
      </c>
      <c r="D12" s="13">
        <v>2.31</v>
      </c>
      <c r="E12" s="13">
        <v>271.54215384615384</v>
      </c>
      <c r="F12" s="13">
        <v>43.3</v>
      </c>
      <c r="G12" s="13">
        <v>0.68803678304239313</v>
      </c>
      <c r="H12" s="13">
        <v>0.14164704497249142</v>
      </c>
      <c r="I12" s="13">
        <v>195.59646998421422</v>
      </c>
      <c r="J12" s="13">
        <v>73.39</v>
      </c>
      <c r="K12" s="13">
        <v>1</v>
      </c>
      <c r="L12" s="13">
        <f>1/((8/POWER(C12,2)+(3*$AA$2/I12)*POWER(C12,2)/(E12*POWER(G12,3))*S12))</f>
        <v>4.3147039298679219</v>
      </c>
      <c r="M12" s="13"/>
      <c r="N12" s="10"/>
      <c r="O12" s="10">
        <f>8/(3*$AA$2)*K12/G12</f>
        <v>1.2336943329932948</v>
      </c>
      <c r="P12" s="10">
        <f>H12/G12</f>
        <v>0.20587132616100831</v>
      </c>
      <c r="Q12" s="10">
        <f t="shared" si="0"/>
        <v>1.1271490088058769</v>
      </c>
      <c r="R12" s="10">
        <f t="shared" si="1"/>
        <v>1.2596869744251924</v>
      </c>
      <c r="S12" s="10">
        <f t="shared" si="2"/>
        <v>1.8665599372558788</v>
      </c>
      <c r="T12" s="10">
        <f>I12*POWER(G12,2)/POWER(C12,2)</f>
        <v>0.49914889117560984</v>
      </c>
      <c r="U12" s="10">
        <f>POWER(C12,2)/8</f>
        <v>23.188049999999997</v>
      </c>
      <c r="V12" s="10">
        <f>G12*E12</f>
        <v>186.83098999271027</v>
      </c>
      <c r="AA12" t="s">
        <v>27</v>
      </c>
      <c r="AB12">
        <v>659475</v>
      </c>
      <c r="AC12">
        <f t="shared" si="3"/>
        <v>6.0539804999999998</v>
      </c>
    </row>
    <row r="13" spans="1:29" x14ac:dyDescent="0.25">
      <c r="A13" s="13" t="s">
        <v>39</v>
      </c>
      <c r="B13" s="18">
        <v>9</v>
      </c>
      <c r="C13" s="7">
        <v>13.3</v>
      </c>
      <c r="D13" s="13">
        <v>2.13</v>
      </c>
      <c r="E13" s="13">
        <v>293.35484210526317</v>
      </c>
      <c r="F13" s="13">
        <v>46.17</v>
      </c>
      <c r="G13" s="13">
        <v>0.73172659430122167</v>
      </c>
      <c r="H13" s="13">
        <v>0.1288996263252184</v>
      </c>
      <c r="I13" s="13">
        <v>206.52407909127987</v>
      </c>
      <c r="J13" s="13">
        <v>45.77</v>
      </c>
      <c r="K13" s="13">
        <v>1</v>
      </c>
      <c r="L13" s="13">
        <f>1/((8/POWER(C13,2)+(3*$AA$2/I13)*POWER(C13,2)/(E13*POWER(G13,3))*S13))</f>
        <v>5.6179278376185753</v>
      </c>
      <c r="M13" s="13"/>
      <c r="N13" s="10"/>
      <c r="O13" s="10">
        <f>8/(3*$AA$2)*K13/G13</f>
        <v>1.1600331144735057</v>
      </c>
      <c r="P13" s="10">
        <f>H13/G13</f>
        <v>0.17615818166116254</v>
      </c>
      <c r="Q13" s="10">
        <f t="shared" si="0"/>
        <v>1.0930951148985015</v>
      </c>
      <c r="R13" s="10">
        <f t="shared" si="1"/>
        <v>1.1890791299363246</v>
      </c>
      <c r="S13" s="10">
        <f t="shared" si="2"/>
        <v>1.8904061535405621</v>
      </c>
      <c r="T13" s="10">
        <f>I13*POWER(G13,2)/POWER(C13,2)</f>
        <v>0.625122443538631</v>
      </c>
      <c r="U13" s="10">
        <f>POWER(C13,2)/8</f>
        <v>22.111250000000002</v>
      </c>
      <c r="V13" s="10">
        <f>G13*E13</f>
        <v>214.65553953545685</v>
      </c>
      <c r="AA13" t="s">
        <v>28</v>
      </c>
      <c r="AB13">
        <v>630288</v>
      </c>
      <c r="AC13">
        <f t="shared" si="3"/>
        <v>5.7860438400000005</v>
      </c>
    </row>
    <row r="14" spans="1:29" x14ac:dyDescent="0.25">
      <c r="A14" s="13" t="s">
        <v>39</v>
      </c>
      <c r="B14" s="18">
        <v>10</v>
      </c>
      <c r="C14">
        <v>12.48</v>
      </c>
      <c r="D14" s="14">
        <v>2.19</v>
      </c>
      <c r="E14" s="14">
        <v>257.81081081081084</v>
      </c>
      <c r="F14" s="14">
        <v>61.12</v>
      </c>
      <c r="G14" s="13">
        <v>0.70004853620955398</v>
      </c>
      <c r="H14" s="13">
        <v>0.14716657345068823</v>
      </c>
      <c r="I14" s="14">
        <v>180.3391367887138</v>
      </c>
      <c r="J14" s="14">
        <v>30.7</v>
      </c>
      <c r="K14" s="14">
        <v>1</v>
      </c>
      <c r="L14" s="13">
        <f>1/((8/POWER(C14,2)+(3*$AA$2/I14)*POWER(C14,2)/(E14*POWER(G14,3))*S14))</f>
        <v>4.5369253253614534</v>
      </c>
      <c r="M14" s="13"/>
      <c r="N14" s="10"/>
      <c r="O14" s="10">
        <f>8/(3*$AA$2)*K14/G14</f>
        <v>1.2125260410176013</v>
      </c>
      <c r="P14" s="10">
        <f>H14/G14</f>
        <v>0.21022338572055108</v>
      </c>
      <c r="Q14" s="10">
        <f t="shared" si="0"/>
        <v>1.1325816157114348</v>
      </c>
      <c r="R14" s="10">
        <f t="shared" si="1"/>
        <v>1.271022526364421</v>
      </c>
      <c r="S14" s="10">
        <f t="shared" si="2"/>
        <v>1.8369154072608127</v>
      </c>
      <c r="T14" s="10">
        <f>I14*POWER(G14,2)/POWER(C14,2)</f>
        <v>0.56743630591442262</v>
      </c>
      <c r="U14" s="10">
        <f>POWER(C14,2)/8</f>
        <v>19.468800000000002</v>
      </c>
      <c r="V14" s="10">
        <f>G14*E14</f>
        <v>180.48008072710638</v>
      </c>
      <c r="AA14" t="s">
        <v>29</v>
      </c>
      <c r="AB14">
        <v>607902</v>
      </c>
      <c r="AC14">
        <f t="shared" si="3"/>
        <v>5.5805403600000005</v>
      </c>
    </row>
    <row r="15" spans="1:29" x14ac:dyDescent="0.25">
      <c r="A15" s="15" t="s">
        <v>39</v>
      </c>
      <c r="B15" s="18">
        <v>11</v>
      </c>
      <c r="C15" s="8">
        <v>14</v>
      </c>
      <c r="D15" s="15">
        <v>2.35</v>
      </c>
      <c r="E15" s="15">
        <v>274.63636363636363</v>
      </c>
      <c r="F15" s="15">
        <v>54.77</v>
      </c>
      <c r="G15" s="13">
        <v>0.71083057090239365</v>
      </c>
      <c r="H15" s="13">
        <v>0.12208077533240867</v>
      </c>
      <c r="I15" s="15">
        <v>223.31771968497108</v>
      </c>
      <c r="J15" s="15">
        <v>61.05</v>
      </c>
      <c r="K15" s="15">
        <v>1</v>
      </c>
      <c r="L15" s="13">
        <f>1/((8/POWER(C15,2)+(3*$AA$2/I15)*POWER(C15,2)/(E15*POWER(G15,3))*S15))</f>
        <v>4.932171183126858</v>
      </c>
      <c r="M15" s="13"/>
      <c r="N15" s="10"/>
      <c r="O15" s="10">
        <f>8/(3*$AA$2)*K15/G15</f>
        <v>1.194134178912365</v>
      </c>
      <c r="P15" s="10">
        <f>H15/G15</f>
        <v>0.17174384491852696</v>
      </c>
      <c r="Q15" s="10">
        <f t="shared" si="0"/>
        <v>1.0884878448021971</v>
      </c>
      <c r="R15" s="10">
        <f t="shared" si="1"/>
        <v>1.1795857224969735</v>
      </c>
      <c r="S15" s="10">
        <f t="shared" si="2"/>
        <v>1.9310392420155651</v>
      </c>
      <c r="T15" s="10">
        <f>I15*POWER(G15,2)/POWER(C15,2)</f>
        <v>0.57570408087971259</v>
      </c>
      <c r="U15" s="10">
        <f>POWER(C15,2)/8</f>
        <v>24.5</v>
      </c>
      <c r="V15" s="10">
        <f>G15*E15</f>
        <v>195.21992315419374</v>
      </c>
      <c r="AA15" t="s">
        <v>30</v>
      </c>
      <c r="AB15">
        <v>553529</v>
      </c>
      <c r="AC15">
        <f t="shared" si="3"/>
        <v>5.0813962200000002</v>
      </c>
    </row>
    <row r="16" spans="1:29" x14ac:dyDescent="0.25">
      <c r="A16" s="15" t="s">
        <v>39</v>
      </c>
      <c r="B16" s="18">
        <v>12</v>
      </c>
      <c r="C16" s="8">
        <v>14.91</v>
      </c>
      <c r="D16" s="15">
        <v>3.15</v>
      </c>
      <c r="E16" s="15">
        <v>319.14285714285717</v>
      </c>
      <c r="F16" s="15">
        <v>64.09</v>
      </c>
      <c r="G16" s="13">
        <v>0.75440037593984943</v>
      </c>
      <c r="H16" s="13">
        <v>0.13373237676265529</v>
      </c>
      <c r="I16" s="15">
        <v>211.78181636813076</v>
      </c>
      <c r="J16" s="15">
        <v>54.15</v>
      </c>
      <c r="K16" s="15">
        <v>1</v>
      </c>
      <c r="L16" s="13">
        <f>1/((8/POWER(C16,2)+(3*$AA$2/I16)*POWER(C16,2)/(E16*POWER(G16,3))*S16))</f>
        <v>5.8772086190854091</v>
      </c>
      <c r="M16" s="13"/>
      <c r="N16" s="10" t="s">
        <v>41</v>
      </c>
      <c r="O16" s="10">
        <f>8/(3*$AA$2)*K16/G16</f>
        <v>1.1251678912180407</v>
      </c>
      <c r="P16" s="10">
        <f>H16/G16</f>
        <v>0.17726976420981816</v>
      </c>
      <c r="Q16" s="10">
        <f t="shared" si="0"/>
        <v>1.0942737079090137</v>
      </c>
      <c r="R16" s="10">
        <f t="shared" si="1"/>
        <v>1.1915099264856652</v>
      </c>
      <c r="S16" s="10">
        <f t="shared" si="2"/>
        <v>1.8581691852879818</v>
      </c>
      <c r="T16" s="10">
        <f>I16*POWER(G16,2)/POWER(C16,2)</f>
        <v>0.54217211121666664</v>
      </c>
      <c r="U16" s="10">
        <f>POWER(C16,2)/8</f>
        <v>27.7885125</v>
      </c>
      <c r="V16" s="10">
        <f>G16*E16</f>
        <v>240.7614914070891</v>
      </c>
      <c r="AA16" t="s">
        <v>31</v>
      </c>
      <c r="AB16">
        <v>522622</v>
      </c>
      <c r="AC16">
        <f t="shared" si="3"/>
        <v>4.7976699600000003</v>
      </c>
    </row>
    <row r="17" spans="1:29" x14ac:dyDescent="0.25">
      <c r="A17" s="15" t="s">
        <v>39</v>
      </c>
      <c r="B17" s="18">
        <v>13</v>
      </c>
      <c r="C17" s="8">
        <v>14.08</v>
      </c>
      <c r="D17" s="15">
        <v>1.89</v>
      </c>
      <c r="E17" s="15">
        <v>312.54585714285719</v>
      </c>
      <c r="F17" s="15">
        <v>94.23</v>
      </c>
      <c r="G17" s="13">
        <v>0.76340915697674416</v>
      </c>
      <c r="H17" s="13">
        <v>0.14276213955224845</v>
      </c>
      <c r="I17" s="15">
        <v>208.80728543342397</v>
      </c>
      <c r="J17" s="15">
        <v>30.75</v>
      </c>
      <c r="K17" s="15">
        <v>1</v>
      </c>
      <c r="L17" s="13">
        <f>1/((8/POWER(C17,2)+(3*$AA$2/I17)*POWER(C17,2)/(E17*POWER(G17,3))*S17))</f>
        <v>6.3470084232868968</v>
      </c>
      <c r="M17" s="13"/>
      <c r="N17" s="10"/>
      <c r="O17" s="10">
        <f>8/(3*$AA$2)*K17/G17</f>
        <v>1.1118900950728252</v>
      </c>
      <c r="P17" s="10">
        <f>H17/G17</f>
        <v>0.18700606122883778</v>
      </c>
      <c r="Q17" s="10">
        <f t="shared" si="0"/>
        <v>1.1049138008089714</v>
      </c>
      <c r="R17" s="10">
        <f t="shared" si="1"/>
        <v>1.2134965701513378</v>
      </c>
      <c r="S17" s="10">
        <f t="shared" si="2"/>
        <v>1.8213176412272158</v>
      </c>
      <c r="T17" s="10">
        <f>I17*POWER(G17,2)/POWER(C17,2)</f>
        <v>0.61383983393970076</v>
      </c>
      <c r="U17" s="10">
        <f>POWER(C17,2)/8</f>
        <v>24.780799999999999</v>
      </c>
      <c r="V17" s="10">
        <f>G17*E17</f>
        <v>238.60036931800252</v>
      </c>
      <c r="AA17" t="s">
        <v>32</v>
      </c>
      <c r="AB17">
        <v>489764</v>
      </c>
      <c r="AC17">
        <f t="shared" si="3"/>
        <v>4.4960335200000001</v>
      </c>
    </row>
    <row r="18" spans="1:29" x14ac:dyDescent="0.25">
      <c r="A18" s="16" t="s">
        <v>39</v>
      </c>
      <c r="B18" s="18">
        <v>14</v>
      </c>
      <c r="C18" s="9">
        <v>14.3</v>
      </c>
      <c r="D18" s="16">
        <v>3.47</v>
      </c>
      <c r="E18" s="16">
        <v>280</v>
      </c>
      <c r="F18" s="16">
        <v>60</v>
      </c>
      <c r="G18" s="13">
        <v>0.72961005917159683</v>
      </c>
      <c r="H18" s="13">
        <v>0.15192402014271503</v>
      </c>
      <c r="I18" s="16">
        <v>174.98673429348491</v>
      </c>
      <c r="J18" s="16">
        <v>38.1</v>
      </c>
      <c r="K18" s="16">
        <v>1</v>
      </c>
      <c r="L18" s="16">
        <f>1/((8/POWER(C18,2)+(3*$AA$2/I18)*POWER(C18,2)/(E18*POWER(G18,3))*S18))</f>
        <v>4.5080668480483608</v>
      </c>
      <c r="M18" s="13"/>
      <c r="N18" s="10"/>
      <c r="O18" s="10">
        <f>8/(3*$AA$2)*K18/G18</f>
        <v>1.1633982693359524</v>
      </c>
      <c r="P18" s="10">
        <f>H18/G18</f>
        <v>0.20822632340789046</v>
      </c>
      <c r="Q18" s="10">
        <f t="shared" si="0"/>
        <v>1.1300746052799022</v>
      </c>
      <c r="R18" s="10">
        <f t="shared" si="1"/>
        <v>1.2657890115393786</v>
      </c>
      <c r="S18" s="10">
        <f t="shared" si="2"/>
        <v>1.8040064846121595</v>
      </c>
      <c r="T18" s="10">
        <f>I18*POWER(G18,2)/POWER(C18,2)</f>
        <v>0.45552758072812821</v>
      </c>
      <c r="U18" s="10">
        <f>POWER(C18,2)/8</f>
        <v>25.561250000000001</v>
      </c>
      <c r="V18" s="10">
        <f>G18*E18</f>
        <v>204.29081656804712</v>
      </c>
      <c r="AA18" t="s">
        <v>33</v>
      </c>
      <c r="AB18">
        <v>492677</v>
      </c>
      <c r="AC18">
        <f t="shared" si="3"/>
        <v>4.5227748600000002</v>
      </c>
    </row>
    <row r="19" spans="1:29" x14ac:dyDescent="0.25">
      <c r="A19" s="16" t="s">
        <v>39</v>
      </c>
      <c r="B19" s="18">
        <v>15</v>
      </c>
      <c r="C19" s="9">
        <v>13.84</v>
      </c>
      <c r="D19" s="16">
        <v>2.34</v>
      </c>
      <c r="E19" s="16">
        <v>217.88</v>
      </c>
      <c r="F19" s="16">
        <v>48.8</v>
      </c>
      <c r="G19" s="13">
        <v>0.68986482939632521</v>
      </c>
      <c r="H19" s="13">
        <v>0.118684773922054</v>
      </c>
      <c r="I19" s="16">
        <v>185.38982210526314</v>
      </c>
      <c r="J19" s="16">
        <v>47.7</v>
      </c>
      <c r="K19" s="16">
        <v>1</v>
      </c>
      <c r="L19" s="16">
        <f>1/((8/POWER(C19,2)+(3*$AA$2/I19)*POWER(C19,2)/(E19*POWER(G19,3))*S19))</f>
        <v>3.2392727503865721</v>
      </c>
      <c r="M19" s="13"/>
      <c r="N19" s="10"/>
      <c r="O19" s="10">
        <f>8/(3*$AA$2)*K19/G19</f>
        <v>1.2304252136945641</v>
      </c>
      <c r="P19" s="10">
        <f>H19/G19</f>
        <v>0.17204062138652668</v>
      </c>
      <c r="Q19" s="10">
        <f t="shared" si="0"/>
        <v>1.0887939262211868</v>
      </c>
      <c r="R19" s="10">
        <f t="shared" si="1"/>
        <v>1.1802159728869646</v>
      </c>
      <c r="S19" s="10">
        <f t="shared" si="2"/>
        <v>1.9609898629298097</v>
      </c>
      <c r="T19" s="10">
        <f>I19*POWER(G19,2)/POWER(C19,2)</f>
        <v>0.4606188600564925</v>
      </c>
      <c r="U19" s="10">
        <f>POWER(C19,2)/8</f>
        <v>23.943200000000001</v>
      </c>
      <c r="V19" s="10">
        <f>G19*E19</f>
        <v>150.30774902887134</v>
      </c>
      <c r="AA19" t="s">
        <v>34</v>
      </c>
      <c r="AB19">
        <v>1504473</v>
      </c>
      <c r="AC19">
        <f>AB19*0.0000022144</f>
        <v>3.3315050112</v>
      </c>
    </row>
    <row r="20" spans="1:29" x14ac:dyDescent="0.25">
      <c r="A20" s="16" t="s">
        <v>39</v>
      </c>
      <c r="B20" s="18">
        <v>16</v>
      </c>
      <c r="C20" s="9">
        <v>11.07</v>
      </c>
      <c r="D20" s="16">
        <v>3</v>
      </c>
      <c r="E20" s="16">
        <v>231.94117647058823</v>
      </c>
      <c r="F20" s="16">
        <v>52.37</v>
      </c>
      <c r="G20" s="13">
        <v>0.65289882352941087</v>
      </c>
      <c r="H20" s="13">
        <v>0.17314453091810836</v>
      </c>
      <c r="I20" s="16">
        <v>163.39483587499998</v>
      </c>
      <c r="J20" s="16">
        <v>33.590000000000003</v>
      </c>
      <c r="K20" s="16">
        <v>1</v>
      </c>
      <c r="L20" s="16">
        <f>1/((8/POWER(C20,2)+(3*$AA$2/I20)*POWER(C20,2)/(E20*POWER(G20,3))*S20))</f>
        <v>3.924882511744832</v>
      </c>
      <c r="M20" s="13"/>
      <c r="N20" s="10"/>
      <c r="O20" s="10">
        <f>8/(3*$AA$2)*K20/G20</f>
        <v>1.3000897681845811</v>
      </c>
      <c r="P20" s="10">
        <f>H20/G20</f>
        <v>0.26519351035453165</v>
      </c>
      <c r="Q20" s="10">
        <f t="shared" si="0"/>
        <v>1.2109827938024773</v>
      </c>
      <c r="R20" s="10">
        <f t="shared" si="1"/>
        <v>1.4368035006985209</v>
      </c>
      <c r="S20" s="10">
        <f t="shared" si="2"/>
        <v>1.7306242563163465</v>
      </c>
      <c r="T20" s="10">
        <f>I20*POWER(G20,2)/POWER(C20,2)</f>
        <v>0.5683748554718977</v>
      </c>
      <c r="U20" s="10">
        <f>POWER(C20,2)/8</f>
        <v>15.318112500000002</v>
      </c>
      <c r="V20" s="10">
        <f>G20*E20</f>
        <v>151.43412124567453</v>
      </c>
      <c r="AA20" t="s">
        <v>35</v>
      </c>
      <c r="AB20">
        <v>714861</v>
      </c>
      <c r="AC20">
        <f>AB20*0.000005165</f>
        <v>3.6922570649999997</v>
      </c>
    </row>
    <row r="21" spans="1:29" x14ac:dyDescent="0.25">
      <c r="A21" s="10" t="s">
        <v>39</v>
      </c>
      <c r="B21" s="18">
        <v>17</v>
      </c>
      <c r="C21" s="6">
        <v>9.06</v>
      </c>
      <c r="D21" s="10">
        <v>2.9</v>
      </c>
      <c r="E21" s="10">
        <v>241.41935483870967</v>
      </c>
      <c r="F21" s="10">
        <v>57.39</v>
      </c>
      <c r="G21" s="10">
        <v>0.54528042328042348</v>
      </c>
      <c r="H21" s="10">
        <v>0.12965078018252327</v>
      </c>
      <c r="I21" s="10">
        <v>140.65207548426523</v>
      </c>
      <c r="J21" s="10">
        <v>41.49</v>
      </c>
      <c r="K21" s="10">
        <v>1</v>
      </c>
      <c r="L21" s="10">
        <f>1/((8/POWER(C21,2)+(3*$AA$2/I21)*POWER(C21,2)/(E21*POWER(G21,3))*S21))</f>
        <v>2.6330319324151148</v>
      </c>
      <c r="M21" s="10"/>
      <c r="N21" s="10"/>
      <c r="O21" s="10">
        <f>8/(3*$AA$2)*K21/G21</f>
        <v>1.5566799098045152</v>
      </c>
      <c r="P21" s="10">
        <f>H21/G21</f>
        <v>0.2377689985687369</v>
      </c>
      <c r="Q21" s="10">
        <f t="shared" si="0"/>
        <v>1.16960229004114</v>
      </c>
      <c r="R21" s="10">
        <f t="shared" si="1"/>
        <v>1.3487928923446797</v>
      </c>
      <c r="S21" s="10">
        <f t="shared" si="2"/>
        <v>2.0091196836275196</v>
      </c>
      <c r="T21" s="10">
        <f>I21*POWER(G21,2)/POWER(C21,2)</f>
        <v>0.50948284051971071</v>
      </c>
      <c r="U21" s="10">
        <f>POWER(C21,2)/8</f>
        <v>10.260450000000001</v>
      </c>
      <c r="V21" s="10">
        <f>G21*E21</f>
        <v>131.64124799453836</v>
      </c>
      <c r="AA21" t="s">
        <v>36</v>
      </c>
      <c r="AB21">
        <v>397481</v>
      </c>
      <c r="AC21">
        <f>AB21*0.00000918</f>
        <v>3.6488755799999999</v>
      </c>
    </row>
    <row r="22" spans="1:29" x14ac:dyDescent="0.25">
      <c r="A22" s="10" t="s">
        <v>39</v>
      </c>
      <c r="B22" s="18">
        <v>17.399999999999999</v>
      </c>
      <c r="C22" s="6">
        <v>8.07</v>
      </c>
      <c r="D22" s="10">
        <v>1.44</v>
      </c>
      <c r="E22" s="10" t="s">
        <v>49</v>
      </c>
      <c r="F22" s="10"/>
      <c r="G22" s="10">
        <v>0.48856818181818151</v>
      </c>
      <c r="H22" s="10">
        <v>8.8788955261046049E-2</v>
      </c>
      <c r="I22" s="10">
        <v>123.36219514349997</v>
      </c>
      <c r="J22" s="10">
        <v>31.39</v>
      </c>
      <c r="K22" s="10">
        <v>1</v>
      </c>
      <c r="L22" s="10"/>
      <c r="M22" s="10"/>
      <c r="N22" s="10"/>
      <c r="O22" s="10">
        <f>8/(3*$AA$2)*K22/G22</f>
        <v>1.7373769142547737</v>
      </c>
      <c r="P22" s="10">
        <f>H22/G22</f>
        <v>0.18173298746271704</v>
      </c>
      <c r="Q22" s="10">
        <f t="shared" si="0"/>
        <v>1.0990806361963723</v>
      </c>
      <c r="R22" s="10">
        <f t="shared" si="1"/>
        <v>1.2014335965491036</v>
      </c>
      <c r="S22" s="10">
        <f t="shared" si="2"/>
        <v>2.355937857474792</v>
      </c>
      <c r="T22" s="10">
        <f>I22*POWER(G22,2)/POWER(C22,2)</f>
        <v>0.45215296100142982</v>
      </c>
      <c r="U22" s="10">
        <f>POWER(C22,2)/8</f>
        <v>8.1406125000000014</v>
      </c>
      <c r="V22" s="10" t="e">
        <f>G22*E22</f>
        <v>#VALUE!</v>
      </c>
      <c r="AA22" t="s">
        <v>37</v>
      </c>
      <c r="AB22">
        <v>147820</v>
      </c>
      <c r="AC22">
        <f>AB22*0.00000918</f>
        <v>1.3569876000000001</v>
      </c>
    </row>
    <row r="23" spans="1:29" x14ac:dyDescent="0.25">
      <c r="A23" s="10" t="s">
        <v>39</v>
      </c>
      <c r="B23" s="18">
        <v>17.7</v>
      </c>
      <c r="C23" s="6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AA23" t="s">
        <v>50</v>
      </c>
    </row>
    <row r="24" spans="1:29" x14ac:dyDescent="0.25">
      <c r="A24" s="10"/>
      <c r="B24" s="18"/>
      <c r="C24" s="6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</row>
    <row r="25" spans="1:29" ht="17.25" x14ac:dyDescent="0.25">
      <c r="A25" s="10"/>
      <c r="B25" s="18"/>
      <c r="C25" s="6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AA25" t="s">
        <v>43</v>
      </c>
      <c r="AB25" t="s">
        <v>45</v>
      </c>
      <c r="AC25" s="3" t="s">
        <v>46</v>
      </c>
    </row>
    <row r="26" spans="1:29" x14ac:dyDescent="0.25">
      <c r="A26" s="10" t="s">
        <v>40</v>
      </c>
      <c r="B26" s="18">
        <v>0</v>
      </c>
      <c r="C26" s="6">
        <v>6.73</v>
      </c>
      <c r="D26" s="10">
        <v>1.24</v>
      </c>
      <c r="E26" s="10">
        <v>151.44300000000001</v>
      </c>
      <c r="F26" s="10">
        <v>28.43</v>
      </c>
      <c r="G26" s="11">
        <v>0.61118341121495345</v>
      </c>
      <c r="H26" s="10">
        <v>0.15941313115201705</v>
      </c>
      <c r="I26" s="10">
        <v>81.651926548734323</v>
      </c>
      <c r="J26" s="10">
        <v>21.47</v>
      </c>
      <c r="K26" s="10">
        <v>1</v>
      </c>
      <c r="L26" s="10">
        <f>1/((8/POWER(C26,2)+(3*$AA$2/I26)*POWER(C26,2)/(E26*POWER(G26,3))*S26))</f>
        <v>2.222829025208819</v>
      </c>
      <c r="M26" s="10"/>
      <c r="N26" s="10"/>
      <c r="O26" s="10">
        <f>8/(3*$AA$2)*K26/G26</f>
        <v>1.3888254565728138</v>
      </c>
      <c r="P26" s="10">
        <f>H26/G26</f>
        <v>0.26082699272731308</v>
      </c>
      <c r="Q26" s="10">
        <f t="shared" ref="Q26:Q45" si="4">1+3*POWER(P26,2)</f>
        <v>1.2040921604055215</v>
      </c>
      <c r="R26" s="10">
        <f t="shared" ref="R26:R45" si="5">1+6*POWER(P26,2)+3*POWER(P26,4)</f>
        <v>1.4220688574573739</v>
      </c>
      <c r="S26" s="10">
        <f t="shared" ref="S26:S45" si="6">1/Q26+O26/R26</f>
        <v>1.8071244261087855</v>
      </c>
      <c r="T26" s="10">
        <f>I26*POWER(G26,2)/POWER(C26,2)</f>
        <v>0.67340978700955922</v>
      </c>
      <c r="U26" s="10">
        <f>POWER(C26,2)/8</f>
        <v>5.6616125000000004</v>
      </c>
      <c r="V26" s="10">
        <f>G26*E26</f>
        <v>92.559449344626202</v>
      </c>
      <c r="AA26" t="s">
        <v>20</v>
      </c>
      <c r="AB26">
        <v>49671</v>
      </c>
      <c r="AC26">
        <f>AB26*0.00000918</f>
        <v>0.45597978</v>
      </c>
    </row>
    <row r="27" spans="1:29" x14ac:dyDescent="0.25">
      <c r="A27" s="10" t="s">
        <v>40</v>
      </c>
      <c r="B27" s="18">
        <v>1</v>
      </c>
      <c r="C27" s="6">
        <v>7.82</v>
      </c>
      <c r="D27" s="10">
        <v>1.71</v>
      </c>
      <c r="E27" s="10">
        <v>181.55</v>
      </c>
      <c r="F27" s="10"/>
      <c r="G27" s="11">
        <v>0.57740427927927918</v>
      </c>
      <c r="H27" s="10">
        <v>0.15603304528344908</v>
      </c>
      <c r="I27" s="10">
        <v>106.47074539490553</v>
      </c>
      <c r="J27" s="10">
        <v>25.18</v>
      </c>
      <c r="K27" s="10">
        <v>1</v>
      </c>
      <c r="L27" s="10">
        <f>1/((8/POWER(C27,2)+(3*$AA$2/I27)*POWER(C27,2)/(E27*POWER(G27,3))*S27))</f>
        <v>2.4127869353849114</v>
      </c>
      <c r="M27" s="10"/>
      <c r="N27" s="10"/>
      <c r="O27" s="10">
        <f>8/(3*$AA$2)*K27/G27</f>
        <v>1.4700741068110035</v>
      </c>
      <c r="P27" s="10">
        <f>H27/G27</f>
        <v>0.2702318823792072</v>
      </c>
      <c r="Q27" s="10">
        <f t="shared" si="4"/>
        <v>1.2190758107626289</v>
      </c>
      <c r="R27" s="10">
        <f t="shared" si="5"/>
        <v>1.4541496918123589</v>
      </c>
      <c r="S27" s="10">
        <f t="shared" si="6"/>
        <v>1.8312445448175685</v>
      </c>
      <c r="T27" s="10">
        <f>I27*POWER(G27,2)/POWER(C27,2)</f>
        <v>0.58046599764936824</v>
      </c>
      <c r="U27" s="10">
        <f>POWER(C27,2)/8</f>
        <v>7.6440500000000009</v>
      </c>
      <c r="V27" s="10">
        <f>G27*E27</f>
        <v>104.82774690315314</v>
      </c>
      <c r="AA27" t="s">
        <v>21</v>
      </c>
      <c r="AB27">
        <v>39935</v>
      </c>
      <c r="AC27">
        <f t="shared" ref="AC27:AC39" si="7">AB27*0.00000918</f>
        <v>0.36660330000000002</v>
      </c>
    </row>
    <row r="28" spans="1:29" x14ac:dyDescent="0.25">
      <c r="A28" s="10" t="s">
        <v>40</v>
      </c>
      <c r="B28" s="18">
        <v>2</v>
      </c>
      <c r="C28" s="6">
        <v>8.5399999999999991</v>
      </c>
      <c r="D28" s="10">
        <v>1.75</v>
      </c>
      <c r="E28" s="10">
        <v>134.70588235294119</v>
      </c>
      <c r="F28" s="10">
        <v>29.6</v>
      </c>
      <c r="G28" s="11">
        <v>0.60301212938005422</v>
      </c>
      <c r="H28" s="10">
        <v>0.14190143304152755</v>
      </c>
      <c r="I28" s="10">
        <v>122.00683872110923</v>
      </c>
      <c r="J28" s="10">
        <v>22.44</v>
      </c>
      <c r="K28" s="10">
        <v>1</v>
      </c>
      <c r="L28" s="10">
        <f>1/((8/POWER(C28,2)+(3*$AA$2/I28)*POWER(C28,2)/(E28*POWER(G28,3))*S28))</f>
        <v>2.1123484868446183</v>
      </c>
      <c r="M28" s="10"/>
      <c r="N28" s="10"/>
      <c r="O28" s="10">
        <f>8/(3*$AA$2)*K28/G28</f>
        <v>1.4076451181885863</v>
      </c>
      <c r="P28" s="10">
        <f>H28/G28</f>
        <v>0.23532102610840322</v>
      </c>
      <c r="Q28" s="10">
        <f t="shared" si="4"/>
        <v>1.1661279559861353</v>
      </c>
      <c r="R28" s="10">
        <f t="shared" si="5"/>
        <v>1.3414554112256478</v>
      </c>
      <c r="S28" s="10">
        <f t="shared" si="6"/>
        <v>1.9068805397209156</v>
      </c>
      <c r="T28" s="10">
        <f>I28*POWER(G28,2)/POWER(C28,2)</f>
        <v>0.60830379915532984</v>
      </c>
      <c r="U28" s="10">
        <f>POWER(C28,2)/8</f>
        <v>9.1164499999999986</v>
      </c>
      <c r="V28" s="10">
        <f>G28*E28</f>
        <v>81.229280957666134</v>
      </c>
      <c r="AA28" t="s">
        <v>22</v>
      </c>
      <c r="AB28">
        <v>33267</v>
      </c>
      <c r="AC28">
        <f t="shared" si="7"/>
        <v>0.30539105999999999</v>
      </c>
    </row>
    <row r="29" spans="1:29" x14ac:dyDescent="0.25">
      <c r="A29" s="10" t="s">
        <v>40</v>
      </c>
      <c r="B29" s="18">
        <v>3</v>
      </c>
      <c r="C29" s="6">
        <v>8.9</v>
      </c>
      <c r="D29" s="10">
        <v>1.6</v>
      </c>
      <c r="E29" s="10">
        <v>116.79745</v>
      </c>
      <c r="F29" s="10">
        <v>21.85</v>
      </c>
      <c r="G29" s="11">
        <v>0.6331259469696966</v>
      </c>
      <c r="H29" s="10">
        <v>0.17902389417785536</v>
      </c>
      <c r="I29" s="10">
        <v>122.46638860982253</v>
      </c>
      <c r="J29" s="10">
        <v>29</v>
      </c>
      <c r="K29" s="10">
        <v>1</v>
      </c>
      <c r="L29" s="10">
        <f>1/((8/POWER(C29,2)+(3*$AA$2/I29)*POWER(C29,2)/(E29*POWER(G29,3))*S29))</f>
        <v>2.2182443055857415</v>
      </c>
      <c r="M29" s="10"/>
      <c r="N29" s="10"/>
      <c r="O29" s="10">
        <f>8/(3*$AA$2)*K29/G29</f>
        <v>1.3406922969956323</v>
      </c>
      <c r="P29" s="10">
        <f>H29/G29</f>
        <v>0.28276189758879683</v>
      </c>
      <c r="Q29" s="10">
        <f t="shared" si="4"/>
        <v>1.2398628721840517</v>
      </c>
      <c r="R29" s="10">
        <f t="shared" si="5"/>
        <v>1.4989038101855643</v>
      </c>
      <c r="S29" s="10">
        <f t="shared" si="6"/>
        <v>1.7009893273593302</v>
      </c>
      <c r="T29" s="10">
        <f>I29*POWER(G29,2)/POWER(C29,2)</f>
        <v>0.61975083770759665</v>
      </c>
      <c r="U29" s="10">
        <f>POWER(C29,2)/8</f>
        <v>9.901250000000001</v>
      </c>
      <c r="V29" s="10">
        <f>G29*E29</f>
        <v>73.947496134895786</v>
      </c>
      <c r="AA29" t="s">
        <v>23</v>
      </c>
      <c r="AB29">
        <v>49825</v>
      </c>
      <c r="AC29">
        <f t="shared" si="7"/>
        <v>0.45739350000000001</v>
      </c>
    </row>
    <row r="30" spans="1:29" x14ac:dyDescent="0.25">
      <c r="A30" s="10" t="s">
        <v>40</v>
      </c>
      <c r="B30" s="18">
        <v>4</v>
      </c>
      <c r="C30" s="6">
        <v>9.58</v>
      </c>
      <c r="D30" s="10">
        <v>2.38</v>
      </c>
      <c r="E30" s="10">
        <v>144.58139534883722</v>
      </c>
      <c r="F30" s="10">
        <v>38.340000000000003</v>
      </c>
      <c r="G30" s="10">
        <v>0.69833182640144642</v>
      </c>
      <c r="H30" s="10">
        <v>0.15698695745145752</v>
      </c>
      <c r="I30" s="10">
        <v>126.72964378539118</v>
      </c>
      <c r="J30" s="10">
        <v>45.96</v>
      </c>
      <c r="K30" s="10">
        <v>1</v>
      </c>
      <c r="L30" s="10">
        <f>1/((8/POWER(C30,2)+(3*$AA$2/I30)*POWER(C30,2)/(E30*POWER(G30,3))*S30))</f>
        <v>2.975537879822487</v>
      </c>
      <c r="M30" s="10"/>
      <c r="N30" s="10"/>
      <c r="O30" s="10">
        <f>8/(3*$AA$2)*K30/G30</f>
        <v>1.2155067949636547</v>
      </c>
      <c r="P30" s="10">
        <f>H30/G30</f>
        <v>0.22480281080761058</v>
      </c>
      <c r="Q30" s="10">
        <f t="shared" si="4"/>
        <v>1.1516089112410071</v>
      </c>
      <c r="R30" s="10">
        <f t="shared" si="5"/>
        <v>1.310879576471242</v>
      </c>
      <c r="S30" s="10">
        <f t="shared" si="6"/>
        <v>1.7955955489364808</v>
      </c>
      <c r="T30" s="10">
        <f>I30*POWER(G30,2)/POWER(C30,2)</f>
        <v>0.67339651864979</v>
      </c>
      <c r="U30" s="10">
        <f>POWER(C30,2)/8</f>
        <v>11.472049999999999</v>
      </c>
      <c r="V30" s="10">
        <f>G30*E30</f>
        <v>100.96578987762308</v>
      </c>
      <c r="Z30" s="5"/>
      <c r="AA30" t="s">
        <v>24</v>
      </c>
      <c r="AB30">
        <v>66287</v>
      </c>
      <c r="AC30">
        <f t="shared" si="7"/>
        <v>0.60851465999999999</v>
      </c>
    </row>
    <row r="31" spans="1:29" x14ac:dyDescent="0.25">
      <c r="A31" s="10" t="s">
        <v>40</v>
      </c>
      <c r="B31" s="18">
        <v>5</v>
      </c>
      <c r="C31" s="6">
        <v>9.44</v>
      </c>
      <c r="D31" s="10">
        <v>1.37</v>
      </c>
      <c r="E31" s="10">
        <v>108.1684375</v>
      </c>
      <c r="F31" s="10">
        <v>31.55</v>
      </c>
      <c r="G31" s="10">
        <v>0.62456734317343177</v>
      </c>
      <c r="H31" s="10">
        <v>0.15735097965058881</v>
      </c>
      <c r="I31" s="10">
        <v>127.10842312292917</v>
      </c>
      <c r="J31" s="10">
        <v>23.16</v>
      </c>
      <c r="K31" s="10">
        <v>1</v>
      </c>
      <c r="L31" s="10">
        <f>1/((8/POWER(C31,2)+(3*$AA$2/I31)*POWER(C31,2)/(E31*POWER(G31,3))*S31))</f>
        <v>1.8347645644278912</v>
      </c>
      <c r="M31" s="10"/>
      <c r="N31" s="10"/>
      <c r="O31" s="10">
        <f>8/(3*$AA$2)*K31/G31</f>
        <v>1.3590641416143217</v>
      </c>
      <c r="P31" s="10">
        <f>H31/G31</f>
        <v>0.25193597034882931</v>
      </c>
      <c r="Q31" s="10">
        <f t="shared" si="4"/>
        <v>1.1904151994668186</v>
      </c>
      <c r="R31" s="10">
        <f t="shared" si="5"/>
        <v>1.3929163816629666</v>
      </c>
      <c r="S31" s="10">
        <f t="shared" si="6"/>
        <v>1.8157398987413216</v>
      </c>
      <c r="T31" s="10">
        <f>I31*POWER(G31,2)/POWER(C31,2)</f>
        <v>0.55640226258777703</v>
      </c>
      <c r="U31" s="10">
        <f>POWER(C31,2)/8</f>
        <v>11.139199999999999</v>
      </c>
      <c r="V31" s="10">
        <f>G31*E31</f>
        <v>67.558473624596402</v>
      </c>
      <c r="AA31" t="s">
        <v>25</v>
      </c>
      <c r="AB31">
        <v>81200</v>
      </c>
      <c r="AC31">
        <f t="shared" si="7"/>
        <v>0.74541599999999997</v>
      </c>
    </row>
    <row r="32" spans="1:29" x14ac:dyDescent="0.25">
      <c r="A32" s="10" t="s">
        <v>40</v>
      </c>
      <c r="B32" s="18">
        <v>6</v>
      </c>
      <c r="C32" s="6">
        <v>10.28</v>
      </c>
      <c r="D32" s="10">
        <v>1.93</v>
      </c>
      <c r="E32" s="10">
        <v>143.875</v>
      </c>
      <c r="F32" s="10">
        <v>33.79</v>
      </c>
      <c r="G32" s="10">
        <v>0.62978367346938746</v>
      </c>
      <c r="H32" s="10">
        <v>0.15320867168794189</v>
      </c>
      <c r="I32" s="10">
        <v>140.47079469464134</v>
      </c>
      <c r="J32" s="10">
        <v>35.340000000000003</v>
      </c>
      <c r="K32" s="10">
        <v>1</v>
      </c>
      <c r="L32" s="10">
        <f>1/((8/POWER(C32,2)+(3*$AA$2/I32)*POWER(C32,2)/(E32*POWER(G32,3))*S32))</f>
        <v>2.283258266324788</v>
      </c>
      <c r="M32" s="10"/>
      <c r="N32" s="10"/>
      <c r="O32" s="10">
        <f>8/(3*$AA$2)*K32/G32</f>
        <v>1.3478073755933866</v>
      </c>
      <c r="P32" s="10">
        <f>H32/G32</f>
        <v>0.24327190135612345</v>
      </c>
      <c r="Q32" s="10">
        <f t="shared" si="4"/>
        <v>1.1775436539682704</v>
      </c>
      <c r="R32" s="10">
        <f t="shared" si="5"/>
        <v>1.3655945576246757</v>
      </c>
      <c r="S32" s="10">
        <f t="shared" si="6"/>
        <v>1.8362001873657612</v>
      </c>
      <c r="T32" s="10">
        <f>I32*POWER(G32,2)/POWER(C32,2)</f>
        <v>0.52720874523796712</v>
      </c>
      <c r="U32" s="10">
        <f>POWER(C32,2)/8</f>
        <v>13.209799999999998</v>
      </c>
      <c r="V32" s="10">
        <f>G32*E32</f>
        <v>90.610126020408117</v>
      </c>
      <c r="AA32" t="s">
        <v>26</v>
      </c>
      <c r="AB32">
        <v>56364</v>
      </c>
      <c r="AC32">
        <f t="shared" si="7"/>
        <v>0.51742151999999997</v>
      </c>
    </row>
    <row r="33" spans="1:29" x14ac:dyDescent="0.25">
      <c r="A33" s="10" t="s">
        <v>40</v>
      </c>
      <c r="B33" s="18">
        <v>7</v>
      </c>
      <c r="C33" s="6">
        <v>10.16</v>
      </c>
      <c r="D33" s="10">
        <v>2.2999999999999998</v>
      </c>
      <c r="E33" s="10">
        <v>169.53846153846155</v>
      </c>
      <c r="F33" s="10">
        <v>60.18</v>
      </c>
      <c r="G33" s="10">
        <v>0.68897846441947519</v>
      </c>
      <c r="H33" s="10">
        <v>0.15265321708379406</v>
      </c>
      <c r="I33" s="10">
        <v>137.10603953983832</v>
      </c>
      <c r="J33" s="10">
        <v>36.479999999999997</v>
      </c>
      <c r="K33" s="10">
        <v>1</v>
      </c>
      <c r="L33" s="10">
        <f>1/((8/POWER(C33,2)+(3*$AA$2/I33)*POWER(C33,2)/(E33*POWER(G33,3))*S33))</f>
        <v>3.2241527052630778</v>
      </c>
      <c r="M33" s="10"/>
      <c r="N33" s="10"/>
      <c r="O33" s="10">
        <f>8/(3*$AA$2)*K33/G33</f>
        <v>1.2320081453424654</v>
      </c>
      <c r="P33" s="10">
        <f>H33/G33</f>
        <v>0.22156456981920006</v>
      </c>
      <c r="Q33" s="10">
        <f t="shared" si="4"/>
        <v>1.1472725757975015</v>
      </c>
      <c r="R33" s="10">
        <f t="shared" si="5"/>
        <v>1.3017748887890133</v>
      </c>
      <c r="S33" s="10">
        <f t="shared" si="6"/>
        <v>1.8180388902196629</v>
      </c>
      <c r="T33" s="10">
        <f>I33*POWER(G33,2)/POWER(C33,2)</f>
        <v>0.63049328361415458</v>
      </c>
      <c r="U33" s="10">
        <f>POWER(C33,2)/8</f>
        <v>12.9032</v>
      </c>
      <c r="V33" s="10">
        <f>G33*E33</f>
        <v>116.8083488908095</v>
      </c>
      <c r="AA33" t="s">
        <v>27</v>
      </c>
      <c r="AB33">
        <v>80045</v>
      </c>
      <c r="AC33">
        <f t="shared" si="7"/>
        <v>0.7348131</v>
      </c>
    </row>
    <row r="34" spans="1:29" x14ac:dyDescent="0.25">
      <c r="A34" s="10" t="s">
        <v>40</v>
      </c>
      <c r="B34" s="18">
        <v>8</v>
      </c>
      <c r="C34" s="6">
        <v>10.7</v>
      </c>
      <c r="D34" s="10">
        <v>2.66</v>
      </c>
      <c r="E34" s="10">
        <v>172.48614285714285</v>
      </c>
      <c r="F34" s="10">
        <v>59.41</v>
      </c>
      <c r="G34" s="10">
        <v>0.66230572597137038</v>
      </c>
      <c r="H34" s="10">
        <v>0.20025215977056418</v>
      </c>
      <c r="I34" s="10">
        <v>143.11911217229408</v>
      </c>
      <c r="J34" s="10">
        <v>50.32</v>
      </c>
      <c r="K34" s="10">
        <v>1</v>
      </c>
      <c r="L34" s="10">
        <f>1/((8/POWER(C34,2)+(3*$AA$2/I34)*POWER(C34,2)/(E34*POWER(G34,3))*S34))</f>
        <v>3.2207182027189565</v>
      </c>
      <c r="M34" s="10"/>
      <c r="N34" s="10"/>
      <c r="O34" s="10">
        <f>8/(3*$AA$2)*K34/G34</f>
        <v>1.2816242512253773</v>
      </c>
      <c r="P34" s="10">
        <f>H34/G34</f>
        <v>0.30235607502390899</v>
      </c>
      <c r="Q34" s="10">
        <f t="shared" si="4"/>
        <v>1.274257588311591</v>
      </c>
      <c r="R34" s="10">
        <f t="shared" si="5"/>
        <v>1.573587584872012</v>
      </c>
      <c r="S34" s="10">
        <f t="shared" si="6"/>
        <v>1.5992307525526921</v>
      </c>
      <c r="T34" s="10">
        <f>I34*POWER(G34,2)/POWER(C34,2)</f>
        <v>0.54833642672655081</v>
      </c>
      <c r="U34" s="10">
        <f>POWER(C34,2)/8</f>
        <v>14.311249999999998</v>
      </c>
      <c r="V34" s="10">
        <f>G34*E34</f>
        <v>114.23856006500149</v>
      </c>
      <c r="AA34" t="s">
        <v>28</v>
      </c>
      <c r="AB34">
        <v>85931</v>
      </c>
      <c r="AC34">
        <f t="shared" si="7"/>
        <v>0.78884657999999996</v>
      </c>
    </row>
    <row r="35" spans="1:29" x14ac:dyDescent="0.25">
      <c r="A35" s="10" t="s">
        <v>40</v>
      </c>
      <c r="B35" s="18">
        <v>9</v>
      </c>
      <c r="C35" s="6">
        <v>11.01</v>
      </c>
      <c r="D35" s="10">
        <v>2.38</v>
      </c>
      <c r="E35" s="10">
        <v>135.80746428571427</v>
      </c>
      <c r="F35" s="10">
        <v>38.619999999999997</v>
      </c>
      <c r="G35" s="10">
        <v>0.74475806451612891</v>
      </c>
      <c r="H35" s="10">
        <v>0.16521310753903717</v>
      </c>
      <c r="I35" s="10">
        <v>150.90962780738735</v>
      </c>
      <c r="J35" s="10">
        <v>42.77</v>
      </c>
      <c r="K35" s="10">
        <v>1</v>
      </c>
      <c r="L35" s="10">
        <f>1/((8/POWER(C35,2)+(3*$AA$2/I35)*POWER(C35,2)/(E35*POWER(G35,3))*S35))</f>
        <v>3.3149705370912947</v>
      </c>
      <c r="M35" s="10"/>
      <c r="N35" s="10"/>
      <c r="O35" s="10">
        <f>8/(3*$AA$2)*K35/G35</f>
        <v>1.1397353322811248</v>
      </c>
      <c r="P35" s="10">
        <f>H35/G35</f>
        <v>0.22183460026898336</v>
      </c>
      <c r="Q35" s="10">
        <f t="shared" si="4"/>
        <v>1.1476317696294989</v>
      </c>
      <c r="R35" s="10">
        <f t="shared" si="5"/>
        <v>1.3025285857269768</v>
      </c>
      <c r="S35" s="10">
        <f t="shared" si="6"/>
        <v>1.7463771546806963</v>
      </c>
      <c r="T35" s="10">
        <f>I35*POWER(G35,2)/POWER(C35,2)</f>
        <v>0.69051439918096602</v>
      </c>
      <c r="U35" s="10">
        <f>POWER(C35,2)/8</f>
        <v>15.1525125</v>
      </c>
      <c r="V35" s="10">
        <f>G35*E35</f>
        <v>101.14370424827186</v>
      </c>
      <c r="AA35" t="s">
        <v>29</v>
      </c>
      <c r="AB35">
        <v>95485</v>
      </c>
      <c r="AC35">
        <f t="shared" si="7"/>
        <v>0.87655230000000006</v>
      </c>
    </row>
    <row r="36" spans="1:29" x14ac:dyDescent="0.25">
      <c r="A36" s="10" t="s">
        <v>40</v>
      </c>
      <c r="B36" s="18">
        <v>10</v>
      </c>
      <c r="C36" s="6">
        <v>12.25</v>
      </c>
      <c r="D36" s="10">
        <v>1.7</v>
      </c>
      <c r="E36" s="10">
        <v>150</v>
      </c>
      <c r="F36" s="10">
        <v>14.16</v>
      </c>
      <c r="G36" s="10">
        <v>0.72526369168356986</v>
      </c>
      <c r="H36" s="10">
        <v>0.15328268189236802</v>
      </c>
      <c r="I36" s="10">
        <v>180.3391367887138</v>
      </c>
      <c r="J36" s="10">
        <v>28.56</v>
      </c>
      <c r="K36" s="10">
        <v>1</v>
      </c>
      <c r="L36" s="10">
        <f>1/((8/POWER(C36,2)+(3*$AA$2/I36)*POWER(C36,2)/(E36*POWER(G36,3))*S36))</f>
        <v>3.3325995098505992</v>
      </c>
      <c r="M36" s="10"/>
      <c r="N36" s="10"/>
      <c r="O36" s="10">
        <f>8/(3*$AA$2)*K36/G36</f>
        <v>1.1703702940925353</v>
      </c>
      <c r="P36" s="10">
        <f>H36/G36</f>
        <v>0.21134751904724433</v>
      </c>
      <c r="Q36" s="10">
        <f t="shared" si="4"/>
        <v>1.134003321422276</v>
      </c>
      <c r="R36" s="10">
        <f t="shared" si="5"/>
        <v>1.2739922728952857</v>
      </c>
      <c r="S36" s="10">
        <f t="shared" si="6"/>
        <v>1.8004952058818313</v>
      </c>
      <c r="T36" s="10">
        <f>I36*POWER(G36,2)/POWER(C36,2)</f>
        <v>0.63213477393422124</v>
      </c>
      <c r="U36" s="10">
        <f>POWER(C36,2)/8</f>
        <v>18.7578125</v>
      </c>
      <c r="V36" s="10">
        <f>G36*E36</f>
        <v>108.78955375253548</v>
      </c>
      <c r="AA36" t="s">
        <v>30</v>
      </c>
      <c r="AB36">
        <v>129562</v>
      </c>
      <c r="AC36">
        <f t="shared" si="7"/>
        <v>1.1893791600000001</v>
      </c>
    </row>
    <row r="37" spans="1:29" x14ac:dyDescent="0.25">
      <c r="A37" s="10" t="s">
        <v>40</v>
      </c>
      <c r="B37" s="18">
        <v>11</v>
      </c>
      <c r="C37" s="6">
        <v>13.17</v>
      </c>
      <c r="D37" s="10">
        <v>3.06</v>
      </c>
      <c r="E37" s="10">
        <v>174.89473684210526</v>
      </c>
      <c r="F37" s="10">
        <v>59</v>
      </c>
      <c r="G37" s="10">
        <v>0.7657261682242994</v>
      </c>
      <c r="H37" s="10">
        <v>0.19241139790614109</v>
      </c>
      <c r="I37" s="10">
        <v>192.09638819229608</v>
      </c>
      <c r="J37" s="10">
        <v>51.25</v>
      </c>
      <c r="K37" s="10">
        <v>1</v>
      </c>
      <c r="L37" s="10">
        <f>1/((8/POWER(C37,2)+(3*$AA$2/I37)*POWER(C37,2)/(E37*POWER(G37,3))*S37))</f>
        <v>4.471949788070483</v>
      </c>
      <c r="M37" s="10"/>
      <c r="N37" s="10"/>
      <c r="O37" s="10">
        <f>8/(3*$AA$2)*K37/G37</f>
        <v>1.1085256262023109</v>
      </c>
      <c r="P37" s="10">
        <f>H37/G37</f>
        <v>0.25127964263300351</v>
      </c>
      <c r="Q37" s="10">
        <f t="shared" si="4"/>
        <v>1.1894243764053098</v>
      </c>
      <c r="R37" s="10">
        <f t="shared" si="5"/>
        <v>1.3908092842694666</v>
      </c>
      <c r="S37" s="10">
        <f t="shared" si="6"/>
        <v>1.6377792171538881</v>
      </c>
      <c r="T37" s="10">
        <f>I37*POWER(G37,2)/POWER(C37,2)</f>
        <v>0.64937359847548604</v>
      </c>
      <c r="U37" s="10">
        <f>POWER(C37,2)/8</f>
        <v>21.681112500000001</v>
      </c>
      <c r="V37" s="10">
        <f>G37*E37</f>
        <v>133.92147668470247</v>
      </c>
      <c r="AA37" t="s">
        <v>31</v>
      </c>
      <c r="AB37">
        <v>117465</v>
      </c>
      <c r="AC37">
        <f t="shared" si="7"/>
        <v>1.0783286999999999</v>
      </c>
    </row>
    <row r="38" spans="1:29" x14ac:dyDescent="0.25">
      <c r="A38" s="10" t="s">
        <v>40</v>
      </c>
      <c r="B38" s="18">
        <v>12</v>
      </c>
      <c r="C38" s="6">
        <v>12.67</v>
      </c>
      <c r="D38" s="10"/>
      <c r="E38" s="10">
        <v>221.1219512195122</v>
      </c>
      <c r="F38" s="10">
        <v>66.81</v>
      </c>
      <c r="G38" s="10">
        <v>0.78709447415329759</v>
      </c>
      <c r="H38" s="10">
        <v>0.17</v>
      </c>
      <c r="I38" s="10">
        <v>166.86473474841338</v>
      </c>
      <c r="J38" s="10">
        <v>53.16</v>
      </c>
      <c r="K38" s="10">
        <v>1</v>
      </c>
      <c r="L38" s="10">
        <f>1/((8/POWER(C38,2)+(3*$AA$2/I38)*POWER(C38,2)/(E38*POWER(G38,3))*S38))</f>
        <v>5.1520690270652354</v>
      </c>
      <c r="M38" s="10"/>
      <c r="N38" s="10"/>
      <c r="O38" s="10">
        <f>8/(3*$AA$2)*K38/G38</f>
        <v>1.0784309990785383</v>
      </c>
      <c r="P38" s="10">
        <f>H38/G38</f>
        <v>0.21598423770269051</v>
      </c>
      <c r="Q38" s="10">
        <f t="shared" si="4"/>
        <v>1.1399475728080368</v>
      </c>
      <c r="R38" s="10">
        <f t="shared" si="5"/>
        <v>1.2864235866610274</v>
      </c>
      <c r="S38" s="10">
        <f t="shared" si="6"/>
        <v>1.7155505097046126</v>
      </c>
      <c r="T38" s="10">
        <f>I38*POWER(G38,2)/POWER(C38,2)</f>
        <v>0.6439691454837726</v>
      </c>
      <c r="U38" s="10">
        <f>POWER(C38,2)/8</f>
        <v>20.066112499999999</v>
      </c>
      <c r="V38" s="10">
        <f>G38*E38</f>
        <v>174.04386591887308</v>
      </c>
      <c r="AA38" t="s">
        <v>32</v>
      </c>
      <c r="AB38">
        <v>89035</v>
      </c>
      <c r="AC38">
        <f t="shared" si="7"/>
        <v>0.81734130000000005</v>
      </c>
    </row>
    <row r="39" spans="1:29" x14ac:dyDescent="0.25">
      <c r="A39" s="10" t="s">
        <v>40</v>
      </c>
      <c r="B39" s="18">
        <v>13</v>
      </c>
      <c r="C39" s="6">
        <v>12.47</v>
      </c>
      <c r="D39" s="10">
        <v>4.12</v>
      </c>
      <c r="E39" s="10">
        <v>171.27799999999999</v>
      </c>
      <c r="F39" s="10">
        <v>71.61</v>
      </c>
      <c r="G39" s="10">
        <v>0.76612219959266803</v>
      </c>
      <c r="H39" s="10">
        <v>0.1909528426660583</v>
      </c>
      <c r="I39" s="10">
        <v>167.61</v>
      </c>
      <c r="J39" s="10">
        <v>35.996000000000002</v>
      </c>
      <c r="K39" s="10">
        <v>1</v>
      </c>
      <c r="L39" s="10">
        <f>1/((8/POWER(C39,2)+(3*$AA$2/I39)*POWER(C39,2)/(E39*POWER(G39,3))*S39))</f>
        <v>4.201583161153021</v>
      </c>
      <c r="M39" s="10"/>
      <c r="N39" s="10"/>
      <c r="O39" s="10">
        <f>8/(3*$AA$2)*K39/G39</f>
        <v>1.1079525963111916</v>
      </c>
      <c r="P39" s="10">
        <f>H39/G39</f>
        <v>0.24924593330879086</v>
      </c>
      <c r="Q39" s="10">
        <f t="shared" si="4"/>
        <v>1.1863706058129107</v>
      </c>
      <c r="R39" s="10">
        <f t="shared" si="5"/>
        <v>1.3843192125295118</v>
      </c>
      <c r="S39" s="10">
        <f t="shared" si="6"/>
        <v>1.6432661103317121</v>
      </c>
      <c r="T39" s="10">
        <f>I39*POWER(G39,2)/POWER(C39,2)</f>
        <v>0.63264941806398878</v>
      </c>
      <c r="U39" s="10">
        <f>POWER(C39,2)/8</f>
        <v>19.437612500000004</v>
      </c>
      <c r="V39" s="10">
        <f>G39*E39</f>
        <v>131.21987810183299</v>
      </c>
      <c r="AA39" t="s">
        <v>33</v>
      </c>
      <c r="AB39">
        <v>97774</v>
      </c>
      <c r="AC39">
        <f t="shared" si="7"/>
        <v>0.89756532</v>
      </c>
    </row>
    <row r="40" spans="1:29" x14ac:dyDescent="0.25">
      <c r="A40" s="10" t="s">
        <v>40</v>
      </c>
      <c r="B40" s="18">
        <v>14</v>
      </c>
      <c r="C40" s="6">
        <v>13.41</v>
      </c>
      <c r="D40" s="10">
        <v>2.67</v>
      </c>
      <c r="E40" s="10">
        <v>134.11111111111111</v>
      </c>
      <c r="F40" s="10">
        <v>20.420000000000002</v>
      </c>
      <c r="G40" s="10">
        <v>0.72553299999999998</v>
      </c>
      <c r="H40" s="10">
        <v>0.27295449999999999</v>
      </c>
      <c r="I40" s="10">
        <v>155.48208123809525</v>
      </c>
      <c r="J40" s="10">
        <v>34.89</v>
      </c>
      <c r="K40" s="10">
        <v>1</v>
      </c>
      <c r="L40" s="10">
        <f>1/((8/POWER(C40,2)+(3*$AA$2/I40)*POWER(C40,2)/(E40*POWER(G40,3))*S40))</f>
        <v>3.0837450744838502</v>
      </c>
      <c r="M40" s="10"/>
      <c r="N40" s="10"/>
      <c r="O40" s="10">
        <f>8/(3*$AA$2)*K40/G40</f>
        <v>1.1699358680174954</v>
      </c>
      <c r="P40" s="10">
        <f>H40/G40</f>
        <v>0.37621238455039258</v>
      </c>
      <c r="Q40" s="10">
        <f t="shared" si="4"/>
        <v>1.4246072748672773</v>
      </c>
      <c r="R40" s="10">
        <f t="shared" si="5"/>
        <v>1.9093116623579598</v>
      </c>
      <c r="S40" s="10">
        <f t="shared" si="6"/>
        <v>1.3147005360796666</v>
      </c>
      <c r="T40" s="10">
        <f>I40*POWER(G40,2)/POWER(C40,2)</f>
        <v>0.45513174775247939</v>
      </c>
      <c r="U40" s="10">
        <f>POWER(C40,2)/8</f>
        <v>22.478512500000001</v>
      </c>
      <c r="V40" s="10">
        <f>G40*E40</f>
        <v>97.302036777777772</v>
      </c>
      <c r="AA40" t="s">
        <v>34</v>
      </c>
      <c r="AB40">
        <v>321963</v>
      </c>
      <c r="AC40">
        <f>AB40*0.0000022144</f>
        <v>0.71295486720000001</v>
      </c>
    </row>
    <row r="41" spans="1:29" x14ac:dyDescent="0.25">
      <c r="A41" s="10" t="s">
        <v>40</v>
      </c>
      <c r="B41" s="18">
        <v>15</v>
      </c>
      <c r="C41" s="6">
        <v>13.59</v>
      </c>
      <c r="D41" s="10">
        <v>3.09</v>
      </c>
      <c r="E41" s="10">
        <v>179.0625</v>
      </c>
      <c r="F41" s="10">
        <v>56.81</v>
      </c>
      <c r="G41" s="10">
        <v>0.58075543478260916</v>
      </c>
      <c r="H41" s="10">
        <v>0.13750000000000001</v>
      </c>
      <c r="I41" s="10">
        <v>158.62181147368423</v>
      </c>
      <c r="J41" s="10">
        <v>44.49</v>
      </c>
      <c r="K41" s="10">
        <v>1</v>
      </c>
      <c r="L41" s="10">
        <f>1/((8/POWER(C41,2)+(3*$AA$2/I41)*POWER(C41,2)/(E41*POWER(G41,3))*S41))</f>
        <v>1.5362328867841477</v>
      </c>
      <c r="M41" s="10"/>
      <c r="N41" s="10"/>
      <c r="O41" s="10">
        <f>8/(3*$AA$2)*K41/G41</f>
        <v>1.4615912814454746</v>
      </c>
      <c r="P41" s="10">
        <f>H41/G41</f>
        <v>0.23676059105924613</v>
      </c>
      <c r="Q41" s="10">
        <f t="shared" si="4"/>
        <v>1.1681667324361706</v>
      </c>
      <c r="R41" s="10">
        <f t="shared" si="5"/>
        <v>1.3457601481717612</v>
      </c>
      <c r="S41" s="10">
        <f t="shared" si="6"/>
        <v>1.9421133404254611</v>
      </c>
      <c r="T41" s="10">
        <f>I41*POWER(G41,2)/POWER(C41,2)</f>
        <v>0.2896746941755784</v>
      </c>
      <c r="U41" s="10">
        <f>POWER(C41,2)/8</f>
        <v>23.086012499999999</v>
      </c>
      <c r="V41" s="10">
        <f>G41*E41</f>
        <v>103.99152004076095</v>
      </c>
      <c r="AA41" t="s">
        <v>35</v>
      </c>
      <c r="AB41">
        <v>158632</v>
      </c>
      <c r="AC41">
        <f>AB41*0.000005165</f>
        <v>0.81933427999999997</v>
      </c>
    </row>
    <row r="42" spans="1:29" x14ac:dyDescent="0.25">
      <c r="A42" s="10" t="s">
        <v>40</v>
      </c>
      <c r="B42" s="18">
        <v>16</v>
      </c>
      <c r="C42" s="6">
        <v>11.74</v>
      </c>
      <c r="D42" s="10">
        <v>3.29</v>
      </c>
      <c r="E42" s="10">
        <v>195.5</v>
      </c>
      <c r="F42" s="10">
        <v>57.95</v>
      </c>
      <c r="G42" s="10">
        <v>0.46985000000000054</v>
      </c>
      <c r="H42" s="10">
        <v>9.9500000000000005E-2</v>
      </c>
      <c r="I42" s="10">
        <v>180.30584330526318</v>
      </c>
      <c r="J42" s="10">
        <v>61.4</v>
      </c>
      <c r="K42" s="10">
        <v>1</v>
      </c>
      <c r="L42" s="10">
        <f>1/((8/POWER(C42,2)+(3*$AA$2/I42)*POWER(C42,2)/(E42*POWER(G42,3))*S42))</f>
        <v>1.1434313321078646</v>
      </c>
      <c r="M42" s="10"/>
      <c r="N42" s="10"/>
      <c r="O42" s="10">
        <f>8/(3*$AA$2)*K42/G42</f>
        <v>1.8065916359057923</v>
      </c>
      <c r="P42" s="10">
        <f>H42/G42</f>
        <v>0.21176971373842693</v>
      </c>
      <c r="Q42" s="10">
        <f t="shared" si="4"/>
        <v>1.1345392349705659</v>
      </c>
      <c r="R42" s="10">
        <f t="shared" si="5"/>
        <v>1.27511207185662</v>
      </c>
      <c r="S42" s="10">
        <f t="shared" si="6"/>
        <v>2.2982251678308625</v>
      </c>
      <c r="T42" s="10">
        <f>I42*POWER(G42,2)/POWER(C42,2)</f>
        <v>0.28879659603089769</v>
      </c>
      <c r="U42" s="10">
        <f>POWER(C42,2)/8</f>
        <v>17.228450000000002</v>
      </c>
      <c r="V42" s="10">
        <f>G42*E42</f>
        <v>91.855675000000105</v>
      </c>
      <c r="AA42" t="s">
        <v>36</v>
      </c>
      <c r="AB42">
        <v>120072</v>
      </c>
      <c r="AC42">
        <f>AB42*0.00000918</f>
        <v>1.10226096</v>
      </c>
    </row>
    <row r="43" spans="1:29" x14ac:dyDescent="0.25">
      <c r="A43" s="10" t="s">
        <v>40</v>
      </c>
      <c r="B43" s="18">
        <v>17</v>
      </c>
      <c r="C43" s="6">
        <v>11.76</v>
      </c>
      <c r="D43" s="10">
        <v>3.16</v>
      </c>
      <c r="E43" s="10">
        <v>245.21428571428572</v>
      </c>
      <c r="F43" s="10">
        <v>104.81</v>
      </c>
      <c r="G43" s="10">
        <v>0.50362230215827342</v>
      </c>
      <c r="H43" s="10">
        <v>0.13350000000000001</v>
      </c>
      <c r="I43" s="10">
        <v>196.83050272290373</v>
      </c>
      <c r="J43" s="10">
        <v>68.540000000000006</v>
      </c>
      <c r="K43" s="10">
        <v>1</v>
      </c>
      <c r="L43" s="10">
        <f>1/((8/POWER(C43,2)+(3*$AA$2/I43)*POWER(C43,2)/(E43*POWER(G43,3))*S43))</f>
        <v>2.0810877070500933</v>
      </c>
      <c r="M43" s="10"/>
      <c r="N43" s="10"/>
      <c r="O43" s="10">
        <f>8/(3*$AA$2)*K43/G43</f>
        <v>1.6854437869266095</v>
      </c>
      <c r="P43" s="10">
        <f>H43/G43</f>
        <v>0.26507960316269902</v>
      </c>
      <c r="Q43" s="10">
        <f t="shared" si="4"/>
        <v>1.210801588038682</v>
      </c>
      <c r="R43" s="10">
        <f t="shared" si="5"/>
        <v>1.4364156125839074</v>
      </c>
      <c r="S43" s="10">
        <f t="shared" si="6"/>
        <v>1.9992669199809319</v>
      </c>
      <c r="T43" s="10">
        <f>I43*POWER(G43,2)/POWER(C43,2)</f>
        <v>0.36098376156154127</v>
      </c>
      <c r="U43" s="10">
        <f>POWER(C43,2)/8</f>
        <v>17.287199999999999</v>
      </c>
      <c r="V43" s="10">
        <f>G43*E43</f>
        <v>123.49538309352519</v>
      </c>
      <c r="AA43" t="s">
        <v>37</v>
      </c>
      <c r="AB43">
        <v>73955</v>
      </c>
      <c r="AC43">
        <f>AB43*0.00000918</f>
        <v>0.67890689999999998</v>
      </c>
    </row>
    <row r="44" spans="1:29" x14ac:dyDescent="0.25">
      <c r="A44" s="10" t="s">
        <v>40</v>
      </c>
      <c r="B44" s="18">
        <v>17.399999999999999</v>
      </c>
      <c r="C44" s="6">
        <v>10.06</v>
      </c>
      <c r="D44" s="10">
        <v>1.9</v>
      </c>
      <c r="E44" s="10">
        <v>150</v>
      </c>
      <c r="F44" s="10"/>
      <c r="G44" s="10">
        <v>0.48709142857142895</v>
      </c>
      <c r="H44" s="10">
        <v>0.10249999999999999</v>
      </c>
      <c r="I44" s="10">
        <v>141.2990429909091</v>
      </c>
      <c r="J44" s="10">
        <v>42.46</v>
      </c>
      <c r="K44" s="10">
        <v>1</v>
      </c>
      <c r="L44" s="10">
        <f>1/((8/POWER(C44,2)+(3*$AA$2/I44)*POWER(C44,2)/(E44*POWER(G44,3))*S44))</f>
        <v>1.0455216252878441</v>
      </c>
      <c r="M44" s="10"/>
      <c r="N44" s="10"/>
      <c r="O44" s="10">
        <f>8/(3*$AA$2)*K44/G44</f>
        <v>1.7426442559661306</v>
      </c>
      <c r="P44" s="10">
        <f>H44/G44</f>
        <v>0.21043277296136817</v>
      </c>
      <c r="Q44" s="10">
        <f t="shared" si="4"/>
        <v>1.1328458558086321</v>
      </c>
      <c r="R44" s="10">
        <f t="shared" si="5"/>
        <v>1.2715743854191071</v>
      </c>
      <c r="S44" s="10">
        <f t="shared" si="6"/>
        <v>2.2531945345964504</v>
      </c>
      <c r="T44" s="10">
        <f>I44*POWER(G44,2)/POWER(C44,2)</f>
        <v>0.33125636627441851</v>
      </c>
      <c r="U44" s="10">
        <f>POWER(C44,2)/8</f>
        <v>12.650450000000001</v>
      </c>
      <c r="V44" s="10">
        <f>G44*E44</f>
        <v>73.06371428571434</v>
      </c>
    </row>
    <row r="45" spans="1:29" x14ac:dyDescent="0.25">
      <c r="A45" s="10" t="s">
        <v>40</v>
      </c>
      <c r="B45" s="10" t="s">
        <v>38</v>
      </c>
      <c r="C45" s="10"/>
      <c r="D45" s="10"/>
      <c r="E45" s="10"/>
      <c r="F45" s="10"/>
      <c r="G45" s="10"/>
      <c r="H45" s="10"/>
      <c r="I45" s="10"/>
      <c r="J45" s="10"/>
      <c r="K45" s="10"/>
      <c r="L45" s="10" t="e">
        <f>1/((8/POWER(C45,2)+(3*$AA$2/I45)*POWER(C45,2)/(E45*POWER(G45,3))*S45))</f>
        <v>#DIV/0!</v>
      </c>
      <c r="M45" s="10"/>
      <c r="N45" s="10"/>
      <c r="O45" s="10" t="e">
        <f>8/(3*$AA$2)*K45/G45</f>
        <v>#DIV/0!</v>
      </c>
      <c r="P45" s="10" t="e">
        <f>H45/G45</f>
        <v>#DIV/0!</v>
      </c>
      <c r="Q45" s="10" t="e">
        <f t="shared" si="4"/>
        <v>#DIV/0!</v>
      </c>
      <c r="R45" s="10" t="e">
        <f t="shared" si="5"/>
        <v>#DIV/0!</v>
      </c>
      <c r="S45" s="10" t="e">
        <f t="shared" si="6"/>
        <v>#DIV/0!</v>
      </c>
      <c r="T45" s="10" t="e">
        <f>I45*POWER(G45,2)/POWER(C45,2)</f>
        <v>#DIV/0!</v>
      </c>
      <c r="U45" s="10">
        <f>POWER(C45,2)/8</f>
        <v>0</v>
      </c>
      <c r="V45" s="10">
        <f>G45*E45</f>
        <v>0</v>
      </c>
    </row>
    <row r="46" spans="1:29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</row>
    <row r="47" spans="1:29" ht="23.25" x14ac:dyDescent="0.35">
      <c r="A47" s="17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</row>
    <row r="48" spans="1:29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</row>
    <row r="51" spans="1:30" x14ac:dyDescent="0.25">
      <c r="AD51" s="3"/>
    </row>
    <row r="64" spans="1:30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AD64" s="3"/>
    </row>
    <row r="65" spans="1:30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</row>
    <row r="66" spans="1:30" x14ac:dyDescent="0.25">
      <c r="A66" s="10"/>
      <c r="B66" s="10"/>
      <c r="C66" s="10"/>
      <c r="D66" s="10"/>
      <c r="E66" s="10"/>
      <c r="F66" s="10"/>
      <c r="G66" s="10"/>
      <c r="H66" s="10"/>
      <c r="I66" s="12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</row>
    <row r="67" spans="1:30" x14ac:dyDescent="0.25">
      <c r="A67" s="10"/>
      <c r="B67" s="10"/>
      <c r="C67" s="10"/>
      <c r="D67" s="10"/>
      <c r="E67" s="10"/>
      <c r="F67" s="10"/>
      <c r="G67" s="10"/>
      <c r="H67" s="10"/>
      <c r="I67" s="12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</row>
    <row r="68" spans="1:30" x14ac:dyDescent="0.25">
      <c r="A68" s="10"/>
      <c r="B68" s="10"/>
      <c r="C68" s="10"/>
      <c r="D68" s="10"/>
      <c r="E68" s="10"/>
      <c r="F68" s="10"/>
      <c r="G68" s="10"/>
      <c r="H68" s="10"/>
      <c r="I68" s="12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  <row r="69" spans="1:30" x14ac:dyDescent="0.25">
      <c r="A69" s="10"/>
      <c r="B69" s="10"/>
      <c r="C69" s="10"/>
      <c r="D69" s="10"/>
      <c r="E69" s="10"/>
      <c r="F69" s="10"/>
      <c r="G69" s="10"/>
      <c r="H69" s="10"/>
      <c r="I69" s="12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</row>
    <row r="70" spans="1:30" x14ac:dyDescent="0.25">
      <c r="A70" s="10"/>
      <c r="B70" s="10"/>
      <c r="C70" s="10"/>
      <c r="D70" s="10"/>
      <c r="E70" s="10"/>
      <c r="F70" s="10"/>
      <c r="G70" s="10"/>
      <c r="H70" s="10"/>
      <c r="I70" s="12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</row>
    <row r="71" spans="1:30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</row>
    <row r="72" spans="1:30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</row>
    <row r="73" spans="1:30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AD73" s="3"/>
    </row>
    <row r="74" spans="1:30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</row>
    <row r="75" spans="1:30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</row>
    <row r="76" spans="1:30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</row>
    <row r="77" spans="1:30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</row>
    <row r="78" spans="1:30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</row>
    <row r="109" spans="8:8" x14ac:dyDescent="0.25">
      <c r="H109" s="5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2014_07_18_SievePlateData.csv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Kaare Jensen</dc:creator>
  <cp:lastModifiedBy>Michael</cp:lastModifiedBy>
  <dcterms:created xsi:type="dcterms:W3CDTF">2014-08-17T11:05:18Z</dcterms:created>
  <dcterms:modified xsi:type="dcterms:W3CDTF">2016-02-25T00:53:46Z</dcterms:modified>
</cp:coreProperties>
</file>