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7615"/>
  <workbookPr showInkAnnotation="0" autoCompressPictures="0"/>
  <bookViews>
    <workbookView xWindow="4120" yWindow="80" windowWidth="25600" windowHeight="18380" tabRatio="500" firstSheet="1" activeTab="1" xr2:uid="{00000000-000D-0000-FFFF-FFFF00000000}"/>
  </bookViews>
  <sheets>
    <sheet name="Tuesday_9_20" sheetId="1" r:id="rId1"/>
    <sheet name="Thursday_9_22" sheetId="2" r:id="rId2"/>
  </sheets>
  <calcPr calcId="171026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9" i="2" l="1"/>
  <c r="K69" i="2"/>
  <c r="J69" i="2"/>
  <c r="J68" i="2"/>
  <c r="J67" i="2"/>
  <c r="G68" i="2"/>
  <c r="G67" i="2"/>
  <c r="F69" i="2"/>
  <c r="F68" i="2"/>
  <c r="F67" i="2"/>
  <c r="E69" i="2"/>
  <c r="E68" i="2"/>
  <c r="E67" i="2"/>
  <c r="F66" i="2"/>
  <c r="E66" i="2"/>
  <c r="I70" i="1"/>
  <c r="H70" i="1"/>
  <c r="G70" i="1"/>
  <c r="G69" i="1"/>
  <c r="G68" i="1"/>
  <c r="D69" i="1"/>
  <c r="D68" i="1"/>
  <c r="C70" i="1"/>
  <c r="C69" i="1"/>
  <c r="C68" i="1"/>
  <c r="C67" i="1"/>
  <c r="B70" i="1"/>
  <c r="B69" i="1"/>
  <c r="B67" i="1"/>
  <c r="B68" i="1"/>
  <c r="N26" i="2"/>
  <c r="O26" i="2"/>
  <c r="P26" i="2"/>
  <c r="N27" i="2"/>
  <c r="O27" i="2"/>
  <c r="P27" i="2"/>
  <c r="N29" i="2"/>
  <c r="O29" i="2"/>
  <c r="P29" i="2"/>
  <c r="N30" i="2"/>
  <c r="O30" i="2"/>
  <c r="P30" i="2"/>
  <c r="N31" i="2"/>
  <c r="O31" i="2"/>
  <c r="P31" i="2"/>
  <c r="Q26" i="2"/>
  <c r="N28" i="2"/>
  <c r="O28" i="2"/>
  <c r="P28" i="2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31" i="1"/>
  <c r="O31" i="1"/>
  <c r="P31" i="1"/>
  <c r="Q26" i="1"/>
  <c r="N2" i="1"/>
  <c r="O2" i="1"/>
  <c r="P2" i="1"/>
  <c r="O3" i="1"/>
  <c r="N3" i="1"/>
  <c r="P3" i="1"/>
  <c r="N4" i="1"/>
  <c r="O4" i="1"/>
  <c r="P4" i="1"/>
  <c r="O5" i="1"/>
  <c r="N5" i="1"/>
  <c r="P5" i="1"/>
  <c r="N6" i="1"/>
  <c r="O6" i="1"/>
  <c r="P6" i="1"/>
  <c r="O7" i="1"/>
  <c r="N7" i="1"/>
  <c r="P7" i="1"/>
  <c r="Q2" i="1"/>
  <c r="R61" i="2"/>
  <c r="N61" i="2"/>
  <c r="O61" i="2"/>
  <c r="P61" i="2"/>
  <c r="M61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R60" i="2"/>
  <c r="N60" i="2"/>
  <c r="O60" i="2"/>
  <c r="P60" i="2"/>
  <c r="M60" i="2"/>
  <c r="R59" i="2"/>
  <c r="N59" i="2"/>
  <c r="O59" i="2"/>
  <c r="P59" i="2"/>
  <c r="M59" i="2"/>
  <c r="R58" i="2"/>
  <c r="N58" i="2"/>
  <c r="O58" i="2"/>
  <c r="P58" i="2"/>
  <c r="M58" i="2"/>
  <c r="R57" i="2"/>
  <c r="N57" i="2"/>
  <c r="O57" i="2"/>
  <c r="P57" i="2"/>
  <c r="M57" i="2"/>
  <c r="R56" i="2"/>
  <c r="S56" i="2"/>
  <c r="N56" i="2"/>
  <c r="O56" i="2"/>
  <c r="P56" i="2"/>
  <c r="Q56" i="2"/>
  <c r="M56" i="2"/>
  <c r="R55" i="2"/>
  <c r="N55" i="2"/>
  <c r="O55" i="2"/>
  <c r="P55" i="2"/>
  <c r="M55" i="2"/>
  <c r="R54" i="2"/>
  <c r="N54" i="2"/>
  <c r="O54" i="2"/>
  <c r="P54" i="2"/>
  <c r="M54" i="2"/>
  <c r="R53" i="2"/>
  <c r="N53" i="2"/>
  <c r="O53" i="2"/>
  <c r="P53" i="2"/>
  <c r="M53" i="2"/>
  <c r="R52" i="2"/>
  <c r="N52" i="2"/>
  <c r="O52" i="2"/>
  <c r="P52" i="2"/>
  <c r="M52" i="2"/>
  <c r="R51" i="2"/>
  <c r="N51" i="2"/>
  <c r="O51" i="2"/>
  <c r="P51" i="2"/>
  <c r="M51" i="2"/>
  <c r="R50" i="2"/>
  <c r="S50" i="2"/>
  <c r="N50" i="2"/>
  <c r="O50" i="2"/>
  <c r="P50" i="2"/>
  <c r="Q50" i="2"/>
  <c r="M50" i="2"/>
  <c r="R49" i="2"/>
  <c r="N49" i="2"/>
  <c r="O49" i="2"/>
  <c r="P49" i="2"/>
  <c r="M49" i="2"/>
  <c r="R48" i="2"/>
  <c r="N48" i="2"/>
  <c r="O48" i="2"/>
  <c r="P48" i="2"/>
  <c r="M48" i="2"/>
  <c r="R47" i="2"/>
  <c r="N47" i="2"/>
  <c r="O47" i="2"/>
  <c r="P47" i="2"/>
  <c r="M47" i="2"/>
  <c r="R46" i="2"/>
  <c r="N46" i="2"/>
  <c r="O46" i="2"/>
  <c r="P46" i="2"/>
  <c r="M46" i="2"/>
  <c r="R45" i="2"/>
  <c r="N45" i="2"/>
  <c r="O45" i="2"/>
  <c r="P45" i="2"/>
  <c r="M45" i="2"/>
  <c r="R44" i="2"/>
  <c r="S44" i="2"/>
  <c r="N44" i="2"/>
  <c r="O44" i="2"/>
  <c r="P44" i="2"/>
  <c r="Q44" i="2"/>
  <c r="M44" i="2"/>
  <c r="R43" i="2"/>
  <c r="N43" i="2"/>
  <c r="O43" i="2"/>
  <c r="P43" i="2"/>
  <c r="M43" i="2"/>
  <c r="R42" i="2"/>
  <c r="N42" i="2"/>
  <c r="O42" i="2"/>
  <c r="P42" i="2"/>
  <c r="M42" i="2"/>
  <c r="R41" i="2"/>
  <c r="N41" i="2"/>
  <c r="O41" i="2"/>
  <c r="P41" i="2"/>
  <c r="M41" i="2"/>
  <c r="R40" i="2"/>
  <c r="N40" i="2"/>
  <c r="O40" i="2"/>
  <c r="P40" i="2"/>
  <c r="M40" i="2"/>
  <c r="R39" i="2"/>
  <c r="N39" i="2"/>
  <c r="O39" i="2"/>
  <c r="P39" i="2"/>
  <c r="M39" i="2"/>
  <c r="R38" i="2"/>
  <c r="S38" i="2"/>
  <c r="N38" i="2"/>
  <c r="O38" i="2"/>
  <c r="P38" i="2"/>
  <c r="Q38" i="2"/>
  <c r="M38" i="2"/>
  <c r="R37" i="2"/>
  <c r="N37" i="2"/>
  <c r="O37" i="2"/>
  <c r="P37" i="2"/>
  <c r="M37" i="2"/>
  <c r="R36" i="2"/>
  <c r="N36" i="2"/>
  <c r="O36" i="2"/>
  <c r="P36" i="2"/>
  <c r="M36" i="2"/>
  <c r="R35" i="2"/>
  <c r="N35" i="2"/>
  <c r="O35" i="2"/>
  <c r="P35" i="2"/>
  <c r="M35" i="2"/>
  <c r="R34" i="2"/>
  <c r="N34" i="2"/>
  <c r="O34" i="2"/>
  <c r="P34" i="2"/>
  <c r="M34" i="2"/>
  <c r="R33" i="2"/>
  <c r="N33" i="2"/>
  <c r="O33" i="2"/>
  <c r="P33" i="2"/>
  <c r="M33" i="2"/>
  <c r="R32" i="2"/>
  <c r="S32" i="2"/>
  <c r="N32" i="2"/>
  <c r="O32" i="2"/>
  <c r="P32" i="2"/>
  <c r="Q32" i="2"/>
  <c r="M32" i="2"/>
  <c r="R31" i="2"/>
  <c r="M31" i="2"/>
  <c r="R30" i="2"/>
  <c r="M30" i="2"/>
  <c r="R29" i="2"/>
  <c r="M29" i="2"/>
  <c r="R28" i="2"/>
  <c r="M28" i="2"/>
  <c r="R27" i="2"/>
  <c r="M27" i="2"/>
  <c r="R26" i="2"/>
  <c r="S26" i="2"/>
  <c r="M26" i="2"/>
  <c r="R25" i="2"/>
  <c r="N25" i="2"/>
  <c r="O25" i="2"/>
  <c r="P25" i="2"/>
  <c r="M25" i="2"/>
  <c r="R24" i="2"/>
  <c r="N24" i="2"/>
  <c r="O24" i="2"/>
  <c r="P24" i="2"/>
  <c r="M24" i="2"/>
  <c r="R23" i="2"/>
  <c r="N23" i="2"/>
  <c r="O23" i="2"/>
  <c r="P23" i="2"/>
  <c r="M23" i="2"/>
  <c r="R22" i="2"/>
  <c r="N22" i="2"/>
  <c r="O22" i="2"/>
  <c r="P22" i="2"/>
  <c r="M22" i="2"/>
  <c r="R21" i="2"/>
  <c r="N21" i="2"/>
  <c r="O21" i="2"/>
  <c r="P21" i="2"/>
  <c r="M21" i="2"/>
  <c r="R20" i="2"/>
  <c r="S20" i="2"/>
  <c r="N20" i="2"/>
  <c r="O20" i="2"/>
  <c r="P20" i="2"/>
  <c r="Q20" i="2"/>
  <c r="M20" i="2"/>
  <c r="R19" i="2"/>
  <c r="N19" i="2"/>
  <c r="O19" i="2"/>
  <c r="P19" i="2"/>
  <c r="M19" i="2"/>
  <c r="R18" i="2"/>
  <c r="N18" i="2"/>
  <c r="O18" i="2"/>
  <c r="P18" i="2"/>
  <c r="M18" i="2"/>
  <c r="R17" i="2"/>
  <c r="N17" i="2"/>
  <c r="O17" i="2"/>
  <c r="P17" i="2"/>
  <c r="M17" i="2"/>
  <c r="R16" i="2"/>
  <c r="N16" i="2"/>
  <c r="O16" i="2"/>
  <c r="P16" i="2"/>
  <c r="M16" i="2"/>
  <c r="R15" i="2"/>
  <c r="N15" i="2"/>
  <c r="O15" i="2"/>
  <c r="P15" i="2"/>
  <c r="M15" i="2"/>
  <c r="R14" i="2"/>
  <c r="S14" i="2"/>
  <c r="N14" i="2"/>
  <c r="O14" i="2"/>
  <c r="P14" i="2"/>
  <c r="Q14" i="2"/>
  <c r="M14" i="2"/>
  <c r="R13" i="2"/>
  <c r="N13" i="2"/>
  <c r="O13" i="2"/>
  <c r="P13" i="2"/>
  <c r="M13" i="2"/>
  <c r="R12" i="2"/>
  <c r="N12" i="2"/>
  <c r="O12" i="2"/>
  <c r="P12" i="2"/>
  <c r="M12" i="2"/>
  <c r="R11" i="2"/>
  <c r="N11" i="2"/>
  <c r="O11" i="2"/>
  <c r="P11" i="2"/>
  <c r="M11" i="2"/>
  <c r="R10" i="2"/>
  <c r="N10" i="2"/>
  <c r="O10" i="2"/>
  <c r="P10" i="2"/>
  <c r="M10" i="2"/>
  <c r="R9" i="2"/>
  <c r="N9" i="2"/>
  <c r="O9" i="2"/>
  <c r="P9" i="2"/>
  <c r="M9" i="2"/>
  <c r="R8" i="2"/>
  <c r="S8" i="2"/>
  <c r="N8" i="2"/>
  <c r="O8" i="2"/>
  <c r="P8" i="2"/>
  <c r="Q8" i="2"/>
  <c r="M8" i="2"/>
  <c r="R7" i="2"/>
  <c r="N7" i="2"/>
  <c r="O7" i="2"/>
  <c r="P7" i="2"/>
  <c r="M7" i="2"/>
  <c r="R6" i="2"/>
  <c r="N6" i="2"/>
  <c r="O6" i="2"/>
  <c r="P6" i="2"/>
  <c r="M6" i="2"/>
  <c r="R5" i="2"/>
  <c r="N5" i="2"/>
  <c r="O5" i="2"/>
  <c r="P5" i="2"/>
  <c r="M5" i="2"/>
  <c r="R4" i="2"/>
  <c r="N4" i="2"/>
  <c r="O4" i="2"/>
  <c r="P4" i="2"/>
  <c r="M4" i="2"/>
  <c r="R3" i="2"/>
  <c r="N3" i="2"/>
  <c r="O3" i="2"/>
  <c r="P3" i="2"/>
  <c r="M3" i="2"/>
  <c r="R2" i="2"/>
  <c r="S2" i="2"/>
  <c r="N2" i="2"/>
  <c r="O2" i="2"/>
  <c r="P2" i="2"/>
  <c r="Q2" i="2"/>
  <c r="M2" i="2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R61" i="1"/>
  <c r="N61" i="1"/>
  <c r="O61" i="1"/>
  <c r="P61" i="1"/>
  <c r="M6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R60" i="1"/>
  <c r="N60" i="1"/>
  <c r="O60" i="1"/>
  <c r="P60" i="1"/>
  <c r="M60" i="1"/>
  <c r="R59" i="1"/>
  <c r="N59" i="1"/>
  <c r="O59" i="1"/>
  <c r="P59" i="1"/>
  <c r="M59" i="1"/>
  <c r="R58" i="1"/>
  <c r="N58" i="1"/>
  <c r="O58" i="1"/>
  <c r="P58" i="1"/>
  <c r="M58" i="1"/>
  <c r="R57" i="1"/>
  <c r="N57" i="1"/>
  <c r="O57" i="1"/>
  <c r="P57" i="1"/>
  <c r="M57" i="1"/>
  <c r="R56" i="1"/>
  <c r="S56" i="1"/>
  <c r="N56" i="1"/>
  <c r="O56" i="1"/>
  <c r="P56" i="1"/>
  <c r="Q56" i="1"/>
  <c r="M56" i="1"/>
  <c r="R55" i="1"/>
  <c r="N55" i="1"/>
  <c r="O55" i="1"/>
  <c r="P55" i="1"/>
  <c r="M55" i="1"/>
  <c r="R54" i="1"/>
  <c r="N54" i="1"/>
  <c r="O54" i="1"/>
  <c r="P54" i="1"/>
  <c r="M54" i="1"/>
  <c r="R53" i="1"/>
  <c r="N53" i="1"/>
  <c r="O53" i="1"/>
  <c r="P53" i="1"/>
  <c r="M53" i="1"/>
  <c r="R52" i="1"/>
  <c r="N52" i="1"/>
  <c r="O52" i="1"/>
  <c r="P52" i="1"/>
  <c r="M52" i="1"/>
  <c r="R51" i="1"/>
  <c r="N51" i="1"/>
  <c r="O51" i="1"/>
  <c r="P51" i="1"/>
  <c r="M51" i="1"/>
  <c r="R50" i="1"/>
  <c r="S50" i="1"/>
  <c r="N50" i="1"/>
  <c r="O50" i="1"/>
  <c r="P50" i="1"/>
  <c r="Q50" i="1"/>
  <c r="M50" i="1"/>
  <c r="R49" i="1"/>
  <c r="N49" i="1"/>
  <c r="O49" i="1"/>
  <c r="P49" i="1"/>
  <c r="M49" i="1"/>
  <c r="R48" i="1"/>
  <c r="N48" i="1"/>
  <c r="O48" i="1"/>
  <c r="P48" i="1"/>
  <c r="M48" i="1"/>
  <c r="R47" i="1"/>
  <c r="N47" i="1"/>
  <c r="O47" i="1"/>
  <c r="P47" i="1"/>
  <c r="M47" i="1"/>
  <c r="R46" i="1"/>
  <c r="N46" i="1"/>
  <c r="O46" i="1"/>
  <c r="P46" i="1"/>
  <c r="M46" i="1"/>
  <c r="R45" i="1"/>
  <c r="N45" i="1"/>
  <c r="O45" i="1"/>
  <c r="P45" i="1"/>
  <c r="M45" i="1"/>
  <c r="R44" i="1"/>
  <c r="S44" i="1"/>
  <c r="N44" i="1"/>
  <c r="O44" i="1"/>
  <c r="P44" i="1"/>
  <c r="Q44" i="1"/>
  <c r="M44" i="1"/>
  <c r="R43" i="1"/>
  <c r="N43" i="1"/>
  <c r="O43" i="1"/>
  <c r="P43" i="1"/>
  <c r="M43" i="1"/>
  <c r="R42" i="1"/>
  <c r="N42" i="1"/>
  <c r="O42" i="1"/>
  <c r="P42" i="1"/>
  <c r="M42" i="1"/>
  <c r="R41" i="1"/>
  <c r="N41" i="1"/>
  <c r="O41" i="1"/>
  <c r="P41" i="1"/>
  <c r="M41" i="1"/>
  <c r="R40" i="1"/>
  <c r="N40" i="1"/>
  <c r="O40" i="1"/>
  <c r="P40" i="1"/>
  <c r="M40" i="1"/>
  <c r="R39" i="1"/>
  <c r="N39" i="1"/>
  <c r="O39" i="1"/>
  <c r="P39" i="1"/>
  <c r="M39" i="1"/>
  <c r="R38" i="1"/>
  <c r="S38" i="1"/>
  <c r="N38" i="1"/>
  <c r="O38" i="1"/>
  <c r="P38" i="1"/>
  <c r="Q38" i="1"/>
  <c r="M38" i="1"/>
  <c r="R37" i="1"/>
  <c r="N37" i="1"/>
  <c r="O37" i="1"/>
  <c r="P37" i="1"/>
  <c r="M37" i="1"/>
  <c r="R36" i="1"/>
  <c r="N36" i="1"/>
  <c r="O36" i="1"/>
  <c r="P36" i="1"/>
  <c r="M36" i="1"/>
  <c r="R35" i="1"/>
  <c r="N35" i="1"/>
  <c r="O35" i="1"/>
  <c r="P35" i="1"/>
  <c r="M35" i="1"/>
  <c r="R34" i="1"/>
  <c r="N34" i="1"/>
  <c r="O34" i="1"/>
  <c r="P34" i="1"/>
  <c r="M34" i="1"/>
  <c r="R33" i="1"/>
  <c r="N33" i="1"/>
  <c r="O33" i="1"/>
  <c r="P33" i="1"/>
  <c r="M33" i="1"/>
  <c r="R32" i="1"/>
  <c r="S32" i="1"/>
  <c r="N32" i="1"/>
  <c r="O32" i="1"/>
  <c r="P32" i="1"/>
  <c r="Q32" i="1"/>
  <c r="M32" i="1"/>
  <c r="R31" i="1"/>
  <c r="M31" i="1"/>
  <c r="R30" i="1"/>
  <c r="M30" i="1"/>
  <c r="R29" i="1"/>
  <c r="M29" i="1"/>
  <c r="R28" i="1"/>
  <c r="M28" i="1"/>
  <c r="R27" i="1"/>
  <c r="M27" i="1"/>
  <c r="R26" i="1"/>
  <c r="S26" i="1"/>
  <c r="M26" i="1"/>
  <c r="R25" i="1"/>
  <c r="N25" i="1"/>
  <c r="O25" i="1"/>
  <c r="P25" i="1"/>
  <c r="M25" i="1"/>
  <c r="R24" i="1"/>
  <c r="N24" i="1"/>
  <c r="O24" i="1"/>
  <c r="P24" i="1"/>
  <c r="M24" i="1"/>
  <c r="R23" i="1"/>
  <c r="N23" i="1"/>
  <c r="O23" i="1"/>
  <c r="P23" i="1"/>
  <c r="M23" i="1"/>
  <c r="R22" i="1"/>
  <c r="N22" i="1"/>
  <c r="O22" i="1"/>
  <c r="P22" i="1"/>
  <c r="M22" i="1"/>
  <c r="R21" i="1"/>
  <c r="N21" i="1"/>
  <c r="O21" i="1"/>
  <c r="P21" i="1"/>
  <c r="M21" i="1"/>
  <c r="R20" i="1"/>
  <c r="S20" i="1"/>
  <c r="N20" i="1"/>
  <c r="O20" i="1"/>
  <c r="P20" i="1"/>
  <c r="Q20" i="1"/>
  <c r="M20" i="1"/>
  <c r="R19" i="1"/>
  <c r="N19" i="1"/>
  <c r="O19" i="1"/>
  <c r="P19" i="1"/>
  <c r="M19" i="1"/>
  <c r="R18" i="1"/>
  <c r="N18" i="1"/>
  <c r="O18" i="1"/>
  <c r="P18" i="1"/>
  <c r="M18" i="1"/>
  <c r="R17" i="1"/>
  <c r="N17" i="1"/>
  <c r="O17" i="1"/>
  <c r="P17" i="1"/>
  <c r="M17" i="1"/>
  <c r="R16" i="1"/>
  <c r="N16" i="1"/>
  <c r="O16" i="1"/>
  <c r="P16" i="1"/>
  <c r="M16" i="1"/>
  <c r="R15" i="1"/>
  <c r="N15" i="1"/>
  <c r="O15" i="1"/>
  <c r="P15" i="1"/>
  <c r="M15" i="1"/>
  <c r="R14" i="1"/>
  <c r="S14" i="1"/>
  <c r="N14" i="1"/>
  <c r="O14" i="1"/>
  <c r="P14" i="1"/>
  <c r="Q14" i="1"/>
  <c r="M14" i="1"/>
  <c r="R13" i="1"/>
  <c r="N13" i="1"/>
  <c r="O13" i="1"/>
  <c r="P13" i="1"/>
  <c r="M13" i="1"/>
  <c r="R12" i="1"/>
  <c r="N12" i="1"/>
  <c r="O12" i="1"/>
  <c r="P12" i="1"/>
  <c r="M12" i="1"/>
  <c r="R11" i="1"/>
  <c r="N11" i="1"/>
  <c r="O11" i="1"/>
  <c r="P11" i="1"/>
  <c r="M11" i="1"/>
  <c r="R10" i="1"/>
  <c r="N10" i="1"/>
  <c r="O10" i="1"/>
  <c r="P10" i="1"/>
  <c r="M10" i="1"/>
  <c r="R9" i="1"/>
  <c r="N9" i="1"/>
  <c r="O9" i="1"/>
  <c r="P9" i="1"/>
  <c r="M9" i="1"/>
  <c r="R8" i="1"/>
  <c r="S8" i="1"/>
  <c r="N8" i="1"/>
  <c r="O8" i="1"/>
  <c r="P8" i="1"/>
  <c r="Q8" i="1"/>
  <c r="M8" i="1"/>
  <c r="R7" i="1"/>
  <c r="M7" i="1"/>
  <c r="R6" i="1"/>
  <c r="M6" i="1"/>
  <c r="R5" i="1"/>
  <c r="M5" i="1"/>
  <c r="R4" i="1"/>
  <c r="M4" i="1"/>
  <c r="R3" i="1"/>
  <c r="M3" i="1"/>
  <c r="R2" i="1"/>
  <c r="S2" i="1"/>
  <c r="M2" i="1"/>
</calcChain>
</file>

<file path=xl/sharedStrings.xml><?xml version="1.0" encoding="utf-8"?>
<sst xmlns="http://schemas.openxmlformats.org/spreadsheetml/2006/main" count="610" uniqueCount="57">
  <si>
    <t>Experiment #</t>
  </si>
  <si>
    <t>Fly Strain</t>
  </si>
  <si>
    <t>Test Arm</t>
  </si>
  <si>
    <t>Control Arm</t>
  </si>
  <si>
    <t>Test Side</t>
  </si>
  <si>
    <t>Time_Experiment</t>
  </si>
  <si>
    <t>Inoc_Time Test</t>
  </si>
  <si>
    <t>Inoc_Time Control</t>
  </si>
  <si>
    <t>Center Flies</t>
  </si>
  <si>
    <t>Left side</t>
  </si>
  <si>
    <t>right side</t>
  </si>
  <si>
    <t>Left Side RI</t>
  </si>
  <si>
    <t>Test Arm RI</t>
  </si>
  <si>
    <t># Flies</t>
  </si>
  <si>
    <t>Average</t>
  </si>
  <si>
    <t>Canton-S (CR)</t>
  </si>
  <si>
    <t>Mock</t>
  </si>
  <si>
    <t>L</t>
  </si>
  <si>
    <t>NA</t>
  </si>
  <si>
    <t>R</t>
  </si>
  <si>
    <t>SCAM72</t>
  </si>
  <si>
    <t>SC + Am 34</t>
  </si>
  <si>
    <t>Sat 8AM</t>
  </si>
  <si>
    <t>Sun 10pm</t>
  </si>
  <si>
    <t>Friday: 4pm O/N</t>
  </si>
  <si>
    <t>Sun: 6AM O/N</t>
  </si>
  <si>
    <t>SC 34</t>
  </si>
  <si>
    <t>Am 34</t>
  </si>
  <si>
    <t>SC + Am 72</t>
  </si>
  <si>
    <t>Sat 10:30AM</t>
  </si>
  <si>
    <t>Fri: 4PM O/N</t>
  </si>
  <si>
    <t>SC 72</t>
  </si>
  <si>
    <t>Am 72</t>
  </si>
  <si>
    <t>SC + Am 24</t>
  </si>
  <si>
    <t>Sat 1PM</t>
  </si>
  <si>
    <t>Monday 1PM</t>
  </si>
  <si>
    <t xml:space="preserve">Friday Inoc: 5 PM </t>
  </si>
  <si>
    <t xml:space="preserve">Sunday Inoc: 5PM </t>
  </si>
  <si>
    <t>SC 24</t>
  </si>
  <si>
    <t>Am 24</t>
  </si>
  <si>
    <t>Population Dynamics</t>
  </si>
  <si>
    <t>Sc</t>
  </si>
  <si>
    <t>Am</t>
  </si>
  <si>
    <t>ScAm (Sc)_1</t>
  </si>
  <si>
    <t>ScAm (Sc)_2</t>
  </si>
  <si>
    <t>ScAm (Sc)_3</t>
  </si>
  <si>
    <t>ScAm (Am)_1</t>
  </si>
  <si>
    <t>ScAm (Am)_2</t>
  </si>
  <si>
    <t>ScAm (Am)_3</t>
  </si>
  <si>
    <t>Mon 8AM</t>
  </si>
  <si>
    <t>Tue 10pm</t>
  </si>
  <si>
    <t>Sun: 4pm O/N</t>
  </si>
  <si>
    <t>Tue: 6AM O/N</t>
  </si>
  <si>
    <t>Mon 1PM</t>
  </si>
  <si>
    <t>Wed 1PM</t>
  </si>
  <si>
    <t xml:space="preserve">Sun Inoc: 5 PM </t>
  </si>
  <si>
    <t xml:space="preserve">Tue Inoc: 5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</si>
</sst>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>
    <font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2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2" fillId="0" borderId="0" xfId="0" applyFont="1"/>
    <xf numFmtId="0" fontId="1" fillId="0" borderId="0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0" fontId="1" fillId="3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164" fontId="2" fillId="0" borderId="4" xfId="0" applyNumberFormat="1" applyFont="1" applyBorder="1"/>
    <xf numFmtId="0" fontId="1" fillId="0" borderId="4" xfId="0" applyFont="1" applyFill="1" applyBorder="1"/>
    <xf numFmtId="0" fontId="2" fillId="0" borderId="4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64" fontId="1" fillId="3" borderId="4" xfId="0" applyNumberFormat="1" applyFont="1" applyFill="1" applyBorder="1"/>
    <xf numFmtId="0" fontId="2" fillId="0" borderId="3" xfId="0" applyFont="1" applyFill="1" applyBorder="1"/>
    <xf numFmtId="0" fontId="2" fillId="0" borderId="0" xfId="0" applyFont="1" applyFill="1"/>
    <xf numFmtId="0" fontId="0" fillId="0" borderId="0" xfId="0" applyFont="1" applyFill="1"/>
    <xf numFmtId="0" fontId="5" fillId="3" borderId="4" xfId="0" applyFont="1" applyFill="1" applyBorder="1"/>
  </cellXfs>
  <cellStyles count="225"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204" builtinId="9" hidden="1"/>
    <cellStyle name="Followed Hyperlink" xfId="208" builtinId="9" hidden="1"/>
    <cellStyle name="Followed Hyperlink" xfId="212" builtinId="9" hidden="1"/>
    <cellStyle name="Followed Hyperlink" xfId="216" builtinId="9" hidden="1"/>
    <cellStyle name="Followed Hyperlink" xfId="220" builtinId="9" hidden="1"/>
    <cellStyle name="Followed Hyperlink" xfId="224" builtinId="9" hidden="1"/>
    <cellStyle name="Followed Hyperlink" xfId="222" builtinId="9" hidden="1"/>
    <cellStyle name="Followed Hyperlink" xfId="218" builtinId="9" hidden="1"/>
    <cellStyle name="Followed Hyperlink" xfId="214" builtinId="9" hidden="1"/>
    <cellStyle name="Followed Hyperlink" xfId="210" builtinId="9" hidden="1"/>
    <cellStyle name="Followed Hyperlink" xfId="206" builtinId="9" hidden="1"/>
    <cellStyle name="Followed Hyperlink" xfId="202" builtinId="9" hidden="1"/>
    <cellStyle name="Followed Hyperlink" xfId="198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01" builtinId="8" hidden="1"/>
    <cellStyle name="Hyperlink" xfId="103" builtinId="8" hidden="1"/>
    <cellStyle name="Hyperlink" xfId="107" builtinId="8" hidden="1"/>
    <cellStyle name="Hyperlink" xfId="109" builtinId="8" hidden="1"/>
    <cellStyle name="Hyperlink" xfId="111" builtinId="8" hidden="1"/>
    <cellStyle name="Hyperlink" xfId="115" builtinId="8" hidden="1"/>
    <cellStyle name="Hyperlink" xfId="117" builtinId="8" hidden="1"/>
    <cellStyle name="Hyperlink" xfId="119" builtinId="8" hidden="1"/>
    <cellStyle name="Hyperlink" xfId="123" builtinId="8" hidden="1"/>
    <cellStyle name="Hyperlink" xfId="125" builtinId="8" hidden="1"/>
    <cellStyle name="Hyperlink" xfId="127" builtinId="8" hidden="1"/>
    <cellStyle name="Hyperlink" xfId="131" builtinId="8" hidden="1"/>
    <cellStyle name="Hyperlink" xfId="133" builtinId="8" hidden="1"/>
    <cellStyle name="Hyperlink" xfId="135" builtinId="8" hidden="1"/>
    <cellStyle name="Hyperlink" xfId="139" builtinId="8" hidden="1"/>
    <cellStyle name="Hyperlink" xfId="141" builtinId="8" hidden="1"/>
    <cellStyle name="Hyperlink" xfId="143" builtinId="8" hidden="1"/>
    <cellStyle name="Hyperlink" xfId="147" builtinId="8" hidden="1"/>
    <cellStyle name="Hyperlink" xfId="149" builtinId="8" hidden="1"/>
    <cellStyle name="Hyperlink" xfId="151" builtinId="8" hidden="1"/>
    <cellStyle name="Hyperlink" xfId="155" builtinId="8" hidden="1"/>
    <cellStyle name="Hyperlink" xfId="157" builtinId="8" hidden="1"/>
    <cellStyle name="Hyperlink" xfId="159" builtinId="8" hidden="1"/>
    <cellStyle name="Hyperlink" xfId="163" builtinId="8" hidden="1"/>
    <cellStyle name="Hyperlink" xfId="165" builtinId="8" hidden="1"/>
    <cellStyle name="Hyperlink" xfId="167" builtinId="8" hidden="1"/>
    <cellStyle name="Hyperlink" xfId="171" builtinId="8" hidden="1"/>
    <cellStyle name="Hyperlink" xfId="173" builtinId="8" hidden="1"/>
    <cellStyle name="Hyperlink" xfId="175" builtinId="8" hidden="1"/>
    <cellStyle name="Hyperlink" xfId="179" builtinId="8" hidden="1"/>
    <cellStyle name="Hyperlink" xfId="181" builtinId="8" hidden="1"/>
    <cellStyle name="Hyperlink" xfId="183" builtinId="8" hidden="1"/>
    <cellStyle name="Hyperlink" xfId="187" builtinId="8" hidden="1"/>
    <cellStyle name="Hyperlink" xfId="189" builtinId="8" hidden="1"/>
    <cellStyle name="Hyperlink" xfId="191" builtinId="8" hidden="1"/>
    <cellStyle name="Hyperlink" xfId="195" builtinId="8" hidden="1"/>
    <cellStyle name="Hyperlink" xfId="197" builtinId="8" hidden="1"/>
    <cellStyle name="Hyperlink" xfId="199" builtinId="8" hidden="1"/>
    <cellStyle name="Hyperlink" xfId="203" builtinId="8" hidden="1"/>
    <cellStyle name="Hyperlink" xfId="205" builtinId="8" hidden="1"/>
    <cellStyle name="Hyperlink" xfId="207" builtinId="8" hidden="1"/>
    <cellStyle name="Hyperlink" xfId="211" builtinId="8" hidden="1"/>
    <cellStyle name="Hyperlink" xfId="213" builtinId="8" hidden="1"/>
    <cellStyle name="Hyperlink" xfId="215" builtinId="8" hidden="1"/>
    <cellStyle name="Hyperlink" xfId="219" builtinId="8" hidden="1"/>
    <cellStyle name="Hyperlink" xfId="221" builtinId="8" hidden="1"/>
    <cellStyle name="Hyperlink" xfId="223" builtinId="8" hidden="1"/>
    <cellStyle name="Hyperlink" xfId="217" builtinId="8" hidden="1"/>
    <cellStyle name="Hyperlink" xfId="209" builtinId="8" hidden="1"/>
    <cellStyle name="Hyperlink" xfId="201" builtinId="8" hidden="1"/>
    <cellStyle name="Hyperlink" xfId="193" builtinId="8" hidden="1"/>
    <cellStyle name="Hyperlink" xfId="185" builtinId="8" hidden="1"/>
    <cellStyle name="Hyperlink" xfId="177" builtinId="8" hidden="1"/>
    <cellStyle name="Hyperlink" xfId="169" builtinId="8" hidden="1"/>
    <cellStyle name="Hyperlink" xfId="161" builtinId="8" hidden="1"/>
    <cellStyle name="Hyperlink" xfId="153" builtinId="8" hidden="1"/>
    <cellStyle name="Hyperlink" xfId="145" builtinId="8" hidden="1"/>
    <cellStyle name="Hyperlink" xfId="137" builtinId="8" hidden="1"/>
    <cellStyle name="Hyperlink" xfId="129" builtinId="8" hidden="1"/>
    <cellStyle name="Hyperlink" xfId="121" builtinId="8" hidden="1"/>
    <cellStyle name="Hyperlink" xfId="113" builtinId="8" hidden="1"/>
    <cellStyle name="Hyperlink" xfId="105" builtinId="8" hidden="1"/>
    <cellStyle name="Hyperlink" xfId="43" builtinId="8" hidden="1"/>
    <cellStyle name="Hyperlink" xfId="45" builtinId="8" hidden="1"/>
    <cellStyle name="Hyperlink" xfId="47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9" builtinId="8" hidden="1"/>
    <cellStyle name="Hyperlink" xfId="97" builtinId="8" hidden="1"/>
    <cellStyle name="Hyperlink" xfId="81" builtinId="8" hidden="1"/>
    <cellStyle name="Hyperlink" xfId="65" builtinId="8" hidden="1"/>
    <cellStyle name="Hyperlink" xfId="4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9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0"/>
  <sheetViews>
    <sheetView topLeftCell="A52" workbookViewId="0" xr3:uid="{AEA406A1-0E4B-5B11-9CD5-51D6E497D94C}">
      <selection activeCell="A65" sqref="A65:I70"/>
    </sheetView>
  </sheetViews>
  <sheetFormatPr defaultColWidth="11" defaultRowHeight="15"/>
  <cols>
    <col min="1" max="1" width="14.375" customWidth="1"/>
    <col min="2" max="2" width="18.125" customWidth="1"/>
    <col min="6" max="6" width="16.5" customWidth="1"/>
    <col min="7" max="7" width="21" customWidth="1"/>
    <col min="8" max="8" width="18.875" customWidth="1"/>
    <col min="9" max="9" width="12.125" customWidth="1"/>
    <col min="10" max="10" width="14.125" customWidth="1"/>
  </cols>
  <sheetData>
    <row r="1" spans="1:1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1" t="s">
        <v>0</v>
      </c>
      <c r="K1" s="2" t="s">
        <v>9</v>
      </c>
      <c r="L1" s="2" t="s">
        <v>10</v>
      </c>
      <c r="M1" s="2" t="s">
        <v>11</v>
      </c>
      <c r="N1" s="2" t="s">
        <v>2</v>
      </c>
      <c r="O1" s="2" t="s">
        <v>3</v>
      </c>
      <c r="P1" s="2" t="s">
        <v>12</v>
      </c>
      <c r="Q1" s="4"/>
      <c r="R1" s="5" t="s">
        <v>13</v>
      </c>
      <c r="S1" s="5" t="s">
        <v>14</v>
      </c>
    </row>
    <row r="2" spans="1:19">
      <c r="A2" s="6">
        <v>1</v>
      </c>
      <c r="B2" s="7" t="s">
        <v>15</v>
      </c>
      <c r="C2" s="7" t="s">
        <v>16</v>
      </c>
      <c r="D2" s="7" t="s">
        <v>16</v>
      </c>
      <c r="E2" s="7" t="s">
        <v>17</v>
      </c>
      <c r="F2" s="8">
        <f>TIME(8,0,0)</f>
        <v>0.33333333333333331</v>
      </c>
      <c r="G2" s="8" t="s">
        <v>18</v>
      </c>
      <c r="H2" s="8" t="s">
        <v>18</v>
      </c>
      <c r="I2" s="7">
        <v>7</v>
      </c>
      <c r="J2" s="6">
        <v>1</v>
      </c>
      <c r="K2" s="9">
        <v>25</v>
      </c>
      <c r="L2" s="9">
        <v>23</v>
      </c>
      <c r="M2" s="7">
        <f t="shared" ref="M2:M25" si="0">(K2-L2)/(I2+K2+L2)</f>
        <v>3.6363636363636362E-2</v>
      </c>
      <c r="N2" s="7">
        <f>K2</f>
        <v>25</v>
      </c>
      <c r="O2" s="7">
        <f>L2</f>
        <v>23</v>
      </c>
      <c r="P2" s="7">
        <f t="shared" ref="P2:P25" si="1">(N2-O2)/(I2+N2+O2)</f>
        <v>3.6363636363636362E-2</v>
      </c>
      <c r="Q2" s="4">
        <f>(P2+P3+P4+P5+P6+P7)/6</f>
        <v>4.0600052948843272E-2</v>
      </c>
      <c r="R2">
        <f t="shared" ref="R2:R25" si="2">I2+K2+L2</f>
        <v>55</v>
      </c>
      <c r="S2">
        <f>AVERAGE(R2:R7)</f>
        <v>51.166666666666664</v>
      </c>
    </row>
    <row r="3" spans="1:19">
      <c r="A3" s="10">
        <f t="shared" ref="A3:A61" si="3">A2+1</f>
        <v>2</v>
      </c>
      <c r="B3" s="11" t="s">
        <v>15</v>
      </c>
      <c r="C3" s="11" t="s">
        <v>16</v>
      </c>
      <c r="D3" s="11" t="s">
        <v>16</v>
      </c>
      <c r="E3" s="11" t="s">
        <v>19</v>
      </c>
      <c r="F3" s="12">
        <f t="shared" ref="F3:F10" si="4">F2+TIME(0,5,0)</f>
        <v>0.33680555555555552</v>
      </c>
      <c r="G3" s="12"/>
      <c r="H3" s="12"/>
      <c r="I3" s="11">
        <v>3</v>
      </c>
      <c r="J3" s="10">
        <f t="shared" ref="J3:J61" si="5">J2+1</f>
        <v>2</v>
      </c>
      <c r="K3" s="13">
        <v>16</v>
      </c>
      <c r="L3" s="13">
        <v>23</v>
      </c>
      <c r="M3" s="14">
        <f t="shared" si="0"/>
        <v>-0.16666666666666666</v>
      </c>
      <c r="N3" s="11">
        <f>L3</f>
        <v>23</v>
      </c>
      <c r="O3" s="11">
        <f>K3</f>
        <v>16</v>
      </c>
      <c r="P3" s="14">
        <f t="shared" si="1"/>
        <v>0.16666666666666666</v>
      </c>
      <c r="Q3" s="4"/>
      <c r="R3">
        <f t="shared" si="2"/>
        <v>42</v>
      </c>
    </row>
    <row r="4" spans="1:19">
      <c r="A4" s="10">
        <f t="shared" si="3"/>
        <v>3</v>
      </c>
      <c r="B4" s="11" t="s">
        <v>15</v>
      </c>
      <c r="C4" s="11" t="s">
        <v>16</v>
      </c>
      <c r="D4" s="11" t="s">
        <v>16</v>
      </c>
      <c r="E4" s="11" t="s">
        <v>17</v>
      </c>
      <c r="F4" s="12">
        <f t="shared" si="4"/>
        <v>0.34027777777777773</v>
      </c>
      <c r="G4" s="12"/>
      <c r="H4" s="12"/>
      <c r="I4" s="11">
        <v>4</v>
      </c>
      <c r="J4" s="10">
        <f t="shared" si="5"/>
        <v>3</v>
      </c>
      <c r="K4" s="11">
        <v>28</v>
      </c>
      <c r="L4" s="11">
        <v>28</v>
      </c>
      <c r="M4" s="14">
        <f t="shared" si="0"/>
        <v>0</v>
      </c>
      <c r="N4" s="14">
        <f>K4</f>
        <v>28</v>
      </c>
      <c r="O4" s="14">
        <f>L4</f>
        <v>28</v>
      </c>
      <c r="P4" s="14">
        <f t="shared" si="1"/>
        <v>0</v>
      </c>
      <c r="Q4" s="4"/>
      <c r="R4">
        <f t="shared" si="2"/>
        <v>60</v>
      </c>
    </row>
    <row r="5" spans="1:19">
      <c r="A5" s="10">
        <f t="shared" si="3"/>
        <v>4</v>
      </c>
      <c r="B5" s="11" t="s">
        <v>15</v>
      </c>
      <c r="C5" s="11" t="s">
        <v>16</v>
      </c>
      <c r="D5" s="11" t="s">
        <v>16</v>
      </c>
      <c r="E5" s="11" t="s">
        <v>19</v>
      </c>
      <c r="F5" s="12">
        <f t="shared" si="4"/>
        <v>0.34374999999999994</v>
      </c>
      <c r="G5" s="12"/>
      <c r="H5" s="12"/>
      <c r="I5" s="11">
        <v>4</v>
      </c>
      <c r="J5" s="10">
        <f t="shared" si="5"/>
        <v>4</v>
      </c>
      <c r="K5" s="11">
        <v>29</v>
      </c>
      <c r="L5" s="11">
        <v>22</v>
      </c>
      <c r="M5" s="14">
        <f t="shared" si="0"/>
        <v>0.12727272727272726</v>
      </c>
      <c r="N5" s="14">
        <f>L5</f>
        <v>22</v>
      </c>
      <c r="O5" s="14">
        <f>K5</f>
        <v>29</v>
      </c>
      <c r="P5" s="14">
        <f t="shared" si="1"/>
        <v>-0.12727272727272726</v>
      </c>
      <c r="Q5" s="4"/>
      <c r="R5">
        <f t="shared" si="2"/>
        <v>55</v>
      </c>
    </row>
    <row r="6" spans="1:19">
      <c r="A6" s="10">
        <f t="shared" si="3"/>
        <v>5</v>
      </c>
      <c r="B6" s="11" t="s">
        <v>15</v>
      </c>
      <c r="C6" s="11" t="s">
        <v>16</v>
      </c>
      <c r="D6" s="11" t="s">
        <v>16</v>
      </c>
      <c r="E6" s="11" t="s">
        <v>17</v>
      </c>
      <c r="F6" s="12">
        <f t="shared" si="4"/>
        <v>0.34722222222222215</v>
      </c>
      <c r="G6" s="12"/>
      <c r="H6" s="12"/>
      <c r="I6" s="11">
        <v>9</v>
      </c>
      <c r="J6" s="10">
        <f t="shared" si="5"/>
        <v>5</v>
      </c>
      <c r="K6" s="11">
        <v>37</v>
      </c>
      <c r="L6" s="11">
        <v>18</v>
      </c>
      <c r="M6" s="14">
        <f t="shared" si="0"/>
        <v>0.296875</v>
      </c>
      <c r="N6" s="14">
        <f>K6</f>
        <v>37</v>
      </c>
      <c r="O6" s="14">
        <f>L6</f>
        <v>18</v>
      </c>
      <c r="P6" s="14">
        <f t="shared" si="1"/>
        <v>0.296875</v>
      </c>
      <c r="Q6" s="4"/>
      <c r="R6">
        <f t="shared" si="2"/>
        <v>64</v>
      </c>
    </row>
    <row r="7" spans="1:19">
      <c r="A7" s="10">
        <f t="shared" si="3"/>
        <v>6</v>
      </c>
      <c r="B7" s="11" t="s">
        <v>15</v>
      </c>
      <c r="C7" s="11" t="s">
        <v>16</v>
      </c>
      <c r="D7" s="11" t="s">
        <v>16</v>
      </c>
      <c r="E7" s="11" t="s">
        <v>19</v>
      </c>
      <c r="F7" s="12">
        <f t="shared" si="4"/>
        <v>0.35069444444444436</v>
      </c>
      <c r="G7" s="12"/>
      <c r="H7" s="12"/>
      <c r="I7" s="11">
        <v>5</v>
      </c>
      <c r="J7" s="10">
        <f t="shared" si="5"/>
        <v>6</v>
      </c>
      <c r="K7" s="11">
        <v>15</v>
      </c>
      <c r="L7" s="11">
        <v>11</v>
      </c>
      <c r="M7" s="14">
        <f t="shared" si="0"/>
        <v>0.12903225806451613</v>
      </c>
      <c r="N7" s="14">
        <f>L7</f>
        <v>11</v>
      </c>
      <c r="O7" s="14">
        <f>K7</f>
        <v>15</v>
      </c>
      <c r="P7" s="14">
        <f t="shared" si="1"/>
        <v>-0.12903225806451613</v>
      </c>
      <c r="Q7" s="4"/>
      <c r="R7">
        <f t="shared" si="2"/>
        <v>31</v>
      </c>
    </row>
    <row r="8" spans="1:19">
      <c r="A8" s="15">
        <f t="shared" si="3"/>
        <v>7</v>
      </c>
      <c r="B8" s="7" t="s">
        <v>15</v>
      </c>
      <c r="C8" s="16" t="s">
        <v>20</v>
      </c>
      <c r="D8" s="7" t="s">
        <v>21</v>
      </c>
      <c r="E8" s="16" t="s">
        <v>17</v>
      </c>
      <c r="F8" s="17">
        <f>F7+TIME(0,25,0)</f>
        <v>0.36805555555555547</v>
      </c>
      <c r="G8" s="17" t="s">
        <v>22</v>
      </c>
      <c r="H8" s="17" t="s">
        <v>23</v>
      </c>
      <c r="I8" s="16">
        <v>0</v>
      </c>
      <c r="J8" s="15">
        <f t="shared" si="5"/>
        <v>7</v>
      </c>
      <c r="K8" s="16">
        <v>41</v>
      </c>
      <c r="L8" s="16">
        <v>11</v>
      </c>
      <c r="M8" s="16">
        <f t="shared" si="0"/>
        <v>0.57692307692307687</v>
      </c>
      <c r="N8" s="16">
        <f>K8</f>
        <v>41</v>
      </c>
      <c r="O8" s="16">
        <f>L8</f>
        <v>11</v>
      </c>
      <c r="P8" s="16">
        <f t="shared" si="1"/>
        <v>0.57692307692307687</v>
      </c>
      <c r="Q8" s="4">
        <f>(P8+P9+P10+P11+P12+P13)/6</f>
        <v>0.53389005389181299</v>
      </c>
      <c r="R8">
        <f t="shared" si="2"/>
        <v>52</v>
      </c>
      <c r="S8">
        <f>AVERAGE(R8:R13)</f>
        <v>68.333333333333329</v>
      </c>
    </row>
    <row r="9" spans="1:19">
      <c r="A9" s="10">
        <f t="shared" si="3"/>
        <v>8</v>
      </c>
      <c r="B9" s="11" t="s">
        <v>15</v>
      </c>
      <c r="C9" s="14" t="s">
        <v>20</v>
      </c>
      <c r="D9" s="14" t="s">
        <v>21</v>
      </c>
      <c r="E9" s="11" t="s">
        <v>19</v>
      </c>
      <c r="F9" s="12">
        <f t="shared" si="4"/>
        <v>0.37152777777777768</v>
      </c>
      <c r="G9" s="12" t="s">
        <v>24</v>
      </c>
      <c r="H9" s="12" t="s">
        <v>25</v>
      </c>
      <c r="I9" s="11">
        <v>3</v>
      </c>
      <c r="J9" s="10">
        <f t="shared" si="5"/>
        <v>8</v>
      </c>
      <c r="K9" s="11">
        <v>15</v>
      </c>
      <c r="L9" s="11">
        <v>50</v>
      </c>
      <c r="M9" s="14">
        <f t="shared" si="0"/>
        <v>-0.51470588235294112</v>
      </c>
      <c r="N9" s="14">
        <f>L9</f>
        <v>50</v>
      </c>
      <c r="O9" s="14">
        <f>K9</f>
        <v>15</v>
      </c>
      <c r="P9" s="14">
        <f t="shared" si="1"/>
        <v>0.51470588235294112</v>
      </c>
      <c r="Q9" s="4"/>
      <c r="R9">
        <f t="shared" si="2"/>
        <v>68</v>
      </c>
    </row>
    <row r="10" spans="1:19">
      <c r="A10" s="18">
        <f t="shared" si="3"/>
        <v>9</v>
      </c>
      <c r="B10" s="11" t="s">
        <v>15</v>
      </c>
      <c r="C10" s="14" t="s">
        <v>20</v>
      </c>
      <c r="D10" s="14" t="s">
        <v>21</v>
      </c>
      <c r="E10" s="14" t="s">
        <v>17</v>
      </c>
      <c r="F10" s="12">
        <f t="shared" si="4"/>
        <v>0.37499999999999989</v>
      </c>
      <c r="G10" s="12"/>
      <c r="H10" s="12"/>
      <c r="I10" s="14">
        <v>4</v>
      </c>
      <c r="J10" s="18">
        <f t="shared" si="5"/>
        <v>9</v>
      </c>
      <c r="K10" s="14">
        <v>44</v>
      </c>
      <c r="L10" s="14">
        <v>25</v>
      </c>
      <c r="M10" s="14">
        <f t="shared" si="0"/>
        <v>0.26027397260273971</v>
      </c>
      <c r="N10" s="14">
        <f>K10</f>
        <v>44</v>
      </c>
      <c r="O10" s="14">
        <f>L10</f>
        <v>25</v>
      </c>
      <c r="P10" s="14">
        <f t="shared" si="1"/>
        <v>0.26027397260273971</v>
      </c>
      <c r="Q10" s="19"/>
      <c r="R10">
        <f t="shared" si="2"/>
        <v>73</v>
      </c>
      <c r="S10" s="20"/>
    </row>
    <row r="11" spans="1:19">
      <c r="A11" s="10">
        <f t="shared" si="3"/>
        <v>10</v>
      </c>
      <c r="B11" s="11" t="s">
        <v>15</v>
      </c>
      <c r="C11" s="14" t="s">
        <v>20</v>
      </c>
      <c r="D11" s="14" t="s">
        <v>21</v>
      </c>
      <c r="E11" s="11" t="s">
        <v>19</v>
      </c>
      <c r="F11" s="12">
        <f>F10+TIME(0,5,0)</f>
        <v>0.3784722222222221</v>
      </c>
      <c r="G11" s="12"/>
      <c r="H11" s="12"/>
      <c r="I11" s="11">
        <v>2</v>
      </c>
      <c r="J11" s="10">
        <f t="shared" si="5"/>
        <v>10</v>
      </c>
      <c r="K11" s="11">
        <v>19</v>
      </c>
      <c r="L11" s="11">
        <v>52</v>
      </c>
      <c r="M11" s="14">
        <f t="shared" si="0"/>
        <v>-0.45205479452054792</v>
      </c>
      <c r="N11" s="11">
        <f>L11</f>
        <v>52</v>
      </c>
      <c r="O11" s="11">
        <f>K11</f>
        <v>19</v>
      </c>
      <c r="P11" s="14">
        <f t="shared" si="1"/>
        <v>0.45205479452054792</v>
      </c>
      <c r="Q11" s="4"/>
      <c r="R11">
        <f t="shared" si="2"/>
        <v>73</v>
      </c>
    </row>
    <row r="12" spans="1:19">
      <c r="A12" s="10">
        <f t="shared" si="3"/>
        <v>11</v>
      </c>
      <c r="B12" s="11" t="s">
        <v>15</v>
      </c>
      <c r="C12" s="14" t="s">
        <v>20</v>
      </c>
      <c r="D12" s="14" t="s">
        <v>21</v>
      </c>
      <c r="E12" s="11" t="s">
        <v>17</v>
      </c>
      <c r="F12" s="12">
        <f>F11+TIME(0,5,0)</f>
        <v>0.38194444444444431</v>
      </c>
      <c r="G12" s="12"/>
      <c r="H12" s="12"/>
      <c r="I12" s="11">
        <v>5</v>
      </c>
      <c r="J12" s="10">
        <f t="shared" si="5"/>
        <v>11</v>
      </c>
      <c r="K12" s="11">
        <v>64</v>
      </c>
      <c r="L12" s="11">
        <v>4</v>
      </c>
      <c r="M12" s="14">
        <f t="shared" si="0"/>
        <v>0.82191780821917804</v>
      </c>
      <c r="N12" s="14">
        <f>K12</f>
        <v>64</v>
      </c>
      <c r="O12" s="14">
        <f>L12</f>
        <v>4</v>
      </c>
      <c r="P12" s="14">
        <f t="shared" si="1"/>
        <v>0.82191780821917804</v>
      </c>
      <c r="Q12" s="4"/>
      <c r="R12">
        <f t="shared" si="2"/>
        <v>73</v>
      </c>
    </row>
    <row r="13" spans="1:19">
      <c r="A13" s="10">
        <f t="shared" si="3"/>
        <v>12</v>
      </c>
      <c r="B13" s="11" t="s">
        <v>15</v>
      </c>
      <c r="C13" s="14" t="s">
        <v>20</v>
      </c>
      <c r="D13" s="14" t="s">
        <v>21</v>
      </c>
      <c r="E13" s="11" t="s">
        <v>19</v>
      </c>
      <c r="F13" s="12">
        <f>F12+TIME(0,5,0)</f>
        <v>0.38541666666666652</v>
      </c>
      <c r="G13" s="12"/>
      <c r="H13" s="12"/>
      <c r="I13" s="11">
        <v>4</v>
      </c>
      <c r="J13" s="10">
        <f t="shared" si="5"/>
        <v>12</v>
      </c>
      <c r="K13" s="11">
        <v>13</v>
      </c>
      <c r="L13" s="11">
        <v>54</v>
      </c>
      <c r="M13" s="14">
        <f t="shared" si="0"/>
        <v>-0.57746478873239437</v>
      </c>
      <c r="N13" s="14">
        <f>L13</f>
        <v>54</v>
      </c>
      <c r="O13" s="14">
        <f>K13</f>
        <v>13</v>
      </c>
      <c r="P13" s="14">
        <f t="shared" si="1"/>
        <v>0.57746478873239437</v>
      </c>
      <c r="Q13" s="4"/>
      <c r="R13">
        <f t="shared" si="2"/>
        <v>71</v>
      </c>
    </row>
    <row r="14" spans="1:19">
      <c r="A14" s="15">
        <f t="shared" si="3"/>
        <v>13</v>
      </c>
      <c r="B14" s="7" t="s">
        <v>15</v>
      </c>
      <c r="C14" s="16" t="s">
        <v>20</v>
      </c>
      <c r="D14" s="7" t="s">
        <v>26</v>
      </c>
      <c r="E14" s="16" t="s">
        <v>17</v>
      </c>
      <c r="F14" s="17">
        <f>F13+TIME(0,25,0)</f>
        <v>0.40277777777777762</v>
      </c>
      <c r="G14" s="17" t="s">
        <v>22</v>
      </c>
      <c r="H14" s="17" t="s">
        <v>23</v>
      </c>
      <c r="I14" s="16">
        <v>6</v>
      </c>
      <c r="J14" s="15">
        <f t="shared" si="5"/>
        <v>13</v>
      </c>
      <c r="K14" s="16">
        <v>51</v>
      </c>
      <c r="L14" s="16">
        <v>21</v>
      </c>
      <c r="M14" s="16">
        <f t="shared" si="0"/>
        <v>0.38461538461538464</v>
      </c>
      <c r="N14" s="16">
        <f>K14</f>
        <v>51</v>
      </c>
      <c r="O14" s="16">
        <f>L14</f>
        <v>21</v>
      </c>
      <c r="P14" s="16">
        <f t="shared" si="1"/>
        <v>0.38461538461538464</v>
      </c>
      <c r="Q14" s="4">
        <f>(P14+P15+P16+P17+P18+P19)/6</f>
        <v>0.60451810114612503</v>
      </c>
      <c r="R14">
        <f t="shared" si="2"/>
        <v>78</v>
      </c>
      <c r="S14">
        <f>AVERAGE(R14:R19)</f>
        <v>68.666666666666671</v>
      </c>
    </row>
    <row r="15" spans="1:19">
      <c r="A15" s="10">
        <f t="shared" si="3"/>
        <v>14</v>
      </c>
      <c r="B15" s="11" t="s">
        <v>15</v>
      </c>
      <c r="C15" s="14" t="s">
        <v>20</v>
      </c>
      <c r="D15" s="11" t="s">
        <v>26</v>
      </c>
      <c r="E15" s="11" t="s">
        <v>19</v>
      </c>
      <c r="F15" s="12">
        <f t="shared" ref="F15:F16" si="6">F14+TIME(0,5,0)</f>
        <v>0.40624999999999983</v>
      </c>
      <c r="G15" s="12" t="s">
        <v>24</v>
      </c>
      <c r="H15" s="12" t="s">
        <v>25</v>
      </c>
      <c r="I15" s="11">
        <v>4</v>
      </c>
      <c r="J15" s="10">
        <f t="shared" si="5"/>
        <v>14</v>
      </c>
      <c r="K15" s="11">
        <v>12</v>
      </c>
      <c r="L15" s="11">
        <v>45</v>
      </c>
      <c r="M15" s="14">
        <f t="shared" si="0"/>
        <v>-0.54098360655737709</v>
      </c>
      <c r="N15" s="14">
        <f>L15</f>
        <v>45</v>
      </c>
      <c r="O15" s="14">
        <f>K15</f>
        <v>12</v>
      </c>
      <c r="P15" s="14">
        <f t="shared" si="1"/>
        <v>0.54098360655737709</v>
      </c>
      <c r="Q15" s="4"/>
      <c r="R15">
        <f t="shared" si="2"/>
        <v>61</v>
      </c>
    </row>
    <row r="16" spans="1:19">
      <c r="A16" s="18">
        <f t="shared" si="3"/>
        <v>15</v>
      </c>
      <c r="B16" s="11" t="s">
        <v>15</v>
      </c>
      <c r="C16" s="14" t="s">
        <v>20</v>
      </c>
      <c r="D16" s="11" t="s">
        <v>26</v>
      </c>
      <c r="E16" s="14" t="s">
        <v>17</v>
      </c>
      <c r="F16" s="12">
        <f t="shared" si="6"/>
        <v>0.40972222222222204</v>
      </c>
      <c r="G16" s="12"/>
      <c r="H16" s="12"/>
      <c r="I16" s="14">
        <v>5</v>
      </c>
      <c r="J16" s="18">
        <f t="shared" si="5"/>
        <v>15</v>
      </c>
      <c r="K16" s="14">
        <v>55</v>
      </c>
      <c r="L16" s="14">
        <v>6</v>
      </c>
      <c r="M16" s="14">
        <f t="shared" si="0"/>
        <v>0.74242424242424243</v>
      </c>
      <c r="N16" s="14">
        <f>K16</f>
        <v>55</v>
      </c>
      <c r="O16" s="14">
        <f>L16</f>
        <v>6</v>
      </c>
      <c r="P16" s="14">
        <f t="shared" si="1"/>
        <v>0.74242424242424243</v>
      </c>
      <c r="Q16" s="19"/>
      <c r="R16">
        <f t="shared" si="2"/>
        <v>66</v>
      </c>
      <c r="S16" s="20"/>
    </row>
    <row r="17" spans="1:19">
      <c r="A17" s="10">
        <f t="shared" si="3"/>
        <v>16</v>
      </c>
      <c r="B17" s="11" t="s">
        <v>15</v>
      </c>
      <c r="C17" s="14" t="s">
        <v>20</v>
      </c>
      <c r="D17" s="11" t="s">
        <v>26</v>
      </c>
      <c r="E17" s="11" t="s">
        <v>19</v>
      </c>
      <c r="F17" s="12">
        <f>F16+TIME(0,5,0)</f>
        <v>0.41319444444444425</v>
      </c>
      <c r="G17" s="12"/>
      <c r="H17" s="12"/>
      <c r="I17" s="11">
        <v>1</v>
      </c>
      <c r="J17" s="10">
        <f t="shared" si="5"/>
        <v>16</v>
      </c>
      <c r="K17" s="11">
        <v>10</v>
      </c>
      <c r="L17" s="11">
        <v>57</v>
      </c>
      <c r="M17" s="14">
        <f t="shared" si="0"/>
        <v>-0.69117647058823528</v>
      </c>
      <c r="N17" s="11">
        <f>L17</f>
        <v>57</v>
      </c>
      <c r="O17" s="11">
        <f>K17</f>
        <v>10</v>
      </c>
      <c r="P17" s="14">
        <f t="shared" si="1"/>
        <v>0.69117647058823528</v>
      </c>
      <c r="Q17" s="4"/>
      <c r="R17">
        <f t="shared" si="2"/>
        <v>68</v>
      </c>
    </row>
    <row r="18" spans="1:19">
      <c r="A18" s="10">
        <f t="shared" si="3"/>
        <v>17</v>
      </c>
      <c r="B18" s="11" t="s">
        <v>15</v>
      </c>
      <c r="C18" s="14" t="s">
        <v>20</v>
      </c>
      <c r="D18" s="11" t="s">
        <v>26</v>
      </c>
      <c r="E18" s="11" t="s">
        <v>17</v>
      </c>
      <c r="F18" s="12">
        <f>F17+TIME(0,5,0)</f>
        <v>0.41666666666666646</v>
      </c>
      <c r="G18" s="12"/>
      <c r="H18" s="12"/>
      <c r="I18" s="11">
        <v>3</v>
      </c>
      <c r="J18" s="10">
        <f t="shared" si="5"/>
        <v>17</v>
      </c>
      <c r="K18" s="11">
        <v>59</v>
      </c>
      <c r="L18" s="11">
        <v>7</v>
      </c>
      <c r="M18" s="14">
        <f t="shared" si="0"/>
        <v>0.75362318840579712</v>
      </c>
      <c r="N18" s="14">
        <f>K18</f>
        <v>59</v>
      </c>
      <c r="O18" s="14">
        <f>L18</f>
        <v>7</v>
      </c>
      <c r="P18" s="14">
        <f t="shared" si="1"/>
        <v>0.75362318840579712</v>
      </c>
      <c r="Q18" s="4"/>
      <c r="R18">
        <f t="shared" si="2"/>
        <v>69</v>
      </c>
    </row>
    <row r="19" spans="1:19">
      <c r="A19" s="10">
        <f t="shared" si="3"/>
        <v>18</v>
      </c>
      <c r="B19" s="11" t="s">
        <v>15</v>
      </c>
      <c r="C19" s="14" t="s">
        <v>20</v>
      </c>
      <c r="D19" s="11" t="s">
        <v>26</v>
      </c>
      <c r="E19" s="11" t="s">
        <v>19</v>
      </c>
      <c r="F19" s="12">
        <f>F18+TIME(0,5,0)</f>
        <v>0.42013888888888867</v>
      </c>
      <c r="G19" s="12"/>
      <c r="H19" s="12"/>
      <c r="I19" s="11">
        <v>6</v>
      </c>
      <c r="J19" s="10">
        <f t="shared" si="5"/>
        <v>18</v>
      </c>
      <c r="K19" s="11">
        <v>14</v>
      </c>
      <c r="L19" s="11">
        <v>50</v>
      </c>
      <c r="M19" s="14">
        <f t="shared" si="0"/>
        <v>-0.51428571428571423</v>
      </c>
      <c r="N19" s="14">
        <f>L19</f>
        <v>50</v>
      </c>
      <c r="O19" s="14">
        <f>K19</f>
        <v>14</v>
      </c>
      <c r="P19" s="14">
        <f t="shared" si="1"/>
        <v>0.51428571428571423</v>
      </c>
      <c r="Q19" s="4"/>
      <c r="R19">
        <f t="shared" si="2"/>
        <v>70</v>
      </c>
    </row>
    <row r="20" spans="1:19">
      <c r="A20" s="15">
        <f t="shared" si="3"/>
        <v>19</v>
      </c>
      <c r="B20" s="7" t="s">
        <v>15</v>
      </c>
      <c r="C20" s="16" t="s">
        <v>20</v>
      </c>
      <c r="D20" s="7" t="s">
        <v>27</v>
      </c>
      <c r="E20" s="16" t="s">
        <v>17</v>
      </c>
      <c r="F20" s="17">
        <f>F19+TIME(0,25,0)</f>
        <v>0.43749999999999978</v>
      </c>
      <c r="G20" s="17" t="s">
        <v>22</v>
      </c>
      <c r="H20" s="17" t="s">
        <v>23</v>
      </c>
      <c r="I20" s="16">
        <v>1</v>
      </c>
      <c r="J20" s="15">
        <f t="shared" si="5"/>
        <v>19</v>
      </c>
      <c r="K20" s="16">
        <v>63</v>
      </c>
      <c r="L20" s="16">
        <v>11</v>
      </c>
      <c r="M20" s="16">
        <f t="shared" si="0"/>
        <v>0.69333333333333336</v>
      </c>
      <c r="N20" s="16">
        <f>K20</f>
        <v>63</v>
      </c>
      <c r="O20" s="16">
        <f>L20</f>
        <v>11</v>
      </c>
      <c r="P20" s="16">
        <f t="shared" si="1"/>
        <v>0.69333333333333336</v>
      </c>
      <c r="Q20" s="4">
        <f>(P20+P21+P22+P23+P24+P25)/6</f>
        <v>0.56429791382740746</v>
      </c>
      <c r="R20">
        <f t="shared" si="2"/>
        <v>75</v>
      </c>
      <c r="S20">
        <f>AVERAGE(R20:R25)</f>
        <v>68.5</v>
      </c>
    </row>
    <row r="21" spans="1:19">
      <c r="A21" s="10">
        <f t="shared" si="3"/>
        <v>20</v>
      </c>
      <c r="B21" s="11" t="s">
        <v>15</v>
      </c>
      <c r="C21" s="14" t="s">
        <v>20</v>
      </c>
      <c r="D21" s="11" t="s">
        <v>27</v>
      </c>
      <c r="E21" s="11" t="s">
        <v>19</v>
      </c>
      <c r="F21" s="12">
        <f t="shared" ref="F21:F22" si="7">F20+TIME(0,5,0)</f>
        <v>0.44097222222222199</v>
      </c>
      <c r="G21" s="12" t="s">
        <v>24</v>
      </c>
      <c r="H21" s="12" t="s">
        <v>25</v>
      </c>
      <c r="I21" s="11">
        <v>5</v>
      </c>
      <c r="J21" s="10">
        <f t="shared" si="5"/>
        <v>20</v>
      </c>
      <c r="K21" s="11">
        <v>14</v>
      </c>
      <c r="L21" s="11">
        <v>64</v>
      </c>
      <c r="M21" s="14">
        <f t="shared" si="0"/>
        <v>-0.60240963855421692</v>
      </c>
      <c r="N21" s="14">
        <f>L21</f>
        <v>64</v>
      </c>
      <c r="O21" s="14">
        <f>K21</f>
        <v>14</v>
      </c>
      <c r="P21" s="14">
        <f t="shared" si="1"/>
        <v>0.60240963855421692</v>
      </c>
      <c r="Q21" s="4"/>
      <c r="R21">
        <f t="shared" si="2"/>
        <v>83</v>
      </c>
    </row>
    <row r="22" spans="1:19">
      <c r="A22" s="18">
        <f t="shared" si="3"/>
        <v>21</v>
      </c>
      <c r="B22" s="11" t="s">
        <v>15</v>
      </c>
      <c r="C22" s="14" t="s">
        <v>20</v>
      </c>
      <c r="D22" s="11" t="s">
        <v>27</v>
      </c>
      <c r="E22" s="14" t="s">
        <v>17</v>
      </c>
      <c r="F22" s="12">
        <f t="shared" si="7"/>
        <v>0.4444444444444442</v>
      </c>
      <c r="G22" s="12"/>
      <c r="H22" s="12"/>
      <c r="I22" s="14">
        <v>3</v>
      </c>
      <c r="J22" s="18">
        <f t="shared" si="5"/>
        <v>21</v>
      </c>
      <c r="K22" s="14">
        <v>49</v>
      </c>
      <c r="L22" s="14">
        <v>10</v>
      </c>
      <c r="M22" s="14">
        <f t="shared" si="0"/>
        <v>0.62903225806451613</v>
      </c>
      <c r="N22" s="14">
        <f>K22</f>
        <v>49</v>
      </c>
      <c r="O22" s="14">
        <f>L22</f>
        <v>10</v>
      </c>
      <c r="P22" s="14">
        <f t="shared" si="1"/>
        <v>0.62903225806451613</v>
      </c>
      <c r="Q22" s="19"/>
      <c r="R22">
        <f t="shared" si="2"/>
        <v>62</v>
      </c>
      <c r="S22" s="20"/>
    </row>
    <row r="23" spans="1:19">
      <c r="A23" s="10">
        <f t="shared" si="3"/>
        <v>22</v>
      </c>
      <c r="B23" s="11" t="s">
        <v>15</v>
      </c>
      <c r="C23" s="14" t="s">
        <v>20</v>
      </c>
      <c r="D23" s="11" t="s">
        <v>27</v>
      </c>
      <c r="E23" s="11" t="s">
        <v>19</v>
      </c>
      <c r="F23" s="12">
        <f>F22+TIME(0,5,0)</f>
        <v>0.44791666666666641</v>
      </c>
      <c r="G23" s="12"/>
      <c r="H23" s="12"/>
      <c r="I23" s="11">
        <v>4</v>
      </c>
      <c r="J23" s="10">
        <f t="shared" si="5"/>
        <v>22</v>
      </c>
      <c r="K23" s="11">
        <v>12</v>
      </c>
      <c r="L23" s="11">
        <v>45</v>
      </c>
      <c r="M23" s="14">
        <f t="shared" si="0"/>
        <v>-0.54098360655737709</v>
      </c>
      <c r="N23" s="11">
        <f>L23</f>
        <v>45</v>
      </c>
      <c r="O23" s="11">
        <f>K23</f>
        <v>12</v>
      </c>
      <c r="P23" s="14">
        <f t="shared" si="1"/>
        <v>0.54098360655737709</v>
      </c>
      <c r="Q23" s="4"/>
      <c r="R23">
        <f t="shared" si="2"/>
        <v>61</v>
      </c>
    </row>
    <row r="24" spans="1:19">
      <c r="A24" s="10">
        <f t="shared" si="3"/>
        <v>23</v>
      </c>
      <c r="B24" s="11" t="s">
        <v>15</v>
      </c>
      <c r="C24" s="14" t="s">
        <v>20</v>
      </c>
      <c r="D24" s="11" t="s">
        <v>27</v>
      </c>
      <c r="E24" s="11" t="s">
        <v>17</v>
      </c>
      <c r="F24" s="12">
        <f>F23+TIME(0,5,0)</f>
        <v>0.45138888888888862</v>
      </c>
      <c r="G24" s="12"/>
      <c r="H24" s="12"/>
      <c r="I24" s="11">
        <v>1</v>
      </c>
      <c r="J24" s="10">
        <f t="shared" si="5"/>
        <v>23</v>
      </c>
      <c r="K24" s="11">
        <v>47</v>
      </c>
      <c r="L24" s="11">
        <v>11</v>
      </c>
      <c r="M24" s="14">
        <f t="shared" si="0"/>
        <v>0.61016949152542377</v>
      </c>
      <c r="N24" s="14">
        <f>K24</f>
        <v>47</v>
      </c>
      <c r="O24" s="14">
        <f>L24</f>
        <v>11</v>
      </c>
      <c r="P24" s="14">
        <f t="shared" si="1"/>
        <v>0.61016949152542377</v>
      </c>
      <c r="Q24" s="4"/>
      <c r="R24">
        <f t="shared" si="2"/>
        <v>59</v>
      </c>
    </row>
    <row r="25" spans="1:19">
      <c r="A25" s="10">
        <f t="shared" si="3"/>
        <v>24</v>
      </c>
      <c r="B25" s="11" t="s">
        <v>15</v>
      </c>
      <c r="C25" s="14" t="s">
        <v>20</v>
      </c>
      <c r="D25" s="11" t="s">
        <v>27</v>
      </c>
      <c r="E25" s="11" t="s">
        <v>19</v>
      </c>
      <c r="F25" s="12">
        <f>F24+TIME(0,5,0)</f>
        <v>0.45486111111111083</v>
      </c>
      <c r="G25" s="12"/>
      <c r="H25" s="12"/>
      <c r="I25" s="11">
        <v>3</v>
      </c>
      <c r="J25" s="10">
        <f t="shared" si="5"/>
        <v>24</v>
      </c>
      <c r="K25" s="11">
        <v>23</v>
      </c>
      <c r="L25" s="11">
        <v>45</v>
      </c>
      <c r="M25" s="14">
        <f t="shared" si="0"/>
        <v>-0.30985915492957744</v>
      </c>
      <c r="N25" s="14">
        <f>L25</f>
        <v>45</v>
      </c>
      <c r="O25" s="14">
        <f>K25</f>
        <v>23</v>
      </c>
      <c r="P25" s="14">
        <f t="shared" si="1"/>
        <v>0.30985915492957744</v>
      </c>
      <c r="Q25" s="4"/>
      <c r="R25">
        <f t="shared" si="2"/>
        <v>71</v>
      </c>
    </row>
    <row r="26" spans="1:19">
      <c r="A26" s="15">
        <f t="shared" si="3"/>
        <v>25</v>
      </c>
      <c r="B26" s="7" t="s">
        <v>15</v>
      </c>
      <c r="C26" s="16" t="s">
        <v>20</v>
      </c>
      <c r="D26" s="7" t="s">
        <v>28</v>
      </c>
      <c r="E26" s="16" t="s">
        <v>17</v>
      </c>
      <c r="F26" s="17">
        <f>F25+TIME(0,25,0)</f>
        <v>0.47222222222222193</v>
      </c>
      <c r="G26" s="17" t="s">
        <v>29</v>
      </c>
      <c r="H26" s="17" t="s">
        <v>29</v>
      </c>
      <c r="I26" s="16">
        <v>6</v>
      </c>
      <c r="J26" s="15">
        <f t="shared" si="5"/>
        <v>25</v>
      </c>
      <c r="K26" s="16">
        <v>36</v>
      </c>
      <c r="L26" s="16">
        <v>32</v>
      </c>
      <c r="M26" s="16">
        <f t="shared" ref="M26:M61" si="8">(K26-L26)/(I26+K26+L26)</f>
        <v>5.4054054054054057E-2</v>
      </c>
      <c r="N26" s="16">
        <f>K26</f>
        <v>36</v>
      </c>
      <c r="O26" s="16">
        <f>L26</f>
        <v>32</v>
      </c>
      <c r="P26" s="16">
        <f t="shared" ref="P26:P61" si="9">(N26-O26)/(I26+N26+O26)</f>
        <v>5.4054054054054057E-2</v>
      </c>
      <c r="Q26" s="4">
        <f>(P26+P27+P28+P29+P30+P31)/6</f>
        <v>0.26006970733313445</v>
      </c>
      <c r="R26">
        <f t="shared" ref="R26:R61" si="10">I26+K26+L26</f>
        <v>74</v>
      </c>
      <c r="S26">
        <f>AVERAGE(R26:R31)</f>
        <v>65.666666666666671</v>
      </c>
    </row>
    <row r="27" spans="1:19">
      <c r="A27" s="10">
        <f t="shared" si="3"/>
        <v>26</v>
      </c>
      <c r="B27" s="11" t="s">
        <v>15</v>
      </c>
      <c r="C27" s="14" t="s">
        <v>20</v>
      </c>
      <c r="D27" s="14" t="s">
        <v>28</v>
      </c>
      <c r="E27" s="11" t="s">
        <v>19</v>
      </c>
      <c r="F27" s="12">
        <f t="shared" ref="F27:F28" si="11">F26+TIME(0,5,0)</f>
        <v>0.47569444444444414</v>
      </c>
      <c r="G27" s="12" t="s">
        <v>30</v>
      </c>
      <c r="H27" s="12" t="s">
        <v>30</v>
      </c>
      <c r="I27" s="11">
        <v>5</v>
      </c>
      <c r="J27" s="10">
        <f t="shared" si="5"/>
        <v>26</v>
      </c>
      <c r="K27" s="11">
        <v>16</v>
      </c>
      <c r="L27" s="11">
        <v>34</v>
      </c>
      <c r="M27" s="14">
        <f t="shared" si="8"/>
        <v>-0.32727272727272727</v>
      </c>
      <c r="N27" s="14">
        <f>L27</f>
        <v>34</v>
      </c>
      <c r="O27" s="14">
        <f>K27</f>
        <v>16</v>
      </c>
      <c r="P27" s="14">
        <f t="shared" si="9"/>
        <v>0.32727272727272727</v>
      </c>
      <c r="Q27" s="4"/>
      <c r="R27">
        <f t="shared" si="10"/>
        <v>55</v>
      </c>
    </row>
    <row r="28" spans="1:19">
      <c r="A28" s="18">
        <f t="shared" si="3"/>
        <v>27</v>
      </c>
      <c r="B28" s="11" t="s">
        <v>15</v>
      </c>
      <c r="C28" s="14" t="s">
        <v>20</v>
      </c>
      <c r="D28" s="14" t="s">
        <v>28</v>
      </c>
      <c r="E28" s="14" t="s">
        <v>17</v>
      </c>
      <c r="F28" s="12">
        <f t="shared" si="11"/>
        <v>0.47916666666666635</v>
      </c>
      <c r="G28" s="12"/>
      <c r="H28" s="12"/>
      <c r="I28" s="14">
        <v>6</v>
      </c>
      <c r="J28" s="18">
        <f t="shared" si="5"/>
        <v>27</v>
      </c>
      <c r="K28" s="14">
        <v>32</v>
      </c>
      <c r="L28" s="14">
        <v>13</v>
      </c>
      <c r="M28" s="14">
        <f t="shared" si="8"/>
        <v>0.37254901960784315</v>
      </c>
      <c r="N28" s="14">
        <f>K28</f>
        <v>32</v>
      </c>
      <c r="O28" s="14">
        <f>L28</f>
        <v>13</v>
      </c>
      <c r="P28" s="14">
        <f t="shared" si="9"/>
        <v>0.37254901960784315</v>
      </c>
      <c r="Q28" s="19"/>
      <c r="R28">
        <f t="shared" si="10"/>
        <v>51</v>
      </c>
      <c r="S28" s="20"/>
    </row>
    <row r="29" spans="1:19">
      <c r="A29" s="10">
        <f t="shared" si="3"/>
        <v>28</v>
      </c>
      <c r="B29" s="11" t="s">
        <v>15</v>
      </c>
      <c r="C29" s="14" t="s">
        <v>20</v>
      </c>
      <c r="D29" s="14" t="s">
        <v>28</v>
      </c>
      <c r="E29" s="11" t="s">
        <v>19</v>
      </c>
      <c r="F29" s="12">
        <f>F28+TIME(0,5,0)</f>
        <v>0.48263888888888856</v>
      </c>
      <c r="G29" s="12"/>
      <c r="H29" s="12"/>
      <c r="I29" s="11">
        <v>6</v>
      </c>
      <c r="J29" s="10">
        <f t="shared" si="5"/>
        <v>28</v>
      </c>
      <c r="K29" s="11">
        <v>18</v>
      </c>
      <c r="L29" s="11">
        <v>45</v>
      </c>
      <c r="M29" s="14">
        <f t="shared" si="8"/>
        <v>-0.39130434782608697</v>
      </c>
      <c r="N29" s="11">
        <f>L29</f>
        <v>45</v>
      </c>
      <c r="O29" s="11">
        <f>K29</f>
        <v>18</v>
      </c>
      <c r="P29" s="14">
        <f t="shared" si="9"/>
        <v>0.39130434782608697</v>
      </c>
      <c r="Q29" s="4"/>
      <c r="R29">
        <f t="shared" si="10"/>
        <v>69</v>
      </c>
    </row>
    <row r="30" spans="1:19">
      <c r="A30" s="10">
        <f t="shared" si="3"/>
        <v>29</v>
      </c>
      <c r="B30" s="11" t="s">
        <v>15</v>
      </c>
      <c r="C30" s="14" t="s">
        <v>20</v>
      </c>
      <c r="D30" s="14" t="s">
        <v>28</v>
      </c>
      <c r="E30" s="11" t="s">
        <v>17</v>
      </c>
      <c r="F30" s="12">
        <f>F29+TIME(0,5,0)</f>
        <v>0.48611111111111077</v>
      </c>
      <c r="G30" s="12"/>
      <c r="H30" s="12"/>
      <c r="I30" s="11">
        <v>8</v>
      </c>
      <c r="J30" s="10">
        <f t="shared" si="5"/>
        <v>29</v>
      </c>
      <c r="K30" s="11">
        <v>39</v>
      </c>
      <c r="L30" s="11">
        <v>23</v>
      </c>
      <c r="M30" s="14">
        <f t="shared" si="8"/>
        <v>0.22857142857142856</v>
      </c>
      <c r="N30" s="14">
        <f>K30</f>
        <v>39</v>
      </c>
      <c r="O30" s="14">
        <f>L30</f>
        <v>23</v>
      </c>
      <c r="P30" s="14">
        <f t="shared" si="9"/>
        <v>0.22857142857142856</v>
      </c>
      <c r="Q30" s="4"/>
      <c r="R30">
        <f t="shared" si="10"/>
        <v>70</v>
      </c>
    </row>
    <row r="31" spans="1:19">
      <c r="A31" s="10">
        <f t="shared" si="3"/>
        <v>30</v>
      </c>
      <c r="B31" s="11" t="s">
        <v>15</v>
      </c>
      <c r="C31" s="14" t="s">
        <v>20</v>
      </c>
      <c r="D31" s="14" t="s">
        <v>28</v>
      </c>
      <c r="E31" s="11" t="s">
        <v>19</v>
      </c>
      <c r="F31" s="12">
        <f>F30+TIME(0,5,0)</f>
        <v>0.48958333333333298</v>
      </c>
      <c r="G31" s="12"/>
      <c r="H31" s="12"/>
      <c r="I31" s="11">
        <v>7</v>
      </c>
      <c r="J31" s="10">
        <f t="shared" si="5"/>
        <v>30</v>
      </c>
      <c r="K31" s="11">
        <v>27</v>
      </c>
      <c r="L31" s="11">
        <v>41</v>
      </c>
      <c r="M31" s="14">
        <f t="shared" si="8"/>
        <v>-0.18666666666666668</v>
      </c>
      <c r="N31" s="14">
        <f>L31</f>
        <v>41</v>
      </c>
      <c r="O31" s="14">
        <f>K31</f>
        <v>27</v>
      </c>
      <c r="P31" s="14">
        <f t="shared" si="9"/>
        <v>0.18666666666666668</v>
      </c>
      <c r="Q31" s="4"/>
      <c r="R31">
        <f t="shared" si="10"/>
        <v>75</v>
      </c>
    </row>
    <row r="32" spans="1:19">
      <c r="A32" s="15">
        <f t="shared" si="3"/>
        <v>31</v>
      </c>
      <c r="B32" s="7" t="s">
        <v>15</v>
      </c>
      <c r="C32" s="16" t="s">
        <v>20</v>
      </c>
      <c r="D32" s="7" t="s">
        <v>31</v>
      </c>
      <c r="E32" s="16" t="s">
        <v>17</v>
      </c>
      <c r="F32" s="17">
        <f>F31+TIME(0,25,0)</f>
        <v>0.50694444444444409</v>
      </c>
      <c r="G32" s="17" t="s">
        <v>29</v>
      </c>
      <c r="H32" s="17" t="s">
        <v>29</v>
      </c>
      <c r="I32" s="16">
        <v>4</v>
      </c>
      <c r="J32" s="15">
        <f t="shared" si="5"/>
        <v>31</v>
      </c>
      <c r="K32" s="16">
        <v>46</v>
      </c>
      <c r="L32" s="16">
        <v>18</v>
      </c>
      <c r="M32" s="16">
        <f t="shared" si="8"/>
        <v>0.41176470588235292</v>
      </c>
      <c r="N32" s="16">
        <f>K32</f>
        <v>46</v>
      </c>
      <c r="O32" s="16">
        <f>L32</f>
        <v>18</v>
      </c>
      <c r="P32" s="16">
        <f t="shared" si="9"/>
        <v>0.41176470588235292</v>
      </c>
      <c r="Q32" s="4">
        <f>(P32+P33+P34+P35+P36+P37)/6</f>
        <v>0.35859901669414557</v>
      </c>
      <c r="R32">
        <f t="shared" si="10"/>
        <v>68</v>
      </c>
      <c r="S32">
        <f>AVERAGE(R32:R37)</f>
        <v>68.833333333333329</v>
      </c>
    </row>
    <row r="33" spans="1:19">
      <c r="A33" s="10">
        <f t="shared" si="3"/>
        <v>32</v>
      </c>
      <c r="B33" s="11" t="s">
        <v>15</v>
      </c>
      <c r="C33" s="14" t="s">
        <v>20</v>
      </c>
      <c r="D33" s="11" t="s">
        <v>31</v>
      </c>
      <c r="E33" s="11" t="s">
        <v>19</v>
      </c>
      <c r="F33" s="12">
        <f t="shared" ref="F33:F34" si="12">F32+TIME(0,5,0)</f>
        <v>0.5104166666666663</v>
      </c>
      <c r="G33" s="12" t="s">
        <v>30</v>
      </c>
      <c r="H33" s="12" t="s">
        <v>30</v>
      </c>
      <c r="I33" s="11">
        <v>2</v>
      </c>
      <c r="J33" s="10">
        <f t="shared" si="5"/>
        <v>32</v>
      </c>
      <c r="K33" s="11">
        <v>19</v>
      </c>
      <c r="L33" s="11">
        <v>50</v>
      </c>
      <c r="M33" s="14">
        <f t="shared" si="8"/>
        <v>-0.43661971830985913</v>
      </c>
      <c r="N33" s="14">
        <f>L33</f>
        <v>50</v>
      </c>
      <c r="O33" s="14">
        <f>K33</f>
        <v>19</v>
      </c>
      <c r="P33" s="14">
        <f t="shared" si="9"/>
        <v>0.43661971830985913</v>
      </c>
      <c r="Q33" s="4"/>
      <c r="R33">
        <f t="shared" si="10"/>
        <v>71</v>
      </c>
    </row>
    <row r="34" spans="1:19">
      <c r="A34" s="18">
        <f t="shared" si="3"/>
        <v>33</v>
      </c>
      <c r="B34" s="11" t="s">
        <v>15</v>
      </c>
      <c r="C34" s="14" t="s">
        <v>20</v>
      </c>
      <c r="D34" s="11" t="s">
        <v>31</v>
      </c>
      <c r="E34" s="14" t="s">
        <v>17</v>
      </c>
      <c r="F34" s="12">
        <f t="shared" si="12"/>
        <v>0.51388888888888851</v>
      </c>
      <c r="G34" s="12"/>
      <c r="H34" s="12"/>
      <c r="I34" s="14">
        <v>5</v>
      </c>
      <c r="J34" s="18">
        <f t="shared" si="5"/>
        <v>33</v>
      </c>
      <c r="K34" s="14">
        <v>40</v>
      </c>
      <c r="L34" s="14">
        <v>18</v>
      </c>
      <c r="M34" s="14">
        <f t="shared" si="8"/>
        <v>0.34920634920634919</v>
      </c>
      <c r="N34" s="14">
        <f>K34</f>
        <v>40</v>
      </c>
      <c r="O34" s="14">
        <f>L34</f>
        <v>18</v>
      </c>
      <c r="P34" s="14">
        <f t="shared" si="9"/>
        <v>0.34920634920634919</v>
      </c>
      <c r="Q34" s="19"/>
      <c r="R34">
        <f t="shared" si="10"/>
        <v>63</v>
      </c>
      <c r="S34" s="20"/>
    </row>
    <row r="35" spans="1:19">
      <c r="A35" s="10">
        <f t="shared" si="3"/>
        <v>34</v>
      </c>
      <c r="B35" s="11" t="s">
        <v>15</v>
      </c>
      <c r="C35" s="14" t="s">
        <v>20</v>
      </c>
      <c r="D35" s="11" t="s">
        <v>31</v>
      </c>
      <c r="E35" s="11" t="s">
        <v>19</v>
      </c>
      <c r="F35" s="12">
        <f>F34+TIME(0,5,0)</f>
        <v>0.51736111111111072</v>
      </c>
      <c r="G35" s="12"/>
      <c r="H35" s="12"/>
      <c r="I35" s="11">
        <v>8</v>
      </c>
      <c r="J35" s="10">
        <f t="shared" si="5"/>
        <v>34</v>
      </c>
      <c r="K35" s="11">
        <v>18</v>
      </c>
      <c r="L35" s="11">
        <v>32</v>
      </c>
      <c r="M35" s="14">
        <f t="shared" si="8"/>
        <v>-0.2413793103448276</v>
      </c>
      <c r="N35" s="11">
        <f>L35</f>
        <v>32</v>
      </c>
      <c r="O35" s="11">
        <f>K35</f>
        <v>18</v>
      </c>
      <c r="P35" s="14">
        <f t="shared" si="9"/>
        <v>0.2413793103448276</v>
      </c>
      <c r="Q35" s="4"/>
      <c r="R35">
        <f t="shared" si="10"/>
        <v>58</v>
      </c>
    </row>
    <row r="36" spans="1:19">
      <c r="A36" s="10">
        <f t="shared" si="3"/>
        <v>35</v>
      </c>
      <c r="B36" s="11" t="s">
        <v>15</v>
      </c>
      <c r="C36" s="14" t="s">
        <v>20</v>
      </c>
      <c r="D36" s="11" t="s">
        <v>31</v>
      </c>
      <c r="E36" s="11" t="s">
        <v>17</v>
      </c>
      <c r="F36" s="12">
        <f>F35+TIME(0,5,0)</f>
        <v>0.52083333333333293</v>
      </c>
      <c r="G36" s="12"/>
      <c r="H36" s="12"/>
      <c r="I36" s="11">
        <v>8</v>
      </c>
      <c r="J36" s="10">
        <f t="shared" si="5"/>
        <v>35</v>
      </c>
      <c r="K36" s="11">
        <v>50</v>
      </c>
      <c r="L36" s="11">
        <v>16</v>
      </c>
      <c r="M36" s="14">
        <f t="shared" si="8"/>
        <v>0.45945945945945948</v>
      </c>
      <c r="N36" s="14">
        <f>K36</f>
        <v>50</v>
      </c>
      <c r="O36" s="14">
        <f>L36</f>
        <v>16</v>
      </c>
      <c r="P36" s="14">
        <f t="shared" si="9"/>
        <v>0.45945945945945948</v>
      </c>
      <c r="Q36" s="4"/>
      <c r="R36">
        <f t="shared" si="10"/>
        <v>74</v>
      </c>
    </row>
    <row r="37" spans="1:19">
      <c r="A37" s="10">
        <f t="shared" si="3"/>
        <v>36</v>
      </c>
      <c r="B37" s="11" t="s">
        <v>15</v>
      </c>
      <c r="C37" s="14" t="s">
        <v>20</v>
      </c>
      <c r="D37" s="11" t="s">
        <v>31</v>
      </c>
      <c r="E37" s="11" t="s">
        <v>19</v>
      </c>
      <c r="F37" s="12">
        <f>F36+TIME(0,5,0)</f>
        <v>0.52430555555555514</v>
      </c>
      <c r="G37" s="12"/>
      <c r="H37" s="12"/>
      <c r="I37" s="11">
        <v>9</v>
      </c>
      <c r="J37" s="10">
        <f t="shared" si="5"/>
        <v>36</v>
      </c>
      <c r="K37" s="11">
        <v>25</v>
      </c>
      <c r="L37" s="11">
        <v>45</v>
      </c>
      <c r="M37" s="14">
        <f t="shared" si="8"/>
        <v>-0.25316455696202533</v>
      </c>
      <c r="N37" s="14">
        <f>L37</f>
        <v>45</v>
      </c>
      <c r="O37" s="14">
        <f>K37</f>
        <v>25</v>
      </c>
      <c r="P37" s="14">
        <f t="shared" si="9"/>
        <v>0.25316455696202533</v>
      </c>
      <c r="Q37" s="4"/>
      <c r="R37">
        <f t="shared" si="10"/>
        <v>79</v>
      </c>
    </row>
    <row r="38" spans="1:19">
      <c r="A38" s="15">
        <f t="shared" si="3"/>
        <v>37</v>
      </c>
      <c r="B38" s="7" t="s">
        <v>15</v>
      </c>
      <c r="C38" s="16" t="s">
        <v>20</v>
      </c>
      <c r="D38" s="7" t="s">
        <v>32</v>
      </c>
      <c r="E38" s="16" t="s">
        <v>17</v>
      </c>
      <c r="F38" s="17">
        <f>F37+TIME(0,25,0)</f>
        <v>0.5416666666666663</v>
      </c>
      <c r="G38" s="17" t="s">
        <v>29</v>
      </c>
      <c r="H38" s="17" t="s">
        <v>29</v>
      </c>
      <c r="I38" s="16">
        <v>5</v>
      </c>
      <c r="J38" s="15">
        <f t="shared" si="5"/>
        <v>37</v>
      </c>
      <c r="K38" s="16">
        <v>52</v>
      </c>
      <c r="L38" s="16">
        <v>12</v>
      </c>
      <c r="M38" s="16">
        <f t="shared" si="8"/>
        <v>0.57971014492753625</v>
      </c>
      <c r="N38" s="16">
        <f>K38</f>
        <v>52</v>
      </c>
      <c r="O38" s="16">
        <f>L38</f>
        <v>12</v>
      </c>
      <c r="P38" s="16">
        <f t="shared" si="9"/>
        <v>0.57971014492753625</v>
      </c>
      <c r="Q38" s="4">
        <f>(P38+P39+P40+P41+P42+P43)/6</f>
        <v>0.62677406931341062</v>
      </c>
      <c r="R38">
        <f t="shared" si="10"/>
        <v>69</v>
      </c>
      <c r="S38">
        <f>AVERAGE(R38:R43)</f>
        <v>64.166666666666671</v>
      </c>
    </row>
    <row r="39" spans="1:19">
      <c r="A39" s="10">
        <f t="shared" si="3"/>
        <v>38</v>
      </c>
      <c r="B39" s="11" t="s">
        <v>15</v>
      </c>
      <c r="C39" s="14" t="s">
        <v>20</v>
      </c>
      <c r="D39" s="11" t="s">
        <v>32</v>
      </c>
      <c r="E39" s="11" t="s">
        <v>19</v>
      </c>
      <c r="F39" s="12">
        <f t="shared" ref="F39:F40" si="13">F38+TIME(0,5,0)</f>
        <v>0.54513888888888851</v>
      </c>
      <c r="G39" s="12" t="s">
        <v>30</v>
      </c>
      <c r="H39" s="12" t="s">
        <v>30</v>
      </c>
      <c r="I39" s="11">
        <v>4</v>
      </c>
      <c r="J39" s="10">
        <f t="shared" si="5"/>
        <v>38</v>
      </c>
      <c r="K39" s="11">
        <v>9</v>
      </c>
      <c r="L39" s="11">
        <v>42</v>
      </c>
      <c r="M39" s="14">
        <f t="shared" si="8"/>
        <v>-0.6</v>
      </c>
      <c r="N39" s="14">
        <f>L39</f>
        <v>42</v>
      </c>
      <c r="O39" s="14">
        <f>K39</f>
        <v>9</v>
      </c>
      <c r="P39" s="14">
        <f t="shared" si="9"/>
        <v>0.6</v>
      </c>
      <c r="Q39" s="4"/>
      <c r="R39">
        <f t="shared" si="10"/>
        <v>55</v>
      </c>
    </row>
    <row r="40" spans="1:19">
      <c r="A40" s="18">
        <f t="shared" si="3"/>
        <v>39</v>
      </c>
      <c r="B40" s="11" t="s">
        <v>15</v>
      </c>
      <c r="C40" s="14" t="s">
        <v>20</v>
      </c>
      <c r="D40" s="11" t="s">
        <v>32</v>
      </c>
      <c r="E40" s="14" t="s">
        <v>17</v>
      </c>
      <c r="F40" s="12">
        <f t="shared" si="13"/>
        <v>0.54861111111111072</v>
      </c>
      <c r="G40" s="12"/>
      <c r="H40" s="12"/>
      <c r="I40" s="14">
        <v>2</v>
      </c>
      <c r="J40" s="18">
        <f t="shared" si="5"/>
        <v>39</v>
      </c>
      <c r="K40" s="14">
        <v>52</v>
      </c>
      <c r="L40" s="14">
        <v>10</v>
      </c>
      <c r="M40" s="14">
        <f t="shared" si="8"/>
        <v>0.65625</v>
      </c>
      <c r="N40" s="14">
        <f>K40</f>
        <v>52</v>
      </c>
      <c r="O40" s="14">
        <f>L40</f>
        <v>10</v>
      </c>
      <c r="P40" s="14">
        <f t="shared" si="9"/>
        <v>0.65625</v>
      </c>
      <c r="Q40" s="19"/>
      <c r="R40">
        <f t="shared" si="10"/>
        <v>64</v>
      </c>
      <c r="S40" s="20"/>
    </row>
    <row r="41" spans="1:19">
      <c r="A41" s="10">
        <f t="shared" si="3"/>
        <v>40</v>
      </c>
      <c r="B41" s="11" t="s">
        <v>15</v>
      </c>
      <c r="C41" s="14" t="s">
        <v>20</v>
      </c>
      <c r="D41" s="11" t="s">
        <v>32</v>
      </c>
      <c r="E41" s="11" t="s">
        <v>19</v>
      </c>
      <c r="F41" s="12">
        <f>F40+TIME(0,5,0)</f>
        <v>0.55208333333333293</v>
      </c>
      <c r="G41" s="12"/>
      <c r="H41" s="12"/>
      <c r="I41" s="11">
        <v>3</v>
      </c>
      <c r="J41" s="10">
        <f t="shared" si="5"/>
        <v>40</v>
      </c>
      <c r="K41" s="11">
        <v>11</v>
      </c>
      <c r="L41" s="11">
        <v>51</v>
      </c>
      <c r="M41" s="14">
        <f t="shared" si="8"/>
        <v>-0.61538461538461542</v>
      </c>
      <c r="N41" s="11">
        <f>L41</f>
        <v>51</v>
      </c>
      <c r="O41" s="11">
        <f>K41</f>
        <v>11</v>
      </c>
      <c r="P41" s="14">
        <f t="shared" si="9"/>
        <v>0.61538461538461542</v>
      </c>
      <c r="Q41" s="4"/>
      <c r="R41">
        <f t="shared" si="10"/>
        <v>65</v>
      </c>
    </row>
    <row r="42" spans="1:19">
      <c r="A42" s="10">
        <f t="shared" si="3"/>
        <v>41</v>
      </c>
      <c r="B42" s="11" t="s">
        <v>15</v>
      </c>
      <c r="C42" s="14" t="s">
        <v>20</v>
      </c>
      <c r="D42" s="11" t="s">
        <v>32</v>
      </c>
      <c r="E42" s="11" t="s">
        <v>17</v>
      </c>
      <c r="F42" s="12">
        <f>F41+TIME(0,5,0)</f>
        <v>0.55555555555555514</v>
      </c>
      <c r="G42" s="12"/>
      <c r="H42" s="12"/>
      <c r="I42" s="11">
        <v>3</v>
      </c>
      <c r="J42" s="10">
        <f t="shared" si="5"/>
        <v>41</v>
      </c>
      <c r="K42" s="11">
        <v>59</v>
      </c>
      <c r="L42" s="11">
        <v>3</v>
      </c>
      <c r="M42" s="14">
        <f t="shared" si="8"/>
        <v>0.86153846153846159</v>
      </c>
      <c r="N42" s="14">
        <f>K42</f>
        <v>59</v>
      </c>
      <c r="O42" s="14">
        <f>L42</f>
        <v>3</v>
      </c>
      <c r="P42" s="14">
        <f t="shared" si="9"/>
        <v>0.86153846153846159</v>
      </c>
      <c r="Q42" s="4"/>
      <c r="R42">
        <f t="shared" si="10"/>
        <v>65</v>
      </c>
    </row>
    <row r="43" spans="1:19">
      <c r="A43" s="10">
        <f t="shared" si="3"/>
        <v>42</v>
      </c>
      <c r="B43" s="11" t="s">
        <v>15</v>
      </c>
      <c r="C43" s="14" t="s">
        <v>20</v>
      </c>
      <c r="D43" s="11" t="s">
        <v>32</v>
      </c>
      <c r="E43" s="11" t="s">
        <v>19</v>
      </c>
      <c r="F43" s="12">
        <f>F42+TIME(0,5,0)</f>
        <v>0.55902777777777735</v>
      </c>
      <c r="G43" s="12"/>
      <c r="H43" s="12"/>
      <c r="I43" s="11">
        <v>5</v>
      </c>
      <c r="J43" s="10">
        <f t="shared" si="5"/>
        <v>42</v>
      </c>
      <c r="K43" s="11">
        <v>16</v>
      </c>
      <c r="L43" s="11">
        <v>46</v>
      </c>
      <c r="M43" s="14">
        <f t="shared" si="8"/>
        <v>-0.44776119402985076</v>
      </c>
      <c r="N43" s="14">
        <f>L43</f>
        <v>46</v>
      </c>
      <c r="O43" s="14">
        <f>K43</f>
        <v>16</v>
      </c>
      <c r="P43" s="14">
        <f t="shared" si="9"/>
        <v>0.44776119402985076</v>
      </c>
      <c r="Q43" s="4"/>
      <c r="R43">
        <f t="shared" si="10"/>
        <v>67</v>
      </c>
    </row>
    <row r="44" spans="1:19">
      <c r="A44" s="15">
        <f t="shared" si="3"/>
        <v>43</v>
      </c>
      <c r="B44" s="7" t="s">
        <v>15</v>
      </c>
      <c r="C44" s="16" t="s">
        <v>20</v>
      </c>
      <c r="D44" s="7" t="s">
        <v>33</v>
      </c>
      <c r="E44" s="16" t="s">
        <v>17</v>
      </c>
      <c r="F44" s="17">
        <f>F43+TIME(0,25,0)</f>
        <v>0.57638888888888851</v>
      </c>
      <c r="G44" s="17" t="s">
        <v>34</v>
      </c>
      <c r="H44" s="17" t="s">
        <v>35</v>
      </c>
      <c r="I44" s="16">
        <v>4</v>
      </c>
      <c r="J44" s="15">
        <f t="shared" si="5"/>
        <v>43</v>
      </c>
      <c r="K44" s="16">
        <v>53</v>
      </c>
      <c r="L44" s="16">
        <v>17</v>
      </c>
      <c r="M44" s="16">
        <f t="shared" si="8"/>
        <v>0.48648648648648651</v>
      </c>
      <c r="N44" s="16">
        <f>K44</f>
        <v>53</v>
      </c>
      <c r="O44" s="16">
        <f>L44</f>
        <v>17</v>
      </c>
      <c r="P44" s="16">
        <f t="shared" si="9"/>
        <v>0.48648648648648651</v>
      </c>
      <c r="Q44" s="4">
        <f>(P44+P45+P46+P47+P48+P49)/6</f>
        <v>0.57359565550782032</v>
      </c>
      <c r="R44">
        <f t="shared" si="10"/>
        <v>74</v>
      </c>
      <c r="S44">
        <f>AVERAGE(R44:R49)</f>
        <v>74.166666666666671</v>
      </c>
    </row>
    <row r="45" spans="1:19">
      <c r="A45" s="10">
        <f t="shared" si="3"/>
        <v>44</v>
      </c>
      <c r="B45" s="11" t="s">
        <v>15</v>
      </c>
      <c r="C45" s="14" t="s">
        <v>20</v>
      </c>
      <c r="D45" s="14" t="s">
        <v>33</v>
      </c>
      <c r="E45" s="11" t="s">
        <v>19</v>
      </c>
      <c r="F45" s="12">
        <f t="shared" ref="F45:F46" si="14">F44+TIME(0,5,0)</f>
        <v>0.57986111111111072</v>
      </c>
      <c r="G45" s="12" t="s">
        <v>36</v>
      </c>
      <c r="H45" s="12" t="s">
        <v>37</v>
      </c>
      <c r="I45" s="11">
        <v>3</v>
      </c>
      <c r="J45" s="10">
        <f t="shared" si="5"/>
        <v>44</v>
      </c>
      <c r="K45" s="11">
        <v>14</v>
      </c>
      <c r="L45" s="11">
        <v>58</v>
      </c>
      <c r="M45" s="14">
        <f t="shared" si="8"/>
        <v>-0.58666666666666667</v>
      </c>
      <c r="N45" s="14">
        <f>L45</f>
        <v>58</v>
      </c>
      <c r="O45" s="14">
        <f>K45</f>
        <v>14</v>
      </c>
      <c r="P45" s="14">
        <f t="shared" si="9"/>
        <v>0.58666666666666667</v>
      </c>
      <c r="Q45" s="4"/>
      <c r="R45">
        <f t="shared" si="10"/>
        <v>75</v>
      </c>
    </row>
    <row r="46" spans="1:19">
      <c r="A46" s="18">
        <f t="shared" si="3"/>
        <v>45</v>
      </c>
      <c r="B46" s="11" t="s">
        <v>15</v>
      </c>
      <c r="C46" s="14" t="s">
        <v>20</v>
      </c>
      <c r="D46" s="14" t="s">
        <v>33</v>
      </c>
      <c r="E46" s="14" t="s">
        <v>17</v>
      </c>
      <c r="F46" s="12">
        <f t="shared" si="14"/>
        <v>0.58333333333333293</v>
      </c>
      <c r="G46" s="12"/>
      <c r="H46" s="12"/>
      <c r="I46" s="14">
        <v>6</v>
      </c>
      <c r="J46" s="18">
        <f t="shared" si="5"/>
        <v>45</v>
      </c>
      <c r="K46" s="14">
        <v>54</v>
      </c>
      <c r="L46" s="14">
        <v>16</v>
      </c>
      <c r="M46" s="14">
        <f t="shared" si="8"/>
        <v>0.5</v>
      </c>
      <c r="N46" s="14">
        <f>K46</f>
        <v>54</v>
      </c>
      <c r="O46" s="14">
        <f>L46</f>
        <v>16</v>
      </c>
      <c r="P46" s="14">
        <f t="shared" si="9"/>
        <v>0.5</v>
      </c>
      <c r="Q46" s="19"/>
      <c r="R46">
        <f t="shared" si="10"/>
        <v>76</v>
      </c>
      <c r="S46" s="20"/>
    </row>
    <row r="47" spans="1:19">
      <c r="A47" s="10">
        <f t="shared" si="3"/>
        <v>46</v>
      </c>
      <c r="B47" s="11" t="s">
        <v>15</v>
      </c>
      <c r="C47" s="14" t="s">
        <v>20</v>
      </c>
      <c r="D47" s="14" t="s">
        <v>33</v>
      </c>
      <c r="E47" s="11" t="s">
        <v>19</v>
      </c>
      <c r="F47" s="12">
        <f>F46+TIME(0,5,0)</f>
        <v>0.58680555555555514</v>
      </c>
      <c r="G47" s="12"/>
      <c r="H47" s="12"/>
      <c r="I47" s="11">
        <v>3</v>
      </c>
      <c r="J47" s="10">
        <f t="shared" si="5"/>
        <v>46</v>
      </c>
      <c r="K47" s="11">
        <v>10</v>
      </c>
      <c r="L47" s="11">
        <v>62</v>
      </c>
      <c r="M47" s="14">
        <f t="shared" si="8"/>
        <v>-0.69333333333333336</v>
      </c>
      <c r="N47" s="11">
        <f>L47</f>
        <v>62</v>
      </c>
      <c r="O47" s="11">
        <f>K47</f>
        <v>10</v>
      </c>
      <c r="P47" s="14">
        <f t="shared" si="9"/>
        <v>0.69333333333333336</v>
      </c>
      <c r="Q47" s="4"/>
      <c r="R47">
        <f t="shared" si="10"/>
        <v>75</v>
      </c>
    </row>
    <row r="48" spans="1:19">
      <c r="A48" s="10">
        <f t="shared" si="3"/>
        <v>47</v>
      </c>
      <c r="B48" s="11" t="s">
        <v>15</v>
      </c>
      <c r="C48" s="14" t="s">
        <v>20</v>
      </c>
      <c r="D48" s="14" t="s">
        <v>33</v>
      </c>
      <c r="E48" s="11" t="s">
        <v>17</v>
      </c>
      <c r="F48" s="12">
        <f>F47+TIME(0,5,0)</f>
        <v>0.59027777777777735</v>
      </c>
      <c r="G48" s="12"/>
      <c r="H48" s="12"/>
      <c r="I48" s="11">
        <v>5</v>
      </c>
      <c r="J48" s="10">
        <f t="shared" si="5"/>
        <v>47</v>
      </c>
      <c r="K48" s="11">
        <v>47</v>
      </c>
      <c r="L48" s="11">
        <v>10</v>
      </c>
      <c r="M48" s="14">
        <f t="shared" si="8"/>
        <v>0.59677419354838712</v>
      </c>
      <c r="N48" s="14">
        <f>K48</f>
        <v>47</v>
      </c>
      <c r="O48" s="14">
        <f>L48</f>
        <v>10</v>
      </c>
      <c r="P48" s="14">
        <f t="shared" si="9"/>
        <v>0.59677419354838712</v>
      </c>
      <c r="Q48" s="4"/>
      <c r="R48">
        <f t="shared" si="10"/>
        <v>62</v>
      </c>
    </row>
    <row r="49" spans="1:19">
      <c r="A49" s="10">
        <f t="shared" si="3"/>
        <v>48</v>
      </c>
      <c r="B49" s="11" t="s">
        <v>15</v>
      </c>
      <c r="C49" s="14" t="s">
        <v>20</v>
      </c>
      <c r="D49" s="14" t="s">
        <v>33</v>
      </c>
      <c r="E49" s="11" t="s">
        <v>19</v>
      </c>
      <c r="F49" s="12">
        <f>F48+TIME(0,5,0)</f>
        <v>0.59374999999999956</v>
      </c>
      <c r="G49" s="12"/>
      <c r="H49" s="12"/>
      <c r="I49" s="11">
        <v>3</v>
      </c>
      <c r="J49" s="10">
        <f t="shared" si="5"/>
        <v>48</v>
      </c>
      <c r="K49" s="11">
        <v>16</v>
      </c>
      <c r="L49" s="11">
        <v>64</v>
      </c>
      <c r="M49" s="14">
        <f t="shared" si="8"/>
        <v>-0.57831325301204817</v>
      </c>
      <c r="N49" s="14">
        <f>L49</f>
        <v>64</v>
      </c>
      <c r="O49" s="14">
        <f>K49</f>
        <v>16</v>
      </c>
      <c r="P49" s="14">
        <f t="shared" si="9"/>
        <v>0.57831325301204817</v>
      </c>
      <c r="Q49" s="4"/>
      <c r="R49">
        <f t="shared" si="10"/>
        <v>83</v>
      </c>
    </row>
    <row r="50" spans="1:19">
      <c r="A50" s="15">
        <f t="shared" si="3"/>
        <v>49</v>
      </c>
      <c r="B50" s="7" t="s">
        <v>15</v>
      </c>
      <c r="C50" s="16" t="s">
        <v>20</v>
      </c>
      <c r="D50" s="21" t="s">
        <v>38</v>
      </c>
      <c r="E50" s="16" t="s">
        <v>17</v>
      </c>
      <c r="F50" s="17">
        <f>F49+TIME(0,25,0)</f>
        <v>0.61111111111111072</v>
      </c>
      <c r="G50" s="17" t="s">
        <v>34</v>
      </c>
      <c r="H50" s="17" t="s">
        <v>35</v>
      </c>
      <c r="I50" s="16">
        <v>6</v>
      </c>
      <c r="J50" s="15">
        <f t="shared" si="5"/>
        <v>49</v>
      </c>
      <c r="K50" s="16">
        <v>60</v>
      </c>
      <c r="L50" s="16">
        <v>13</v>
      </c>
      <c r="M50" s="16">
        <f t="shared" si="8"/>
        <v>0.59493670886075944</v>
      </c>
      <c r="N50" s="16">
        <f>K50</f>
        <v>60</v>
      </c>
      <c r="O50" s="16">
        <f>L50</f>
        <v>13</v>
      </c>
      <c r="P50" s="16">
        <f t="shared" si="9"/>
        <v>0.59493670886075944</v>
      </c>
      <c r="Q50" s="4">
        <f>(P50+P51+P52+P53+P54+P55)/6</f>
        <v>0.55792843522292535</v>
      </c>
      <c r="R50">
        <f t="shared" si="10"/>
        <v>79</v>
      </c>
      <c r="S50">
        <f>AVERAGE(R50:R55)</f>
        <v>65.833333333333329</v>
      </c>
    </row>
    <row r="51" spans="1:19">
      <c r="A51" s="10">
        <f t="shared" si="3"/>
        <v>50</v>
      </c>
      <c r="B51" s="11" t="s">
        <v>15</v>
      </c>
      <c r="C51" s="14" t="s">
        <v>20</v>
      </c>
      <c r="D51" s="11" t="s">
        <v>38</v>
      </c>
      <c r="E51" s="11" t="s">
        <v>19</v>
      </c>
      <c r="F51" s="12">
        <f t="shared" ref="F51:F52" si="15">F50+TIME(0,5,0)</f>
        <v>0.61458333333333293</v>
      </c>
      <c r="G51" s="12" t="s">
        <v>36</v>
      </c>
      <c r="H51" s="12" t="s">
        <v>37</v>
      </c>
      <c r="I51" s="11">
        <v>5</v>
      </c>
      <c r="J51" s="10">
        <f t="shared" si="5"/>
        <v>50</v>
      </c>
      <c r="K51" s="11">
        <v>12</v>
      </c>
      <c r="L51" s="11">
        <v>40</v>
      </c>
      <c r="M51" s="14">
        <f t="shared" si="8"/>
        <v>-0.49122807017543857</v>
      </c>
      <c r="N51" s="14">
        <f>L51</f>
        <v>40</v>
      </c>
      <c r="O51" s="14">
        <f>K51</f>
        <v>12</v>
      </c>
      <c r="P51" s="14">
        <f t="shared" si="9"/>
        <v>0.49122807017543857</v>
      </c>
      <c r="Q51" s="4"/>
      <c r="R51">
        <f t="shared" si="10"/>
        <v>57</v>
      </c>
    </row>
    <row r="52" spans="1:19">
      <c r="A52" s="18">
        <f t="shared" si="3"/>
        <v>51</v>
      </c>
      <c r="B52" s="11" t="s">
        <v>15</v>
      </c>
      <c r="C52" s="14" t="s">
        <v>20</v>
      </c>
      <c r="D52" s="11" t="s">
        <v>38</v>
      </c>
      <c r="E52" s="14" t="s">
        <v>17</v>
      </c>
      <c r="F52" s="12">
        <f t="shared" si="15"/>
        <v>0.61805555555555514</v>
      </c>
      <c r="G52" s="12"/>
      <c r="H52" s="12"/>
      <c r="I52" s="14">
        <v>6</v>
      </c>
      <c r="J52" s="18">
        <f t="shared" si="5"/>
        <v>51</v>
      </c>
      <c r="K52" s="14">
        <v>47</v>
      </c>
      <c r="L52" s="14">
        <v>14</v>
      </c>
      <c r="M52" s="14">
        <f t="shared" si="8"/>
        <v>0.4925373134328358</v>
      </c>
      <c r="N52" s="14">
        <f>K52</f>
        <v>47</v>
      </c>
      <c r="O52" s="14">
        <f>L52</f>
        <v>14</v>
      </c>
      <c r="P52" s="14">
        <f t="shared" si="9"/>
        <v>0.4925373134328358</v>
      </c>
      <c r="Q52" s="19"/>
      <c r="R52">
        <f t="shared" si="10"/>
        <v>67</v>
      </c>
      <c r="S52" s="20"/>
    </row>
    <row r="53" spans="1:19">
      <c r="A53" s="10">
        <f t="shared" si="3"/>
        <v>52</v>
      </c>
      <c r="B53" s="11" t="s">
        <v>15</v>
      </c>
      <c r="C53" s="14" t="s">
        <v>20</v>
      </c>
      <c r="D53" s="11" t="s">
        <v>38</v>
      </c>
      <c r="E53" s="11" t="s">
        <v>19</v>
      </c>
      <c r="F53" s="12">
        <f>F52+TIME(0,5,0)</f>
        <v>0.62152777777777735</v>
      </c>
      <c r="G53" s="12"/>
      <c r="H53" s="12"/>
      <c r="I53" s="11">
        <v>5</v>
      </c>
      <c r="J53" s="10">
        <f t="shared" si="5"/>
        <v>52</v>
      </c>
      <c r="K53" s="11">
        <v>13</v>
      </c>
      <c r="L53" s="11">
        <v>48</v>
      </c>
      <c r="M53" s="14">
        <f t="shared" si="8"/>
        <v>-0.53030303030303028</v>
      </c>
      <c r="N53" s="11">
        <f>L53</f>
        <v>48</v>
      </c>
      <c r="O53" s="11">
        <f>K53</f>
        <v>13</v>
      </c>
      <c r="P53" s="14">
        <f t="shared" si="9"/>
        <v>0.53030303030303028</v>
      </c>
      <c r="Q53" s="4"/>
      <c r="R53">
        <f t="shared" si="10"/>
        <v>66</v>
      </c>
    </row>
    <row r="54" spans="1:19">
      <c r="A54" s="10">
        <f t="shared" si="3"/>
        <v>53</v>
      </c>
      <c r="B54" s="11" t="s">
        <v>15</v>
      </c>
      <c r="C54" s="14" t="s">
        <v>20</v>
      </c>
      <c r="D54" s="11" t="s">
        <v>38</v>
      </c>
      <c r="E54" s="11" t="s">
        <v>17</v>
      </c>
      <c r="F54" s="12">
        <f>F53+TIME(0,5,0)</f>
        <v>0.62499999999999956</v>
      </c>
      <c r="G54" s="12"/>
      <c r="H54" s="12"/>
      <c r="I54" s="11">
        <v>9</v>
      </c>
      <c r="J54" s="10">
        <f t="shared" si="5"/>
        <v>53</v>
      </c>
      <c r="K54" s="11">
        <v>52</v>
      </c>
      <c r="L54" s="11">
        <v>13</v>
      </c>
      <c r="M54" s="14">
        <f t="shared" si="8"/>
        <v>0.52702702702702697</v>
      </c>
      <c r="N54" s="14">
        <f>K54</f>
        <v>52</v>
      </c>
      <c r="O54" s="14">
        <f>L54</f>
        <v>13</v>
      </c>
      <c r="P54" s="14">
        <f t="shared" si="9"/>
        <v>0.52702702702702697</v>
      </c>
      <c r="Q54" s="4"/>
      <c r="R54">
        <f t="shared" si="10"/>
        <v>74</v>
      </c>
    </row>
    <row r="55" spans="1:19">
      <c r="A55" s="10">
        <f t="shared" si="3"/>
        <v>54</v>
      </c>
      <c r="B55" s="11" t="s">
        <v>15</v>
      </c>
      <c r="C55" s="14" t="s">
        <v>20</v>
      </c>
      <c r="D55" s="11" t="s">
        <v>38</v>
      </c>
      <c r="E55" s="11" t="s">
        <v>19</v>
      </c>
      <c r="F55" s="12">
        <f>F54+TIME(0,5,0)</f>
        <v>0.62847222222222177</v>
      </c>
      <c r="G55" s="12"/>
      <c r="H55" s="12"/>
      <c r="I55" s="11">
        <v>3</v>
      </c>
      <c r="J55" s="10">
        <f t="shared" si="5"/>
        <v>54</v>
      </c>
      <c r="K55" s="11">
        <v>6</v>
      </c>
      <c r="L55" s="11">
        <v>43</v>
      </c>
      <c r="M55" s="14">
        <f t="shared" si="8"/>
        <v>-0.71153846153846156</v>
      </c>
      <c r="N55" s="14">
        <f>L55</f>
        <v>43</v>
      </c>
      <c r="O55" s="14">
        <f>K55</f>
        <v>6</v>
      </c>
      <c r="P55" s="14">
        <f t="shared" si="9"/>
        <v>0.71153846153846156</v>
      </c>
      <c r="Q55" s="4"/>
      <c r="R55">
        <f t="shared" si="10"/>
        <v>52</v>
      </c>
    </row>
    <row r="56" spans="1:19">
      <c r="A56" s="15">
        <f t="shared" si="3"/>
        <v>55</v>
      </c>
      <c r="B56" s="7" t="s">
        <v>15</v>
      </c>
      <c r="C56" s="16" t="s">
        <v>20</v>
      </c>
      <c r="D56" s="7" t="s">
        <v>39</v>
      </c>
      <c r="E56" s="16" t="s">
        <v>17</v>
      </c>
      <c r="F56" s="17">
        <f>F55+TIME(0,25,0)</f>
        <v>0.64583333333333293</v>
      </c>
      <c r="G56" s="17" t="s">
        <v>34</v>
      </c>
      <c r="H56" s="17" t="s">
        <v>35</v>
      </c>
      <c r="I56" s="16">
        <v>3</v>
      </c>
      <c r="J56" s="15">
        <f t="shared" si="5"/>
        <v>55</v>
      </c>
      <c r="K56" s="16">
        <v>60</v>
      </c>
      <c r="L56" s="16">
        <v>6</v>
      </c>
      <c r="M56" s="16">
        <f t="shared" si="8"/>
        <v>0.78260869565217395</v>
      </c>
      <c r="N56" s="16">
        <f>K56</f>
        <v>60</v>
      </c>
      <c r="O56" s="16">
        <f>L56</f>
        <v>6</v>
      </c>
      <c r="P56" s="16">
        <f t="shared" si="9"/>
        <v>0.78260869565217395</v>
      </c>
      <c r="Q56" s="4">
        <f>(P56+P57+P58+P59+P60+P61)/6</f>
        <v>0.63512340758663421</v>
      </c>
      <c r="R56">
        <f t="shared" si="10"/>
        <v>69</v>
      </c>
      <c r="S56">
        <f>AVERAGE(R56:R61)</f>
        <v>73.333333333333329</v>
      </c>
    </row>
    <row r="57" spans="1:19">
      <c r="A57" s="10">
        <f t="shared" si="3"/>
        <v>56</v>
      </c>
      <c r="B57" s="11" t="s">
        <v>15</v>
      </c>
      <c r="C57" s="14" t="s">
        <v>20</v>
      </c>
      <c r="D57" s="11" t="s">
        <v>39</v>
      </c>
      <c r="E57" s="11" t="s">
        <v>19</v>
      </c>
      <c r="F57" s="12">
        <f t="shared" ref="F57:F58" si="16">F56+TIME(0,5,0)</f>
        <v>0.64930555555555514</v>
      </c>
      <c r="G57" s="12" t="s">
        <v>36</v>
      </c>
      <c r="H57" s="12" t="s">
        <v>37</v>
      </c>
      <c r="I57" s="11">
        <v>5</v>
      </c>
      <c r="J57" s="10">
        <f t="shared" si="5"/>
        <v>56</v>
      </c>
      <c r="K57" s="11">
        <v>12</v>
      </c>
      <c r="L57" s="11">
        <v>59</v>
      </c>
      <c r="M57" s="14">
        <f t="shared" si="8"/>
        <v>-0.61842105263157898</v>
      </c>
      <c r="N57" s="14">
        <f>L57</f>
        <v>59</v>
      </c>
      <c r="O57" s="14">
        <f>K57</f>
        <v>12</v>
      </c>
      <c r="P57" s="14">
        <f t="shared" si="9"/>
        <v>0.61842105263157898</v>
      </c>
      <c r="Q57" s="4"/>
      <c r="R57">
        <f t="shared" si="10"/>
        <v>76</v>
      </c>
    </row>
    <row r="58" spans="1:19">
      <c r="A58" s="18">
        <f t="shared" si="3"/>
        <v>57</v>
      </c>
      <c r="B58" s="11" t="s">
        <v>15</v>
      </c>
      <c r="C58" s="14" t="s">
        <v>20</v>
      </c>
      <c r="D58" s="11" t="s">
        <v>39</v>
      </c>
      <c r="E58" s="14" t="s">
        <v>17</v>
      </c>
      <c r="F58" s="12">
        <f t="shared" si="16"/>
        <v>0.65277777777777735</v>
      </c>
      <c r="G58" s="12"/>
      <c r="H58" s="12"/>
      <c r="I58" s="14">
        <v>7</v>
      </c>
      <c r="J58" s="18">
        <f t="shared" si="5"/>
        <v>57</v>
      </c>
      <c r="K58" s="14">
        <v>59</v>
      </c>
      <c r="L58" s="14">
        <v>11</v>
      </c>
      <c r="M58" s="14">
        <f t="shared" si="8"/>
        <v>0.62337662337662336</v>
      </c>
      <c r="N58" s="14">
        <f>K58</f>
        <v>59</v>
      </c>
      <c r="O58" s="14">
        <f>L58</f>
        <v>11</v>
      </c>
      <c r="P58" s="14">
        <f t="shared" si="9"/>
        <v>0.62337662337662336</v>
      </c>
      <c r="Q58" s="19"/>
      <c r="R58">
        <f t="shared" si="10"/>
        <v>77</v>
      </c>
      <c r="S58" s="20"/>
    </row>
    <row r="59" spans="1:19">
      <c r="A59" s="10">
        <f t="shared" si="3"/>
        <v>58</v>
      </c>
      <c r="B59" s="11" t="s">
        <v>15</v>
      </c>
      <c r="C59" s="14" t="s">
        <v>20</v>
      </c>
      <c r="D59" s="11" t="s">
        <v>39</v>
      </c>
      <c r="E59" s="11" t="s">
        <v>19</v>
      </c>
      <c r="F59" s="12">
        <f>F58+TIME(0,5,0)</f>
        <v>0.65624999999999956</v>
      </c>
      <c r="G59" s="12"/>
      <c r="H59" s="12"/>
      <c r="I59" s="11">
        <v>5</v>
      </c>
      <c r="J59" s="10">
        <f t="shared" si="5"/>
        <v>58</v>
      </c>
      <c r="K59" s="11">
        <v>15</v>
      </c>
      <c r="L59" s="11">
        <v>48</v>
      </c>
      <c r="M59" s="14">
        <f t="shared" si="8"/>
        <v>-0.48529411764705882</v>
      </c>
      <c r="N59" s="11">
        <f>L59</f>
        <v>48</v>
      </c>
      <c r="O59" s="11">
        <f>K59</f>
        <v>15</v>
      </c>
      <c r="P59" s="14">
        <f t="shared" si="9"/>
        <v>0.48529411764705882</v>
      </c>
      <c r="Q59" s="4"/>
      <c r="R59">
        <f t="shared" si="10"/>
        <v>68</v>
      </c>
    </row>
    <row r="60" spans="1:19">
      <c r="A60" s="10">
        <f t="shared" si="3"/>
        <v>59</v>
      </c>
      <c r="B60" s="11" t="s">
        <v>15</v>
      </c>
      <c r="C60" s="14" t="s">
        <v>20</v>
      </c>
      <c r="D60" s="11" t="s">
        <v>39</v>
      </c>
      <c r="E60" s="11" t="s">
        <v>17</v>
      </c>
      <c r="F60" s="12">
        <f>F59+TIME(0,5,0)</f>
        <v>0.65972222222222177</v>
      </c>
      <c r="G60" s="12"/>
      <c r="H60" s="12"/>
      <c r="I60" s="11">
        <v>5</v>
      </c>
      <c r="J60" s="10">
        <f t="shared" si="5"/>
        <v>59</v>
      </c>
      <c r="K60" s="11">
        <v>45</v>
      </c>
      <c r="L60" s="11">
        <v>13</v>
      </c>
      <c r="M60" s="14">
        <f t="shared" si="8"/>
        <v>0.50793650793650791</v>
      </c>
      <c r="N60" s="14">
        <f>K60</f>
        <v>45</v>
      </c>
      <c r="O60" s="14">
        <f>L60</f>
        <v>13</v>
      </c>
      <c r="P60" s="14">
        <f t="shared" si="9"/>
        <v>0.50793650793650791</v>
      </c>
      <c r="Q60" s="4"/>
      <c r="R60">
        <f t="shared" si="10"/>
        <v>63</v>
      </c>
    </row>
    <row r="61" spans="1:19">
      <c r="A61" s="10">
        <f t="shared" si="3"/>
        <v>60</v>
      </c>
      <c r="B61" s="11" t="s">
        <v>15</v>
      </c>
      <c r="C61" s="14" t="s">
        <v>20</v>
      </c>
      <c r="D61" s="11" t="s">
        <v>39</v>
      </c>
      <c r="E61" s="11" t="s">
        <v>19</v>
      </c>
      <c r="F61" s="12">
        <f>F60+TIME(0,5,0)</f>
        <v>0.66319444444444398</v>
      </c>
      <c r="G61" s="12"/>
      <c r="H61" s="12"/>
      <c r="I61" s="11">
        <v>4</v>
      </c>
      <c r="J61" s="10">
        <f t="shared" si="5"/>
        <v>60</v>
      </c>
      <c r="K61" s="11">
        <v>7</v>
      </c>
      <c r="L61" s="11">
        <v>76</v>
      </c>
      <c r="M61" s="14">
        <f t="shared" si="8"/>
        <v>-0.7931034482758621</v>
      </c>
      <c r="N61" s="14">
        <f>L61</f>
        <v>76</v>
      </c>
      <c r="O61" s="14">
        <f>K61</f>
        <v>7</v>
      </c>
      <c r="P61" s="14">
        <f t="shared" si="9"/>
        <v>0.7931034482758621</v>
      </c>
      <c r="Q61" s="4"/>
      <c r="R61">
        <f t="shared" si="10"/>
        <v>87</v>
      </c>
    </row>
    <row r="65" spans="1:9">
      <c r="A65" t="s">
        <v>40</v>
      </c>
    </row>
    <row r="66" spans="1:9">
      <c r="B66" t="s">
        <v>41</v>
      </c>
      <c r="C66" t="s">
        <v>42</v>
      </c>
      <c r="D66" t="s">
        <v>43</v>
      </c>
      <c r="E66" t="s">
        <v>44</v>
      </c>
      <c r="F66" t="s">
        <v>45</v>
      </c>
      <c r="G66" t="s">
        <v>46</v>
      </c>
      <c r="H66" t="s">
        <v>47</v>
      </c>
      <c r="I66" t="s">
        <v>48</v>
      </c>
    </row>
    <row r="67" spans="1:9">
      <c r="A67">
        <v>0</v>
      </c>
      <c r="B67">
        <f>400*20*100/100</f>
        <v>8000</v>
      </c>
      <c r="C67">
        <f>98*20*1000/100</f>
        <v>19600</v>
      </c>
    </row>
    <row r="68" spans="1:9">
      <c r="A68">
        <v>24</v>
      </c>
      <c r="B68">
        <f>180*20*10000</f>
        <v>36000000</v>
      </c>
      <c r="C68">
        <f>87*20*10000</f>
        <v>17400000</v>
      </c>
      <c r="D68">
        <f>102*20*10000</f>
        <v>20400000</v>
      </c>
      <c r="G68">
        <f>188*10000*20</f>
        <v>37600000</v>
      </c>
    </row>
    <row r="69" spans="1:9">
      <c r="A69">
        <v>34</v>
      </c>
      <c r="B69">
        <f>576*20*10000</f>
        <v>115200000</v>
      </c>
      <c r="C69">
        <f>43*100000*20</f>
        <v>86000000</v>
      </c>
      <c r="D69">
        <f>162*20*10000</f>
        <v>32400000</v>
      </c>
      <c r="G69">
        <f>600*10000*20</f>
        <v>120000000</v>
      </c>
    </row>
    <row r="70" spans="1:9">
      <c r="A70">
        <v>72</v>
      </c>
      <c r="B70">
        <f>608*20*10000</f>
        <v>121600000</v>
      </c>
      <c r="C70">
        <f>21*100000*20</f>
        <v>42000000</v>
      </c>
      <c r="D70">
        <v>0</v>
      </c>
      <c r="E70">
        <v>0</v>
      </c>
      <c r="F70">
        <v>0</v>
      </c>
      <c r="G70">
        <f>5*20*10000</f>
        <v>1000000</v>
      </c>
      <c r="H70">
        <f>10*20*10000</f>
        <v>2000000</v>
      </c>
      <c r="I70">
        <f>6*10000*20</f>
        <v>1200000</v>
      </c>
    </row>
  </sheetData>
  <phoneticPr fontId="6" type="noConversion"/>
  <pageMargins left="0.75" right="0.75" top="1" bottom="1" header="0.5" footer="0.5"/>
  <pageSetup scale="4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9"/>
  <sheetViews>
    <sheetView tabSelected="1" topLeftCell="D51" workbookViewId="0" xr3:uid="{958C4451-9541-5A59-BF78-D2F731DF1C81}">
      <selection activeCell="K69" sqref="K69:L69"/>
    </sheetView>
  </sheetViews>
  <sheetFormatPr defaultColWidth="11" defaultRowHeight="15"/>
  <cols>
    <col min="1" max="1" width="14.375" customWidth="1"/>
    <col min="2" max="2" width="18.125" customWidth="1"/>
    <col min="4" max="4" width="13.5" customWidth="1"/>
    <col min="5" max="5" width="20.625" customWidth="1"/>
    <col min="6" max="6" width="24" customWidth="1"/>
    <col min="7" max="7" width="21" customWidth="1"/>
    <col min="8" max="8" width="18.875" customWidth="1"/>
    <col min="10" max="10" width="14.125" customWidth="1"/>
    <col min="12" max="12" width="19.5" customWidth="1"/>
  </cols>
  <sheetData>
    <row r="1" spans="1:1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1" t="s">
        <v>0</v>
      </c>
      <c r="K1" s="2" t="s">
        <v>9</v>
      </c>
      <c r="L1" s="2" t="s">
        <v>10</v>
      </c>
      <c r="M1" s="2" t="s">
        <v>11</v>
      </c>
      <c r="N1" s="2" t="s">
        <v>2</v>
      </c>
      <c r="O1" s="2" t="s">
        <v>3</v>
      </c>
      <c r="P1" s="2" t="s">
        <v>12</v>
      </c>
      <c r="Q1" s="4"/>
      <c r="R1" s="5" t="s">
        <v>13</v>
      </c>
      <c r="S1" s="5" t="s">
        <v>14</v>
      </c>
    </row>
    <row r="2" spans="1:19">
      <c r="A2" s="6">
        <v>1</v>
      </c>
      <c r="B2" s="7" t="s">
        <v>15</v>
      </c>
      <c r="C2" s="7" t="s">
        <v>16</v>
      </c>
      <c r="D2" s="7" t="s">
        <v>16</v>
      </c>
      <c r="E2" s="7" t="s">
        <v>17</v>
      </c>
      <c r="F2" s="8">
        <f>TIME(8,0,0)</f>
        <v>0.33333333333333331</v>
      </c>
      <c r="G2" s="8" t="s">
        <v>18</v>
      </c>
      <c r="H2" s="8" t="s">
        <v>18</v>
      </c>
      <c r="I2" s="7">
        <v>4</v>
      </c>
      <c r="J2" s="6">
        <v>1</v>
      </c>
      <c r="K2" s="9">
        <v>36</v>
      </c>
      <c r="L2" s="9">
        <v>28</v>
      </c>
      <c r="M2" s="7">
        <f t="shared" ref="M2:M61" si="0">(K2-L2)/(I2+K2+L2)</f>
        <v>0.11764705882352941</v>
      </c>
      <c r="N2" s="7">
        <f>K2</f>
        <v>36</v>
      </c>
      <c r="O2" s="7">
        <f>L2</f>
        <v>28</v>
      </c>
      <c r="P2" s="7">
        <f t="shared" ref="P2:P61" si="1">(N2-O2)/(I2+N2+O2)</f>
        <v>0.11764705882352941</v>
      </c>
      <c r="Q2" s="4">
        <f>(P2+P3+P4+P5+P6+P7)/6</f>
        <v>-1.4430733578038207E-2</v>
      </c>
      <c r="R2">
        <f t="shared" ref="R2:R61" si="2">I2+K2+L2</f>
        <v>68</v>
      </c>
      <c r="S2">
        <f>AVERAGE(R2:R7)</f>
        <v>68.166666666666671</v>
      </c>
    </row>
    <row r="3" spans="1:19">
      <c r="A3" s="10">
        <f t="shared" ref="A3:A61" si="3">A2+1</f>
        <v>2</v>
      </c>
      <c r="B3" s="11" t="s">
        <v>15</v>
      </c>
      <c r="C3" s="11" t="s">
        <v>16</v>
      </c>
      <c r="D3" s="11" t="s">
        <v>16</v>
      </c>
      <c r="E3" s="11" t="s">
        <v>19</v>
      </c>
      <c r="F3" s="12">
        <f t="shared" ref="F3:F10" si="4">F2+TIME(0,5,0)</f>
        <v>0.33680555555555552</v>
      </c>
      <c r="G3" s="12"/>
      <c r="H3" s="12"/>
      <c r="I3" s="11">
        <v>9</v>
      </c>
      <c r="J3" s="10">
        <f t="shared" ref="J3:J61" si="5">J2+1</f>
        <v>2</v>
      </c>
      <c r="K3" s="13">
        <v>31</v>
      </c>
      <c r="L3" s="13">
        <v>26</v>
      </c>
      <c r="M3" s="14">
        <f t="shared" si="0"/>
        <v>7.575757575757576E-2</v>
      </c>
      <c r="N3" s="11">
        <f>L3</f>
        <v>26</v>
      </c>
      <c r="O3" s="11">
        <f>K3</f>
        <v>31</v>
      </c>
      <c r="P3" s="14">
        <f t="shared" si="1"/>
        <v>-7.575757575757576E-2</v>
      </c>
      <c r="Q3" s="4"/>
      <c r="R3">
        <f t="shared" si="2"/>
        <v>66</v>
      </c>
    </row>
    <row r="4" spans="1:19">
      <c r="A4" s="10">
        <f t="shared" si="3"/>
        <v>3</v>
      </c>
      <c r="B4" s="11" t="s">
        <v>15</v>
      </c>
      <c r="C4" s="11" t="s">
        <v>16</v>
      </c>
      <c r="D4" s="11" t="s">
        <v>16</v>
      </c>
      <c r="E4" s="11" t="s">
        <v>17</v>
      </c>
      <c r="F4" s="12">
        <f t="shared" si="4"/>
        <v>0.34027777777777773</v>
      </c>
      <c r="G4" s="12"/>
      <c r="H4" s="12"/>
      <c r="I4" s="11">
        <v>4</v>
      </c>
      <c r="J4" s="10">
        <f t="shared" si="5"/>
        <v>3</v>
      </c>
      <c r="K4" s="11">
        <v>34</v>
      </c>
      <c r="L4" s="11">
        <v>35</v>
      </c>
      <c r="M4" s="14">
        <f t="shared" si="0"/>
        <v>-1.3698630136986301E-2</v>
      </c>
      <c r="N4" s="14">
        <f>K4</f>
        <v>34</v>
      </c>
      <c r="O4" s="14">
        <f>L4</f>
        <v>35</v>
      </c>
      <c r="P4" s="14">
        <f t="shared" si="1"/>
        <v>-1.3698630136986301E-2</v>
      </c>
      <c r="Q4" s="4"/>
      <c r="R4">
        <f t="shared" si="2"/>
        <v>73</v>
      </c>
    </row>
    <row r="5" spans="1:19">
      <c r="A5" s="10">
        <f t="shared" si="3"/>
        <v>4</v>
      </c>
      <c r="B5" s="11" t="s">
        <v>15</v>
      </c>
      <c r="C5" s="11" t="s">
        <v>16</v>
      </c>
      <c r="D5" s="11" t="s">
        <v>16</v>
      </c>
      <c r="E5" s="11" t="s">
        <v>19</v>
      </c>
      <c r="F5" s="12">
        <f t="shared" si="4"/>
        <v>0.34374999999999994</v>
      </c>
      <c r="G5" s="12"/>
      <c r="H5" s="12"/>
      <c r="I5" s="11">
        <v>7</v>
      </c>
      <c r="J5" s="10">
        <f t="shared" si="5"/>
        <v>4</v>
      </c>
      <c r="K5" s="11">
        <v>40</v>
      </c>
      <c r="L5" s="11">
        <v>29</v>
      </c>
      <c r="M5" s="14">
        <f t="shared" si="0"/>
        <v>0.14473684210526316</v>
      </c>
      <c r="N5" s="14">
        <f>L5</f>
        <v>29</v>
      </c>
      <c r="O5" s="14">
        <f>K5</f>
        <v>40</v>
      </c>
      <c r="P5" s="14">
        <f t="shared" si="1"/>
        <v>-0.14473684210526316</v>
      </c>
      <c r="Q5" s="4"/>
      <c r="R5">
        <f t="shared" si="2"/>
        <v>76</v>
      </c>
    </row>
    <row r="6" spans="1:19">
      <c r="A6" s="10">
        <f t="shared" si="3"/>
        <v>5</v>
      </c>
      <c r="B6" s="11" t="s">
        <v>15</v>
      </c>
      <c r="C6" s="11" t="s">
        <v>16</v>
      </c>
      <c r="D6" s="11" t="s">
        <v>16</v>
      </c>
      <c r="E6" s="11" t="s">
        <v>17</v>
      </c>
      <c r="F6" s="12">
        <f t="shared" si="4"/>
        <v>0.34722222222222215</v>
      </c>
      <c r="G6" s="12"/>
      <c r="H6" s="12"/>
      <c r="I6" s="11">
        <v>7</v>
      </c>
      <c r="J6" s="10">
        <f t="shared" si="5"/>
        <v>5</v>
      </c>
      <c r="K6" s="11">
        <v>35</v>
      </c>
      <c r="L6" s="11">
        <v>29</v>
      </c>
      <c r="M6" s="14">
        <f t="shared" si="0"/>
        <v>8.4507042253521125E-2</v>
      </c>
      <c r="N6" s="14">
        <f>K6</f>
        <v>35</v>
      </c>
      <c r="O6" s="14">
        <f>L6</f>
        <v>29</v>
      </c>
      <c r="P6" s="14">
        <f t="shared" si="1"/>
        <v>8.4507042253521125E-2</v>
      </c>
      <c r="Q6" s="4"/>
      <c r="R6">
        <f t="shared" si="2"/>
        <v>71</v>
      </c>
    </row>
    <row r="7" spans="1:19">
      <c r="A7" s="10">
        <f t="shared" si="3"/>
        <v>6</v>
      </c>
      <c r="B7" s="11" t="s">
        <v>15</v>
      </c>
      <c r="C7" s="11" t="s">
        <v>16</v>
      </c>
      <c r="D7" s="11" t="s">
        <v>16</v>
      </c>
      <c r="E7" s="11" t="s">
        <v>19</v>
      </c>
      <c r="F7" s="12">
        <f t="shared" si="4"/>
        <v>0.35069444444444436</v>
      </c>
      <c r="G7" s="12"/>
      <c r="H7" s="12"/>
      <c r="I7" s="11">
        <v>4</v>
      </c>
      <c r="J7" s="10">
        <f t="shared" si="5"/>
        <v>6</v>
      </c>
      <c r="K7" s="11">
        <v>27</v>
      </c>
      <c r="L7" s="11">
        <v>24</v>
      </c>
      <c r="M7" s="14">
        <f t="shared" si="0"/>
        <v>5.4545454545454543E-2</v>
      </c>
      <c r="N7" s="14">
        <f>L7</f>
        <v>24</v>
      </c>
      <c r="O7" s="14">
        <f>K7</f>
        <v>27</v>
      </c>
      <c r="P7" s="14">
        <f t="shared" si="1"/>
        <v>-5.4545454545454543E-2</v>
      </c>
      <c r="Q7" s="4"/>
      <c r="R7">
        <f t="shared" si="2"/>
        <v>55</v>
      </c>
    </row>
    <row r="8" spans="1:19">
      <c r="A8" s="15">
        <f t="shared" si="3"/>
        <v>7</v>
      </c>
      <c r="B8" s="7" t="s">
        <v>15</v>
      </c>
      <c r="C8" s="16" t="s">
        <v>20</v>
      </c>
      <c r="D8" s="7" t="s">
        <v>21</v>
      </c>
      <c r="E8" s="16" t="s">
        <v>17</v>
      </c>
      <c r="F8" s="17">
        <f>F7+TIME(0,25,0)</f>
        <v>0.36805555555555547</v>
      </c>
      <c r="G8" s="17" t="s">
        <v>49</v>
      </c>
      <c r="H8" s="17" t="s">
        <v>50</v>
      </c>
      <c r="I8" s="16">
        <v>2</v>
      </c>
      <c r="J8" s="15">
        <f t="shared" si="5"/>
        <v>7</v>
      </c>
      <c r="K8" s="16">
        <v>40</v>
      </c>
      <c r="L8" s="16">
        <v>14</v>
      </c>
      <c r="M8" s="16">
        <f t="shared" si="0"/>
        <v>0.4642857142857143</v>
      </c>
      <c r="N8" s="16">
        <f>K8</f>
        <v>40</v>
      </c>
      <c r="O8" s="16">
        <f>L8</f>
        <v>14</v>
      </c>
      <c r="P8" s="16">
        <f t="shared" si="1"/>
        <v>0.4642857142857143</v>
      </c>
      <c r="Q8" s="4">
        <f>(P8+P9+P10+P11+P12+P13)/6</f>
        <v>0.37337208494578439</v>
      </c>
      <c r="R8">
        <f t="shared" si="2"/>
        <v>56</v>
      </c>
      <c r="S8">
        <f>AVERAGE(R8:R13)</f>
        <v>66.166666666666671</v>
      </c>
    </row>
    <row r="9" spans="1:19">
      <c r="A9" s="10">
        <f t="shared" si="3"/>
        <v>8</v>
      </c>
      <c r="B9" s="11" t="s">
        <v>15</v>
      </c>
      <c r="C9" s="14" t="s">
        <v>20</v>
      </c>
      <c r="D9" s="14" t="s">
        <v>21</v>
      </c>
      <c r="E9" s="11" t="s">
        <v>19</v>
      </c>
      <c r="F9" s="12">
        <f t="shared" si="4"/>
        <v>0.37152777777777768</v>
      </c>
      <c r="G9" s="12" t="s">
        <v>51</v>
      </c>
      <c r="H9" s="12" t="s">
        <v>52</v>
      </c>
      <c r="I9" s="11">
        <v>0</v>
      </c>
      <c r="J9" s="10">
        <f t="shared" si="5"/>
        <v>8</v>
      </c>
      <c r="K9" s="11">
        <v>26</v>
      </c>
      <c r="L9" s="11">
        <v>44</v>
      </c>
      <c r="M9" s="14">
        <f t="shared" si="0"/>
        <v>-0.25714285714285712</v>
      </c>
      <c r="N9" s="14">
        <f>L9</f>
        <v>44</v>
      </c>
      <c r="O9" s="14">
        <f>K9</f>
        <v>26</v>
      </c>
      <c r="P9" s="14">
        <f t="shared" si="1"/>
        <v>0.25714285714285712</v>
      </c>
      <c r="Q9" s="4"/>
      <c r="R9">
        <f t="shared" si="2"/>
        <v>70</v>
      </c>
    </row>
    <row r="10" spans="1:19">
      <c r="A10" s="18">
        <f t="shared" si="3"/>
        <v>9</v>
      </c>
      <c r="B10" s="11" t="s">
        <v>15</v>
      </c>
      <c r="C10" s="14" t="s">
        <v>20</v>
      </c>
      <c r="D10" s="14" t="s">
        <v>21</v>
      </c>
      <c r="E10" s="14" t="s">
        <v>17</v>
      </c>
      <c r="F10" s="12">
        <f t="shared" si="4"/>
        <v>0.37499999999999989</v>
      </c>
      <c r="G10" s="12"/>
      <c r="H10" s="12"/>
      <c r="I10" s="14">
        <v>1</v>
      </c>
      <c r="J10" s="18">
        <f t="shared" si="5"/>
        <v>9</v>
      </c>
      <c r="K10" s="14">
        <v>48</v>
      </c>
      <c r="L10" s="14">
        <v>20</v>
      </c>
      <c r="M10" s="14">
        <f t="shared" si="0"/>
        <v>0.40579710144927539</v>
      </c>
      <c r="N10" s="14">
        <f>K10</f>
        <v>48</v>
      </c>
      <c r="O10" s="14">
        <f>L10</f>
        <v>20</v>
      </c>
      <c r="P10" s="14">
        <f t="shared" si="1"/>
        <v>0.40579710144927539</v>
      </c>
      <c r="Q10" s="19"/>
      <c r="R10">
        <f t="shared" si="2"/>
        <v>69</v>
      </c>
      <c r="S10" s="20"/>
    </row>
    <row r="11" spans="1:19">
      <c r="A11" s="10">
        <f t="shared" si="3"/>
        <v>10</v>
      </c>
      <c r="B11" s="11" t="s">
        <v>15</v>
      </c>
      <c r="C11" s="14" t="s">
        <v>20</v>
      </c>
      <c r="D11" s="14" t="s">
        <v>21</v>
      </c>
      <c r="E11" s="11" t="s">
        <v>19</v>
      </c>
      <c r="F11" s="12">
        <f>F10+TIME(0,5,0)</f>
        <v>0.3784722222222221</v>
      </c>
      <c r="G11" s="12"/>
      <c r="H11" s="12"/>
      <c r="I11" s="11">
        <v>3</v>
      </c>
      <c r="J11" s="10">
        <f t="shared" si="5"/>
        <v>10</v>
      </c>
      <c r="K11" s="11">
        <v>20</v>
      </c>
      <c r="L11" s="11">
        <v>32</v>
      </c>
      <c r="M11" s="14">
        <f t="shared" si="0"/>
        <v>-0.21818181818181817</v>
      </c>
      <c r="N11" s="11">
        <f>L11</f>
        <v>32</v>
      </c>
      <c r="O11" s="11">
        <f>K11</f>
        <v>20</v>
      </c>
      <c r="P11" s="14">
        <f t="shared" si="1"/>
        <v>0.21818181818181817</v>
      </c>
      <c r="Q11" s="4"/>
      <c r="R11">
        <f t="shared" si="2"/>
        <v>55</v>
      </c>
    </row>
    <row r="12" spans="1:19">
      <c r="A12" s="10">
        <f t="shared" si="3"/>
        <v>11</v>
      </c>
      <c r="B12" s="11" t="s">
        <v>15</v>
      </c>
      <c r="C12" s="14" t="s">
        <v>20</v>
      </c>
      <c r="D12" s="14" t="s">
        <v>21</v>
      </c>
      <c r="E12" s="11" t="s">
        <v>17</v>
      </c>
      <c r="F12" s="12">
        <f>F11+TIME(0,5,0)</f>
        <v>0.38194444444444431</v>
      </c>
      <c r="G12" s="12"/>
      <c r="H12" s="12"/>
      <c r="I12" s="11">
        <v>1</v>
      </c>
      <c r="J12" s="10">
        <f t="shared" si="5"/>
        <v>11</v>
      </c>
      <c r="K12" s="11">
        <v>48</v>
      </c>
      <c r="L12" s="11">
        <v>19</v>
      </c>
      <c r="M12" s="14">
        <f t="shared" si="0"/>
        <v>0.4264705882352941</v>
      </c>
      <c r="N12" s="14">
        <f>K12</f>
        <v>48</v>
      </c>
      <c r="O12" s="14">
        <f>L12</f>
        <v>19</v>
      </c>
      <c r="P12" s="14">
        <f t="shared" si="1"/>
        <v>0.4264705882352941</v>
      </c>
      <c r="Q12" s="4"/>
      <c r="R12">
        <f t="shared" si="2"/>
        <v>68</v>
      </c>
    </row>
    <row r="13" spans="1:19">
      <c r="A13" s="10">
        <f t="shared" si="3"/>
        <v>12</v>
      </c>
      <c r="B13" s="11" t="s">
        <v>15</v>
      </c>
      <c r="C13" s="14" t="s">
        <v>20</v>
      </c>
      <c r="D13" s="14" t="s">
        <v>21</v>
      </c>
      <c r="E13" s="11" t="s">
        <v>19</v>
      </c>
      <c r="F13" s="12">
        <f>F12+TIME(0,5,0)</f>
        <v>0.38541666666666652</v>
      </c>
      <c r="G13" s="12"/>
      <c r="H13" s="12"/>
      <c r="I13" s="11">
        <v>6</v>
      </c>
      <c r="J13" s="10">
        <f t="shared" si="5"/>
        <v>12</v>
      </c>
      <c r="K13" s="11">
        <v>18</v>
      </c>
      <c r="L13" s="11">
        <v>55</v>
      </c>
      <c r="M13" s="14">
        <f t="shared" si="0"/>
        <v>-0.46835443037974683</v>
      </c>
      <c r="N13" s="14">
        <f>L13</f>
        <v>55</v>
      </c>
      <c r="O13" s="14">
        <f>K13</f>
        <v>18</v>
      </c>
      <c r="P13" s="14">
        <f t="shared" si="1"/>
        <v>0.46835443037974683</v>
      </c>
      <c r="Q13" s="4"/>
      <c r="R13">
        <f t="shared" si="2"/>
        <v>79</v>
      </c>
    </row>
    <row r="14" spans="1:19">
      <c r="A14" s="15">
        <f t="shared" si="3"/>
        <v>13</v>
      </c>
      <c r="B14" s="7" t="s">
        <v>15</v>
      </c>
      <c r="C14" s="16" t="s">
        <v>20</v>
      </c>
      <c r="D14" s="7" t="s">
        <v>26</v>
      </c>
      <c r="E14" s="16" t="s">
        <v>17</v>
      </c>
      <c r="F14" s="17">
        <f>F13+TIME(0,25,0)</f>
        <v>0.40277777777777762</v>
      </c>
      <c r="G14" s="17" t="s">
        <v>49</v>
      </c>
      <c r="H14" s="17" t="s">
        <v>50</v>
      </c>
      <c r="I14" s="16">
        <v>1</v>
      </c>
      <c r="J14" s="15">
        <f t="shared" si="5"/>
        <v>13</v>
      </c>
      <c r="K14" s="16">
        <v>54</v>
      </c>
      <c r="L14" s="16">
        <v>7</v>
      </c>
      <c r="M14" s="16">
        <f t="shared" si="0"/>
        <v>0.75806451612903225</v>
      </c>
      <c r="N14" s="16">
        <f>K14</f>
        <v>54</v>
      </c>
      <c r="O14" s="16">
        <f>L14</f>
        <v>7</v>
      </c>
      <c r="P14" s="16">
        <f t="shared" si="1"/>
        <v>0.75806451612903225</v>
      </c>
      <c r="Q14" s="4">
        <f>(P14+P15+P16+P17+P18+P19)/6</f>
        <v>0.68261691472555697</v>
      </c>
      <c r="R14">
        <f t="shared" si="2"/>
        <v>62</v>
      </c>
      <c r="S14">
        <f>AVERAGE(R14:R19)</f>
        <v>70</v>
      </c>
    </row>
    <row r="15" spans="1:19">
      <c r="A15" s="10">
        <f t="shared" si="3"/>
        <v>14</v>
      </c>
      <c r="B15" s="11" t="s">
        <v>15</v>
      </c>
      <c r="C15" s="14" t="s">
        <v>20</v>
      </c>
      <c r="D15" s="11" t="s">
        <v>26</v>
      </c>
      <c r="E15" s="11" t="s">
        <v>19</v>
      </c>
      <c r="F15" s="12">
        <f t="shared" ref="F15:F16" si="6">F14+TIME(0,5,0)</f>
        <v>0.40624999999999983</v>
      </c>
      <c r="G15" s="12" t="s">
        <v>51</v>
      </c>
      <c r="H15" s="12" t="s">
        <v>52</v>
      </c>
      <c r="I15" s="11">
        <v>6</v>
      </c>
      <c r="J15" s="10">
        <f t="shared" si="5"/>
        <v>14</v>
      </c>
      <c r="K15" s="11">
        <v>7</v>
      </c>
      <c r="L15" s="11">
        <v>59</v>
      </c>
      <c r="M15" s="14">
        <f t="shared" si="0"/>
        <v>-0.72222222222222221</v>
      </c>
      <c r="N15" s="14">
        <f>L15</f>
        <v>59</v>
      </c>
      <c r="O15" s="14">
        <f>K15</f>
        <v>7</v>
      </c>
      <c r="P15" s="14">
        <f t="shared" si="1"/>
        <v>0.72222222222222221</v>
      </c>
      <c r="Q15" s="4"/>
      <c r="R15">
        <f t="shared" si="2"/>
        <v>72</v>
      </c>
    </row>
    <row r="16" spans="1:19">
      <c r="A16" s="18">
        <f t="shared" si="3"/>
        <v>15</v>
      </c>
      <c r="B16" s="11" t="s">
        <v>15</v>
      </c>
      <c r="C16" s="14" t="s">
        <v>20</v>
      </c>
      <c r="D16" s="11" t="s">
        <v>26</v>
      </c>
      <c r="E16" s="14" t="s">
        <v>17</v>
      </c>
      <c r="F16" s="12">
        <f t="shared" si="6"/>
        <v>0.40972222222222204</v>
      </c>
      <c r="G16" s="12"/>
      <c r="H16" s="12"/>
      <c r="I16" s="14">
        <v>3</v>
      </c>
      <c r="J16" s="18">
        <f t="shared" si="5"/>
        <v>15</v>
      </c>
      <c r="K16" s="14">
        <v>65</v>
      </c>
      <c r="L16" s="14">
        <v>13</v>
      </c>
      <c r="M16" s="14">
        <f t="shared" si="0"/>
        <v>0.64197530864197527</v>
      </c>
      <c r="N16" s="14">
        <f>K16</f>
        <v>65</v>
      </c>
      <c r="O16" s="14">
        <f>L16</f>
        <v>13</v>
      </c>
      <c r="P16" s="14">
        <f t="shared" si="1"/>
        <v>0.64197530864197527</v>
      </c>
      <c r="Q16" s="19"/>
      <c r="R16">
        <f t="shared" si="2"/>
        <v>81</v>
      </c>
      <c r="S16" s="20"/>
    </row>
    <row r="17" spans="1:19">
      <c r="A17" s="10">
        <f t="shared" si="3"/>
        <v>16</v>
      </c>
      <c r="B17" s="11" t="s">
        <v>15</v>
      </c>
      <c r="C17" s="14" t="s">
        <v>20</v>
      </c>
      <c r="D17" s="11" t="s">
        <v>26</v>
      </c>
      <c r="E17" s="11" t="s">
        <v>19</v>
      </c>
      <c r="F17" s="12">
        <f>F16+TIME(0,5,0)</f>
        <v>0.41319444444444425</v>
      </c>
      <c r="G17" s="12"/>
      <c r="H17" s="12"/>
      <c r="I17" s="11">
        <v>3</v>
      </c>
      <c r="J17" s="10">
        <f t="shared" si="5"/>
        <v>16</v>
      </c>
      <c r="K17" s="11">
        <v>4</v>
      </c>
      <c r="L17" s="11">
        <v>60</v>
      </c>
      <c r="M17" s="14">
        <f t="shared" si="0"/>
        <v>-0.83582089552238803</v>
      </c>
      <c r="N17" s="11">
        <f>L17</f>
        <v>60</v>
      </c>
      <c r="O17" s="11">
        <f>K17</f>
        <v>4</v>
      </c>
      <c r="P17" s="14">
        <f t="shared" si="1"/>
        <v>0.83582089552238803</v>
      </c>
      <c r="Q17" s="4"/>
      <c r="R17">
        <f t="shared" si="2"/>
        <v>67</v>
      </c>
    </row>
    <row r="18" spans="1:19">
      <c r="A18" s="10">
        <f t="shared" si="3"/>
        <v>17</v>
      </c>
      <c r="B18" s="11" t="s">
        <v>15</v>
      </c>
      <c r="C18" s="14" t="s">
        <v>20</v>
      </c>
      <c r="D18" s="11" t="s">
        <v>26</v>
      </c>
      <c r="E18" s="11" t="s">
        <v>17</v>
      </c>
      <c r="F18" s="12">
        <f>F17+TIME(0,5,0)</f>
        <v>0.41666666666666646</v>
      </c>
      <c r="G18" s="12"/>
      <c r="H18" s="12"/>
      <c r="I18" s="11">
        <v>4</v>
      </c>
      <c r="J18" s="10">
        <f t="shared" si="5"/>
        <v>17</v>
      </c>
      <c r="K18" s="11">
        <v>53</v>
      </c>
      <c r="L18" s="11">
        <v>16</v>
      </c>
      <c r="M18" s="14">
        <f t="shared" si="0"/>
        <v>0.50684931506849318</v>
      </c>
      <c r="N18" s="14">
        <f>K18</f>
        <v>53</v>
      </c>
      <c r="O18" s="14">
        <f>L18</f>
        <v>16</v>
      </c>
      <c r="P18" s="14">
        <f t="shared" si="1"/>
        <v>0.50684931506849318</v>
      </c>
      <c r="Q18" s="4"/>
      <c r="R18">
        <f t="shared" si="2"/>
        <v>73</v>
      </c>
    </row>
    <row r="19" spans="1:19">
      <c r="A19" s="10">
        <f t="shared" si="3"/>
        <v>18</v>
      </c>
      <c r="B19" s="11" t="s">
        <v>15</v>
      </c>
      <c r="C19" s="14" t="s">
        <v>20</v>
      </c>
      <c r="D19" s="11" t="s">
        <v>26</v>
      </c>
      <c r="E19" s="11" t="s">
        <v>19</v>
      </c>
      <c r="F19" s="12">
        <f>F18+TIME(0,5,0)</f>
        <v>0.42013888888888867</v>
      </c>
      <c r="G19" s="12"/>
      <c r="H19" s="12"/>
      <c r="I19" s="11">
        <v>4</v>
      </c>
      <c r="J19" s="10">
        <f t="shared" si="5"/>
        <v>18</v>
      </c>
      <c r="K19" s="11">
        <v>10</v>
      </c>
      <c r="L19" s="11">
        <v>51</v>
      </c>
      <c r="M19" s="14">
        <f t="shared" si="0"/>
        <v>-0.63076923076923075</v>
      </c>
      <c r="N19" s="14">
        <f>L19</f>
        <v>51</v>
      </c>
      <c r="O19" s="14">
        <f>K19</f>
        <v>10</v>
      </c>
      <c r="P19" s="14">
        <f t="shared" si="1"/>
        <v>0.63076923076923075</v>
      </c>
      <c r="Q19" s="4"/>
      <c r="R19">
        <f t="shared" si="2"/>
        <v>65</v>
      </c>
    </row>
    <row r="20" spans="1:19">
      <c r="A20" s="15">
        <f t="shared" si="3"/>
        <v>19</v>
      </c>
      <c r="B20" s="7" t="s">
        <v>15</v>
      </c>
      <c r="C20" s="16" t="s">
        <v>20</v>
      </c>
      <c r="D20" s="7" t="s">
        <v>27</v>
      </c>
      <c r="E20" s="16" t="s">
        <v>17</v>
      </c>
      <c r="F20" s="17">
        <f>F19+TIME(0,25,0)</f>
        <v>0.43749999999999978</v>
      </c>
      <c r="G20" s="17" t="s">
        <v>49</v>
      </c>
      <c r="H20" s="17" t="s">
        <v>50</v>
      </c>
      <c r="I20" s="16">
        <v>6</v>
      </c>
      <c r="J20" s="15">
        <f t="shared" si="5"/>
        <v>19</v>
      </c>
      <c r="K20" s="16">
        <v>54</v>
      </c>
      <c r="L20" s="16">
        <v>5</v>
      </c>
      <c r="M20" s="16">
        <f t="shared" si="0"/>
        <v>0.75384615384615383</v>
      </c>
      <c r="N20" s="16">
        <f>K20</f>
        <v>54</v>
      </c>
      <c r="O20" s="16">
        <f>L20</f>
        <v>5</v>
      </c>
      <c r="P20" s="16">
        <f t="shared" si="1"/>
        <v>0.75384615384615383</v>
      </c>
      <c r="Q20" s="4">
        <f>(P20+P21+P22+P23+P24+P25)/6</f>
        <v>0.5055256648272396</v>
      </c>
      <c r="R20">
        <f t="shared" si="2"/>
        <v>65</v>
      </c>
      <c r="S20">
        <f>AVERAGE(R20:R25)</f>
        <v>67.666666666666671</v>
      </c>
    </row>
    <row r="21" spans="1:19">
      <c r="A21" s="10">
        <f t="shared" si="3"/>
        <v>20</v>
      </c>
      <c r="B21" s="11" t="s">
        <v>15</v>
      </c>
      <c r="C21" s="14" t="s">
        <v>20</v>
      </c>
      <c r="D21" s="11" t="s">
        <v>27</v>
      </c>
      <c r="E21" s="11" t="s">
        <v>19</v>
      </c>
      <c r="F21" s="12">
        <f t="shared" ref="F21:F22" si="7">F20+TIME(0,5,0)</f>
        <v>0.44097222222222199</v>
      </c>
      <c r="G21" s="12" t="s">
        <v>51</v>
      </c>
      <c r="H21" s="12" t="s">
        <v>52</v>
      </c>
      <c r="I21" s="11">
        <v>2</v>
      </c>
      <c r="J21" s="10">
        <f t="shared" si="5"/>
        <v>20</v>
      </c>
      <c r="K21" s="11">
        <v>20</v>
      </c>
      <c r="L21" s="11">
        <v>28</v>
      </c>
      <c r="M21" s="14">
        <f t="shared" si="0"/>
        <v>-0.16</v>
      </c>
      <c r="N21" s="14">
        <f>L21</f>
        <v>28</v>
      </c>
      <c r="O21" s="14">
        <f>K21</f>
        <v>20</v>
      </c>
      <c r="P21" s="14">
        <f t="shared" si="1"/>
        <v>0.16</v>
      </c>
      <c r="Q21" s="4"/>
      <c r="R21">
        <f t="shared" si="2"/>
        <v>50</v>
      </c>
    </row>
    <row r="22" spans="1:19">
      <c r="A22" s="18">
        <f t="shared" si="3"/>
        <v>21</v>
      </c>
      <c r="B22" s="11" t="s">
        <v>15</v>
      </c>
      <c r="C22" s="14" t="s">
        <v>20</v>
      </c>
      <c r="D22" s="11" t="s">
        <v>27</v>
      </c>
      <c r="E22" s="14" t="s">
        <v>17</v>
      </c>
      <c r="F22" s="12">
        <f t="shared" si="7"/>
        <v>0.4444444444444442</v>
      </c>
      <c r="G22" s="12"/>
      <c r="H22" s="12"/>
      <c r="I22" s="14">
        <v>2</v>
      </c>
      <c r="J22" s="18">
        <f t="shared" si="5"/>
        <v>21</v>
      </c>
      <c r="K22" s="14">
        <v>61</v>
      </c>
      <c r="L22" s="14">
        <v>16</v>
      </c>
      <c r="M22" s="14">
        <f t="shared" si="0"/>
        <v>0.569620253164557</v>
      </c>
      <c r="N22" s="14">
        <f>K22</f>
        <v>61</v>
      </c>
      <c r="O22" s="14">
        <f>L22</f>
        <v>16</v>
      </c>
      <c r="P22" s="14">
        <f t="shared" si="1"/>
        <v>0.569620253164557</v>
      </c>
      <c r="Q22" s="19"/>
      <c r="R22">
        <f t="shared" si="2"/>
        <v>79</v>
      </c>
      <c r="S22" s="20"/>
    </row>
    <row r="23" spans="1:19">
      <c r="A23" s="10">
        <f t="shared" si="3"/>
        <v>22</v>
      </c>
      <c r="B23" s="11" t="s">
        <v>15</v>
      </c>
      <c r="C23" s="14" t="s">
        <v>20</v>
      </c>
      <c r="D23" s="11" t="s">
        <v>27</v>
      </c>
      <c r="E23" s="11" t="s">
        <v>19</v>
      </c>
      <c r="F23" s="12">
        <f>F22+TIME(0,5,0)</f>
        <v>0.44791666666666641</v>
      </c>
      <c r="G23" s="12"/>
      <c r="H23" s="12"/>
      <c r="I23" s="11">
        <v>3</v>
      </c>
      <c r="J23" s="10">
        <f t="shared" si="5"/>
        <v>22</v>
      </c>
      <c r="K23" s="11">
        <v>27</v>
      </c>
      <c r="L23" s="11">
        <v>47</v>
      </c>
      <c r="M23" s="14">
        <f t="shared" si="0"/>
        <v>-0.25974025974025972</v>
      </c>
      <c r="N23" s="11">
        <f>L23</f>
        <v>47</v>
      </c>
      <c r="O23" s="11">
        <f>K23</f>
        <v>27</v>
      </c>
      <c r="P23" s="14">
        <f t="shared" si="1"/>
        <v>0.25974025974025972</v>
      </c>
      <c r="Q23" s="4"/>
      <c r="R23">
        <f t="shared" si="2"/>
        <v>77</v>
      </c>
    </row>
    <row r="24" spans="1:19">
      <c r="A24" s="10">
        <f t="shared" si="3"/>
        <v>23</v>
      </c>
      <c r="B24" s="11" t="s">
        <v>15</v>
      </c>
      <c r="C24" s="14" t="s">
        <v>20</v>
      </c>
      <c r="D24" s="11" t="s">
        <v>27</v>
      </c>
      <c r="E24" s="11" t="s">
        <v>17</v>
      </c>
      <c r="F24" s="12">
        <f>F23+TIME(0,5,0)</f>
        <v>0.45138888888888862</v>
      </c>
      <c r="G24" s="12"/>
      <c r="H24" s="12"/>
      <c r="I24" s="11">
        <v>3</v>
      </c>
      <c r="J24" s="10">
        <f t="shared" si="5"/>
        <v>23</v>
      </c>
      <c r="K24" s="11">
        <v>56</v>
      </c>
      <c r="L24" s="11">
        <v>8</v>
      </c>
      <c r="M24" s="14">
        <f t="shared" si="0"/>
        <v>0.71641791044776115</v>
      </c>
      <c r="N24" s="14">
        <f>K24</f>
        <v>56</v>
      </c>
      <c r="O24" s="14">
        <f>L24</f>
        <v>8</v>
      </c>
      <c r="P24" s="14">
        <f t="shared" si="1"/>
        <v>0.71641791044776115</v>
      </c>
      <c r="Q24" s="4"/>
      <c r="R24">
        <f t="shared" si="2"/>
        <v>67</v>
      </c>
    </row>
    <row r="25" spans="1:19">
      <c r="A25" s="10">
        <f t="shared" si="3"/>
        <v>24</v>
      </c>
      <c r="B25" s="11" t="s">
        <v>15</v>
      </c>
      <c r="C25" s="14" t="s">
        <v>20</v>
      </c>
      <c r="D25" s="11" t="s">
        <v>27</v>
      </c>
      <c r="E25" s="11" t="s">
        <v>19</v>
      </c>
      <c r="F25" s="12">
        <f>F24+TIME(0,5,0)</f>
        <v>0.45486111111111083</v>
      </c>
      <c r="G25" s="12"/>
      <c r="H25" s="12"/>
      <c r="I25" s="11">
        <v>1</v>
      </c>
      <c r="J25" s="10">
        <f t="shared" si="5"/>
        <v>24</v>
      </c>
      <c r="K25" s="11">
        <v>14</v>
      </c>
      <c r="L25" s="11">
        <v>53</v>
      </c>
      <c r="M25" s="14">
        <f t="shared" si="0"/>
        <v>-0.57352941176470584</v>
      </c>
      <c r="N25" s="14">
        <f>L25</f>
        <v>53</v>
      </c>
      <c r="O25" s="14">
        <f>K25</f>
        <v>14</v>
      </c>
      <c r="P25" s="14">
        <f t="shared" si="1"/>
        <v>0.57352941176470584</v>
      </c>
      <c r="Q25" s="4"/>
      <c r="R25">
        <f t="shared" si="2"/>
        <v>68</v>
      </c>
    </row>
    <row r="26" spans="1:19">
      <c r="A26" s="15">
        <f t="shared" si="3"/>
        <v>25</v>
      </c>
      <c r="B26" s="7" t="s">
        <v>15</v>
      </c>
      <c r="C26" s="16" t="s">
        <v>20</v>
      </c>
      <c r="D26" s="7" t="s">
        <v>28</v>
      </c>
      <c r="E26" s="16" t="s">
        <v>17</v>
      </c>
      <c r="F26" s="17">
        <f>F25+TIME(0,25,0)</f>
        <v>0.47222222222222193</v>
      </c>
      <c r="G26" s="17" t="s">
        <v>49</v>
      </c>
      <c r="H26" s="17" t="s">
        <v>49</v>
      </c>
      <c r="I26" s="16">
        <v>5</v>
      </c>
      <c r="J26" s="15">
        <f t="shared" si="5"/>
        <v>25</v>
      </c>
      <c r="K26" s="16">
        <v>40</v>
      </c>
      <c r="L26" s="16">
        <v>28</v>
      </c>
      <c r="M26" s="16">
        <f t="shared" si="0"/>
        <v>0.16438356164383561</v>
      </c>
      <c r="N26" s="16">
        <f>K26</f>
        <v>40</v>
      </c>
      <c r="O26" s="16">
        <f>L26</f>
        <v>28</v>
      </c>
      <c r="P26" s="16">
        <f t="shared" si="1"/>
        <v>0.16438356164383561</v>
      </c>
      <c r="Q26" s="4">
        <f>(P26+P27+P29+P30+P31)/5</f>
        <v>0.23506952097318864</v>
      </c>
      <c r="R26">
        <f t="shared" si="2"/>
        <v>73</v>
      </c>
      <c r="S26">
        <f>AVERAGE(R26:R31)</f>
        <v>57.666666666666664</v>
      </c>
    </row>
    <row r="27" spans="1:19">
      <c r="A27" s="10">
        <f t="shared" si="3"/>
        <v>26</v>
      </c>
      <c r="B27" s="11" t="s">
        <v>15</v>
      </c>
      <c r="C27" s="14" t="s">
        <v>20</v>
      </c>
      <c r="D27" s="14" t="s">
        <v>28</v>
      </c>
      <c r="E27" s="11" t="s">
        <v>19</v>
      </c>
      <c r="F27" s="12">
        <f t="shared" ref="F27:F28" si="8">F26+TIME(0,5,0)</f>
        <v>0.47569444444444414</v>
      </c>
      <c r="G27" s="12" t="s">
        <v>51</v>
      </c>
      <c r="H27" s="12" t="s">
        <v>51</v>
      </c>
      <c r="I27" s="11">
        <v>6</v>
      </c>
      <c r="J27" s="10">
        <f t="shared" si="5"/>
        <v>26</v>
      </c>
      <c r="K27" s="11">
        <v>20</v>
      </c>
      <c r="L27" s="11">
        <v>40</v>
      </c>
      <c r="M27" s="14">
        <f t="shared" si="0"/>
        <v>-0.30303030303030304</v>
      </c>
      <c r="N27" s="14">
        <f>L27</f>
        <v>40</v>
      </c>
      <c r="O27" s="14">
        <f>K27</f>
        <v>20</v>
      </c>
      <c r="P27" s="14">
        <f t="shared" si="1"/>
        <v>0.30303030303030304</v>
      </c>
      <c r="Q27" s="4"/>
      <c r="R27">
        <f t="shared" si="2"/>
        <v>66</v>
      </c>
    </row>
    <row r="28" spans="1:19">
      <c r="A28" s="18">
        <f t="shared" si="3"/>
        <v>27</v>
      </c>
      <c r="B28" s="11" t="s">
        <v>15</v>
      </c>
      <c r="C28" s="14" t="s">
        <v>20</v>
      </c>
      <c r="D28" s="14" t="s">
        <v>28</v>
      </c>
      <c r="E28" s="14" t="s">
        <v>17</v>
      </c>
      <c r="F28" s="12">
        <f t="shared" si="8"/>
        <v>0.47916666666666635</v>
      </c>
      <c r="G28" s="12"/>
      <c r="H28" s="12"/>
      <c r="I28" s="14"/>
      <c r="J28" s="18">
        <f t="shared" si="5"/>
        <v>27</v>
      </c>
      <c r="K28" s="14"/>
      <c r="L28" s="14"/>
      <c r="M28" s="14" t="e">
        <f t="shared" si="0"/>
        <v>#DIV/0!</v>
      </c>
      <c r="N28" s="14">
        <f>K28</f>
        <v>0</v>
      </c>
      <c r="O28" s="14">
        <f>L28</f>
        <v>0</v>
      </c>
      <c r="P28" s="14" t="e">
        <f t="shared" si="1"/>
        <v>#DIV/0!</v>
      </c>
      <c r="Q28" s="19"/>
      <c r="R28">
        <f t="shared" si="2"/>
        <v>0</v>
      </c>
      <c r="S28" s="20"/>
    </row>
    <row r="29" spans="1:19">
      <c r="A29" s="10">
        <f t="shared" si="3"/>
        <v>28</v>
      </c>
      <c r="B29" s="11" t="s">
        <v>15</v>
      </c>
      <c r="C29" s="14" t="s">
        <v>20</v>
      </c>
      <c r="D29" s="14" t="s">
        <v>28</v>
      </c>
      <c r="E29" s="11" t="s">
        <v>19</v>
      </c>
      <c r="F29" s="12">
        <f>F28+TIME(0,5,0)</f>
        <v>0.48263888888888856</v>
      </c>
      <c r="G29" s="12"/>
      <c r="H29" s="12"/>
      <c r="I29" s="11">
        <v>7</v>
      </c>
      <c r="J29" s="10">
        <f t="shared" si="5"/>
        <v>28</v>
      </c>
      <c r="K29" s="11">
        <v>32</v>
      </c>
      <c r="L29" s="11">
        <v>32</v>
      </c>
      <c r="M29" s="14">
        <f t="shared" si="0"/>
        <v>0</v>
      </c>
      <c r="N29" s="11">
        <f>L29</f>
        <v>32</v>
      </c>
      <c r="O29" s="11">
        <f>K29</f>
        <v>32</v>
      </c>
      <c r="P29" s="14">
        <f t="shared" si="1"/>
        <v>0</v>
      </c>
      <c r="Q29" s="4"/>
      <c r="R29">
        <f t="shared" si="2"/>
        <v>71</v>
      </c>
    </row>
    <row r="30" spans="1:19">
      <c r="A30" s="10">
        <f t="shared" si="3"/>
        <v>29</v>
      </c>
      <c r="B30" s="11" t="s">
        <v>15</v>
      </c>
      <c r="C30" s="14" t="s">
        <v>20</v>
      </c>
      <c r="D30" s="14" t="s">
        <v>28</v>
      </c>
      <c r="E30" s="11" t="s">
        <v>17</v>
      </c>
      <c r="F30" s="12">
        <f>F29+TIME(0,5,0)</f>
        <v>0.48611111111111077</v>
      </c>
      <c r="G30" s="12"/>
      <c r="H30" s="12"/>
      <c r="I30" s="11">
        <v>3</v>
      </c>
      <c r="J30" s="10">
        <f t="shared" si="5"/>
        <v>29</v>
      </c>
      <c r="K30" s="11">
        <v>46</v>
      </c>
      <c r="L30" s="11">
        <v>13</v>
      </c>
      <c r="M30" s="14">
        <f t="shared" si="0"/>
        <v>0.532258064516129</v>
      </c>
      <c r="N30" s="14">
        <f>K30</f>
        <v>46</v>
      </c>
      <c r="O30" s="14">
        <f>L30</f>
        <v>13</v>
      </c>
      <c r="P30" s="14">
        <f t="shared" si="1"/>
        <v>0.532258064516129</v>
      </c>
      <c r="Q30" s="4"/>
      <c r="R30">
        <f t="shared" si="2"/>
        <v>62</v>
      </c>
    </row>
    <row r="31" spans="1:19">
      <c r="A31" s="10">
        <f t="shared" si="3"/>
        <v>30</v>
      </c>
      <c r="B31" s="11" t="s">
        <v>15</v>
      </c>
      <c r="C31" s="14" t="s">
        <v>20</v>
      </c>
      <c r="D31" s="14" t="s">
        <v>28</v>
      </c>
      <c r="E31" s="11" t="s">
        <v>19</v>
      </c>
      <c r="F31" s="12">
        <f>F30+TIME(0,5,0)</f>
        <v>0.48958333333333298</v>
      </c>
      <c r="G31" s="12"/>
      <c r="H31" s="12"/>
      <c r="I31" s="11">
        <v>3</v>
      </c>
      <c r="J31" s="10">
        <f t="shared" si="5"/>
        <v>30</v>
      </c>
      <c r="K31" s="11">
        <v>29</v>
      </c>
      <c r="L31" s="11">
        <v>42</v>
      </c>
      <c r="M31" s="14">
        <f t="shared" si="0"/>
        <v>-0.17567567567567569</v>
      </c>
      <c r="N31" s="14">
        <f>L31</f>
        <v>42</v>
      </c>
      <c r="O31" s="14">
        <f>K31</f>
        <v>29</v>
      </c>
      <c r="P31" s="14">
        <f t="shared" si="1"/>
        <v>0.17567567567567569</v>
      </c>
      <c r="Q31" s="4"/>
      <c r="R31">
        <f t="shared" si="2"/>
        <v>74</v>
      </c>
    </row>
    <row r="32" spans="1:19">
      <c r="A32" s="15">
        <f t="shared" si="3"/>
        <v>31</v>
      </c>
      <c r="B32" s="7" t="s">
        <v>15</v>
      </c>
      <c r="C32" s="16" t="s">
        <v>20</v>
      </c>
      <c r="D32" s="7" t="s">
        <v>31</v>
      </c>
      <c r="E32" s="16" t="s">
        <v>17</v>
      </c>
      <c r="F32" s="17">
        <f>F31+TIME(0,25,0)</f>
        <v>0.50694444444444409</v>
      </c>
      <c r="G32" s="17" t="s">
        <v>49</v>
      </c>
      <c r="H32" s="17" t="s">
        <v>49</v>
      </c>
      <c r="I32" s="16">
        <v>6</v>
      </c>
      <c r="J32" s="15">
        <f t="shared" si="5"/>
        <v>31</v>
      </c>
      <c r="K32" s="16">
        <v>42</v>
      </c>
      <c r="L32" s="16">
        <v>19</v>
      </c>
      <c r="M32" s="16">
        <f t="shared" si="0"/>
        <v>0.34328358208955223</v>
      </c>
      <c r="N32" s="16">
        <f>K32</f>
        <v>42</v>
      </c>
      <c r="O32" s="16">
        <f>L32</f>
        <v>19</v>
      </c>
      <c r="P32" s="16">
        <f t="shared" si="1"/>
        <v>0.34328358208955223</v>
      </c>
      <c r="Q32" s="4">
        <f>(P32+P33+P34+P35+P36+P37)/6</f>
        <v>0.27530293703115022</v>
      </c>
      <c r="R32">
        <f t="shared" si="2"/>
        <v>67</v>
      </c>
      <c r="S32">
        <f>AVERAGE(R32:R37)</f>
        <v>66.666666666666671</v>
      </c>
    </row>
    <row r="33" spans="1:19">
      <c r="A33" s="10">
        <f t="shared" si="3"/>
        <v>32</v>
      </c>
      <c r="B33" s="11" t="s">
        <v>15</v>
      </c>
      <c r="C33" s="14" t="s">
        <v>20</v>
      </c>
      <c r="D33" s="11" t="s">
        <v>31</v>
      </c>
      <c r="E33" s="11" t="s">
        <v>19</v>
      </c>
      <c r="F33" s="12">
        <f t="shared" ref="F33:F34" si="9">F32+TIME(0,5,0)</f>
        <v>0.5104166666666663</v>
      </c>
      <c r="G33" s="12" t="s">
        <v>51</v>
      </c>
      <c r="H33" s="12" t="s">
        <v>51</v>
      </c>
      <c r="I33" s="11">
        <v>6</v>
      </c>
      <c r="J33" s="10">
        <f t="shared" si="5"/>
        <v>32</v>
      </c>
      <c r="K33" s="11">
        <v>25</v>
      </c>
      <c r="L33" s="11">
        <v>44</v>
      </c>
      <c r="M33" s="14">
        <f t="shared" si="0"/>
        <v>-0.25333333333333335</v>
      </c>
      <c r="N33" s="14">
        <f>L33</f>
        <v>44</v>
      </c>
      <c r="O33" s="14">
        <f>K33</f>
        <v>25</v>
      </c>
      <c r="P33" s="14">
        <f t="shared" si="1"/>
        <v>0.25333333333333335</v>
      </c>
      <c r="Q33" s="4"/>
      <c r="R33">
        <f t="shared" si="2"/>
        <v>75</v>
      </c>
    </row>
    <row r="34" spans="1:19">
      <c r="A34" s="18">
        <f t="shared" si="3"/>
        <v>33</v>
      </c>
      <c r="B34" s="11" t="s">
        <v>15</v>
      </c>
      <c r="C34" s="14" t="s">
        <v>20</v>
      </c>
      <c r="D34" s="11" t="s">
        <v>31</v>
      </c>
      <c r="E34" s="14" t="s">
        <v>17</v>
      </c>
      <c r="F34" s="12">
        <f t="shared" si="9"/>
        <v>0.51388888888888851</v>
      </c>
      <c r="G34" s="12"/>
      <c r="H34" s="12"/>
      <c r="I34" s="14">
        <v>3</v>
      </c>
      <c r="J34" s="18">
        <f t="shared" si="5"/>
        <v>33</v>
      </c>
      <c r="K34" s="14">
        <v>33</v>
      </c>
      <c r="L34" s="14">
        <v>21</v>
      </c>
      <c r="M34" s="14">
        <f t="shared" si="0"/>
        <v>0.21052631578947367</v>
      </c>
      <c r="N34" s="14">
        <f>K34</f>
        <v>33</v>
      </c>
      <c r="O34" s="14">
        <f>L34</f>
        <v>21</v>
      </c>
      <c r="P34" s="14">
        <f t="shared" si="1"/>
        <v>0.21052631578947367</v>
      </c>
      <c r="Q34" s="19"/>
      <c r="R34">
        <f t="shared" si="2"/>
        <v>57</v>
      </c>
      <c r="S34" s="20"/>
    </row>
    <row r="35" spans="1:19">
      <c r="A35" s="10">
        <f t="shared" si="3"/>
        <v>34</v>
      </c>
      <c r="B35" s="11" t="s">
        <v>15</v>
      </c>
      <c r="C35" s="14" t="s">
        <v>20</v>
      </c>
      <c r="D35" s="11" t="s">
        <v>31</v>
      </c>
      <c r="E35" s="11" t="s">
        <v>19</v>
      </c>
      <c r="F35" s="12">
        <f>F34+TIME(0,5,0)</f>
        <v>0.51736111111111072</v>
      </c>
      <c r="G35" s="12"/>
      <c r="H35" s="12"/>
      <c r="I35" s="11">
        <v>5</v>
      </c>
      <c r="J35" s="10">
        <f t="shared" si="5"/>
        <v>34</v>
      </c>
      <c r="K35" s="11">
        <v>25</v>
      </c>
      <c r="L35" s="11">
        <v>41</v>
      </c>
      <c r="M35" s="14">
        <f t="shared" si="0"/>
        <v>-0.22535211267605634</v>
      </c>
      <c r="N35" s="11">
        <f>L35</f>
        <v>41</v>
      </c>
      <c r="O35" s="11">
        <f>K35</f>
        <v>25</v>
      </c>
      <c r="P35" s="14">
        <f t="shared" si="1"/>
        <v>0.22535211267605634</v>
      </c>
      <c r="Q35" s="4"/>
      <c r="R35">
        <f t="shared" si="2"/>
        <v>71</v>
      </c>
    </row>
    <row r="36" spans="1:19">
      <c r="A36" s="10">
        <f t="shared" si="3"/>
        <v>35</v>
      </c>
      <c r="B36" s="11" t="s">
        <v>15</v>
      </c>
      <c r="C36" s="14" t="s">
        <v>20</v>
      </c>
      <c r="D36" s="11" t="s">
        <v>31</v>
      </c>
      <c r="E36" s="11" t="s">
        <v>17</v>
      </c>
      <c r="F36" s="12">
        <f>F35+TIME(0,5,0)</f>
        <v>0.52083333333333293</v>
      </c>
      <c r="G36" s="12"/>
      <c r="H36" s="12"/>
      <c r="I36" s="11">
        <v>6</v>
      </c>
      <c r="J36" s="10">
        <f t="shared" si="5"/>
        <v>35</v>
      </c>
      <c r="K36" s="11">
        <v>33</v>
      </c>
      <c r="L36" s="11">
        <v>18</v>
      </c>
      <c r="M36" s="14">
        <f t="shared" si="0"/>
        <v>0.26315789473684209</v>
      </c>
      <c r="N36" s="14">
        <f>K36</f>
        <v>33</v>
      </c>
      <c r="O36" s="14">
        <f>L36</f>
        <v>18</v>
      </c>
      <c r="P36" s="14">
        <f t="shared" si="1"/>
        <v>0.26315789473684209</v>
      </c>
      <c r="Q36" s="4"/>
      <c r="R36">
        <f t="shared" si="2"/>
        <v>57</v>
      </c>
    </row>
    <row r="37" spans="1:19">
      <c r="A37" s="10">
        <f t="shared" si="3"/>
        <v>36</v>
      </c>
      <c r="B37" s="11" t="s">
        <v>15</v>
      </c>
      <c r="C37" s="14" t="s">
        <v>20</v>
      </c>
      <c r="D37" s="11" t="s">
        <v>31</v>
      </c>
      <c r="E37" s="11" t="s">
        <v>19</v>
      </c>
      <c r="F37" s="12">
        <f>F36+TIME(0,5,0)</f>
        <v>0.52430555555555514</v>
      </c>
      <c r="G37" s="12"/>
      <c r="H37" s="12"/>
      <c r="I37" s="11">
        <v>7</v>
      </c>
      <c r="J37" s="10">
        <f t="shared" si="5"/>
        <v>36</v>
      </c>
      <c r="K37" s="11">
        <v>20</v>
      </c>
      <c r="L37" s="11">
        <v>46</v>
      </c>
      <c r="M37" s="14">
        <f t="shared" si="0"/>
        <v>-0.35616438356164382</v>
      </c>
      <c r="N37" s="14">
        <f>L37</f>
        <v>46</v>
      </c>
      <c r="O37" s="14">
        <f>K37</f>
        <v>20</v>
      </c>
      <c r="P37" s="14">
        <f t="shared" si="1"/>
        <v>0.35616438356164382</v>
      </c>
      <c r="Q37" s="4"/>
      <c r="R37">
        <f t="shared" si="2"/>
        <v>73</v>
      </c>
    </row>
    <row r="38" spans="1:19">
      <c r="A38" s="15">
        <f t="shared" si="3"/>
        <v>37</v>
      </c>
      <c r="B38" s="7" t="s">
        <v>15</v>
      </c>
      <c r="C38" s="16" t="s">
        <v>20</v>
      </c>
      <c r="D38" s="7" t="s">
        <v>32</v>
      </c>
      <c r="E38" s="16" t="s">
        <v>17</v>
      </c>
      <c r="F38" s="17">
        <f>F37+TIME(0,25,0)</f>
        <v>0.5416666666666663</v>
      </c>
      <c r="G38" s="17" t="s">
        <v>49</v>
      </c>
      <c r="H38" s="17" t="s">
        <v>49</v>
      </c>
      <c r="I38" s="16">
        <v>3</v>
      </c>
      <c r="J38" s="15">
        <f t="shared" si="5"/>
        <v>37</v>
      </c>
      <c r="K38" s="16">
        <v>38</v>
      </c>
      <c r="L38" s="16">
        <v>15</v>
      </c>
      <c r="M38" s="16">
        <f t="shared" si="0"/>
        <v>0.4107142857142857</v>
      </c>
      <c r="N38" s="16">
        <f>K38</f>
        <v>38</v>
      </c>
      <c r="O38" s="16">
        <f>L38</f>
        <v>15</v>
      </c>
      <c r="P38" s="16">
        <f t="shared" si="1"/>
        <v>0.4107142857142857</v>
      </c>
      <c r="Q38" s="4">
        <f>(P38+P39+P40+P41+P42+P43)/6</f>
        <v>0.56996346767473527</v>
      </c>
      <c r="R38">
        <f t="shared" si="2"/>
        <v>56</v>
      </c>
      <c r="S38">
        <f>AVERAGE(R38:R43)</f>
        <v>65.833333333333329</v>
      </c>
    </row>
    <row r="39" spans="1:19">
      <c r="A39" s="10">
        <f t="shared" si="3"/>
        <v>38</v>
      </c>
      <c r="B39" s="11" t="s">
        <v>15</v>
      </c>
      <c r="C39" s="14" t="s">
        <v>20</v>
      </c>
      <c r="D39" s="11" t="s">
        <v>32</v>
      </c>
      <c r="E39" s="11" t="s">
        <v>19</v>
      </c>
      <c r="F39" s="12">
        <f t="shared" ref="F39:F40" si="10">F38+TIME(0,5,0)</f>
        <v>0.54513888888888851</v>
      </c>
      <c r="G39" s="12" t="s">
        <v>51</v>
      </c>
      <c r="H39" s="12" t="s">
        <v>51</v>
      </c>
      <c r="I39" s="11">
        <v>6</v>
      </c>
      <c r="J39" s="10">
        <f t="shared" si="5"/>
        <v>38</v>
      </c>
      <c r="K39" s="11">
        <v>12</v>
      </c>
      <c r="L39" s="11">
        <v>53</v>
      </c>
      <c r="M39" s="14">
        <f t="shared" si="0"/>
        <v>-0.57746478873239437</v>
      </c>
      <c r="N39" s="14">
        <f>L39</f>
        <v>53</v>
      </c>
      <c r="O39" s="14">
        <f>K39</f>
        <v>12</v>
      </c>
      <c r="P39" s="14">
        <f t="shared" si="1"/>
        <v>0.57746478873239437</v>
      </c>
      <c r="Q39" s="4"/>
      <c r="R39">
        <f t="shared" si="2"/>
        <v>71</v>
      </c>
    </row>
    <row r="40" spans="1:19">
      <c r="A40" s="18">
        <f t="shared" si="3"/>
        <v>39</v>
      </c>
      <c r="B40" s="11" t="s">
        <v>15</v>
      </c>
      <c r="C40" s="14" t="s">
        <v>20</v>
      </c>
      <c r="D40" s="11" t="s">
        <v>32</v>
      </c>
      <c r="E40" s="14" t="s">
        <v>17</v>
      </c>
      <c r="F40" s="12">
        <f t="shared" si="10"/>
        <v>0.54861111111111072</v>
      </c>
      <c r="G40" s="12"/>
      <c r="H40" s="12"/>
      <c r="I40" s="14">
        <v>2</v>
      </c>
      <c r="J40" s="18">
        <f t="shared" si="5"/>
        <v>39</v>
      </c>
      <c r="K40" s="14">
        <v>51</v>
      </c>
      <c r="L40" s="14">
        <v>7</v>
      </c>
      <c r="M40" s="14">
        <f t="shared" si="0"/>
        <v>0.73333333333333328</v>
      </c>
      <c r="N40" s="14">
        <f>K40</f>
        <v>51</v>
      </c>
      <c r="O40" s="14">
        <f>L40</f>
        <v>7</v>
      </c>
      <c r="P40" s="14">
        <f t="shared" si="1"/>
        <v>0.73333333333333328</v>
      </c>
      <c r="Q40" s="19"/>
      <c r="R40">
        <f t="shared" si="2"/>
        <v>60</v>
      </c>
      <c r="S40" s="20"/>
    </row>
    <row r="41" spans="1:19">
      <c r="A41" s="10">
        <f t="shared" si="3"/>
        <v>40</v>
      </c>
      <c r="B41" s="11" t="s">
        <v>15</v>
      </c>
      <c r="C41" s="14" t="s">
        <v>20</v>
      </c>
      <c r="D41" s="11" t="s">
        <v>32</v>
      </c>
      <c r="E41" s="11" t="s">
        <v>19</v>
      </c>
      <c r="F41" s="12">
        <f>F40+TIME(0,5,0)</f>
        <v>0.55208333333333293</v>
      </c>
      <c r="G41" s="12"/>
      <c r="H41" s="12"/>
      <c r="I41" s="11">
        <v>2</v>
      </c>
      <c r="J41" s="10">
        <f t="shared" si="5"/>
        <v>40</v>
      </c>
      <c r="K41" s="11">
        <v>17</v>
      </c>
      <c r="L41" s="11">
        <v>53</v>
      </c>
      <c r="M41" s="14">
        <f t="shared" si="0"/>
        <v>-0.5</v>
      </c>
      <c r="N41" s="11">
        <f>L41</f>
        <v>53</v>
      </c>
      <c r="O41" s="11">
        <f>K41</f>
        <v>17</v>
      </c>
      <c r="P41" s="14">
        <f t="shared" si="1"/>
        <v>0.5</v>
      </c>
      <c r="Q41" s="4"/>
      <c r="R41">
        <f t="shared" si="2"/>
        <v>72</v>
      </c>
    </row>
    <row r="42" spans="1:19">
      <c r="A42" s="10">
        <f t="shared" si="3"/>
        <v>41</v>
      </c>
      <c r="B42" s="11" t="s">
        <v>15</v>
      </c>
      <c r="C42" s="14" t="s">
        <v>20</v>
      </c>
      <c r="D42" s="11" t="s">
        <v>32</v>
      </c>
      <c r="E42" s="11" t="s">
        <v>17</v>
      </c>
      <c r="F42" s="12">
        <f>F41+TIME(0,5,0)</f>
        <v>0.55555555555555514</v>
      </c>
      <c r="G42" s="12"/>
      <c r="H42" s="12"/>
      <c r="I42" s="11">
        <v>1</v>
      </c>
      <c r="J42" s="10">
        <f t="shared" si="5"/>
        <v>41</v>
      </c>
      <c r="K42" s="11">
        <v>60</v>
      </c>
      <c r="L42" s="11">
        <v>9</v>
      </c>
      <c r="M42" s="14">
        <f t="shared" si="0"/>
        <v>0.72857142857142854</v>
      </c>
      <c r="N42" s="14">
        <f>K42</f>
        <v>60</v>
      </c>
      <c r="O42" s="14">
        <f>L42</f>
        <v>9</v>
      </c>
      <c r="P42" s="14">
        <f t="shared" si="1"/>
        <v>0.72857142857142854</v>
      </c>
      <c r="Q42" s="4"/>
      <c r="R42">
        <f t="shared" si="2"/>
        <v>70</v>
      </c>
    </row>
    <row r="43" spans="1:19">
      <c r="A43" s="10">
        <f t="shared" si="3"/>
        <v>42</v>
      </c>
      <c r="B43" s="11" t="s">
        <v>15</v>
      </c>
      <c r="C43" s="14" t="s">
        <v>20</v>
      </c>
      <c r="D43" s="11" t="s">
        <v>32</v>
      </c>
      <c r="E43" s="11" t="s">
        <v>19</v>
      </c>
      <c r="F43" s="12">
        <f>F42+TIME(0,5,0)</f>
        <v>0.55902777777777735</v>
      </c>
      <c r="G43" s="12"/>
      <c r="H43" s="12"/>
      <c r="I43" s="11">
        <v>5</v>
      </c>
      <c r="J43" s="10">
        <f t="shared" si="5"/>
        <v>42</v>
      </c>
      <c r="K43" s="11">
        <v>15</v>
      </c>
      <c r="L43" s="11">
        <v>46</v>
      </c>
      <c r="M43" s="14">
        <f t="shared" si="0"/>
        <v>-0.46969696969696972</v>
      </c>
      <c r="N43" s="14">
        <f>L43</f>
        <v>46</v>
      </c>
      <c r="O43" s="14">
        <f>K43</f>
        <v>15</v>
      </c>
      <c r="P43" s="14">
        <f t="shared" si="1"/>
        <v>0.46969696969696972</v>
      </c>
      <c r="Q43" s="4"/>
      <c r="R43">
        <f t="shared" si="2"/>
        <v>66</v>
      </c>
    </row>
    <row r="44" spans="1:19">
      <c r="A44" s="15">
        <f t="shared" si="3"/>
        <v>43</v>
      </c>
      <c r="B44" s="7" t="s">
        <v>15</v>
      </c>
      <c r="C44" s="16" t="s">
        <v>20</v>
      </c>
      <c r="D44" s="7" t="s">
        <v>33</v>
      </c>
      <c r="E44" s="16" t="s">
        <v>17</v>
      </c>
      <c r="F44" s="17">
        <f>F43+TIME(0,25,0)</f>
        <v>0.57638888888888851</v>
      </c>
      <c r="G44" s="17" t="s">
        <v>53</v>
      </c>
      <c r="H44" s="17" t="s">
        <v>54</v>
      </c>
      <c r="I44" s="16">
        <v>6</v>
      </c>
      <c r="J44" s="15">
        <f t="shared" si="5"/>
        <v>43</v>
      </c>
      <c r="K44" s="16">
        <v>38</v>
      </c>
      <c r="L44" s="16">
        <v>15</v>
      </c>
      <c r="M44" s="16">
        <f t="shared" si="0"/>
        <v>0.38983050847457629</v>
      </c>
      <c r="N44" s="16">
        <f>K44</f>
        <v>38</v>
      </c>
      <c r="O44" s="16">
        <f>L44</f>
        <v>15</v>
      </c>
      <c r="P44" s="16">
        <f t="shared" si="1"/>
        <v>0.38983050847457629</v>
      </c>
      <c r="Q44" s="4">
        <f>(P44+P45+P46+P47+P48+P49)/6</f>
        <v>0.49713788845787549</v>
      </c>
      <c r="R44">
        <f t="shared" si="2"/>
        <v>59</v>
      </c>
      <c r="S44">
        <f>AVERAGE(R44:R49)</f>
        <v>69.5</v>
      </c>
    </row>
    <row r="45" spans="1:19">
      <c r="A45" s="10">
        <f t="shared" si="3"/>
        <v>44</v>
      </c>
      <c r="B45" s="11" t="s">
        <v>15</v>
      </c>
      <c r="C45" s="14" t="s">
        <v>20</v>
      </c>
      <c r="D45" s="14" t="s">
        <v>33</v>
      </c>
      <c r="E45" s="11" t="s">
        <v>19</v>
      </c>
      <c r="F45" s="12">
        <f t="shared" ref="F45:F46" si="11">F44+TIME(0,5,0)</f>
        <v>0.57986111111111072</v>
      </c>
      <c r="G45" s="12" t="s">
        <v>55</v>
      </c>
      <c r="H45" s="12" t="s">
        <v>56</v>
      </c>
      <c r="I45" s="11">
        <v>5</v>
      </c>
      <c r="J45" s="10">
        <f t="shared" si="5"/>
        <v>44</v>
      </c>
      <c r="K45" s="11">
        <v>11</v>
      </c>
      <c r="L45" s="11">
        <v>46</v>
      </c>
      <c r="M45" s="14">
        <f t="shared" si="0"/>
        <v>-0.56451612903225812</v>
      </c>
      <c r="N45" s="14">
        <f>L45</f>
        <v>46</v>
      </c>
      <c r="O45" s="14">
        <f>K45</f>
        <v>11</v>
      </c>
      <c r="P45" s="14">
        <f t="shared" si="1"/>
        <v>0.56451612903225812</v>
      </c>
      <c r="Q45" s="4"/>
      <c r="R45">
        <f t="shared" si="2"/>
        <v>62</v>
      </c>
    </row>
    <row r="46" spans="1:19">
      <c r="A46" s="18">
        <f t="shared" si="3"/>
        <v>45</v>
      </c>
      <c r="B46" s="11" t="s">
        <v>15</v>
      </c>
      <c r="C46" s="14" t="s">
        <v>20</v>
      </c>
      <c r="D46" s="14" t="s">
        <v>33</v>
      </c>
      <c r="E46" s="14" t="s">
        <v>17</v>
      </c>
      <c r="F46" s="12">
        <f t="shared" si="11"/>
        <v>0.58333333333333293</v>
      </c>
      <c r="G46" s="12"/>
      <c r="H46" s="12"/>
      <c r="I46" s="14">
        <v>2</v>
      </c>
      <c r="J46" s="18">
        <f t="shared" si="5"/>
        <v>45</v>
      </c>
      <c r="K46" s="14">
        <v>58</v>
      </c>
      <c r="L46" s="14">
        <v>14</v>
      </c>
      <c r="M46" s="14">
        <f t="shared" si="0"/>
        <v>0.59459459459459463</v>
      </c>
      <c r="N46" s="14">
        <f>K46</f>
        <v>58</v>
      </c>
      <c r="O46" s="14">
        <f>L46</f>
        <v>14</v>
      </c>
      <c r="P46" s="14">
        <f t="shared" si="1"/>
        <v>0.59459459459459463</v>
      </c>
      <c r="Q46" s="19"/>
      <c r="R46">
        <f t="shared" si="2"/>
        <v>74</v>
      </c>
      <c r="S46" s="20"/>
    </row>
    <row r="47" spans="1:19">
      <c r="A47" s="10">
        <f t="shared" si="3"/>
        <v>46</v>
      </c>
      <c r="B47" s="11" t="s">
        <v>15</v>
      </c>
      <c r="C47" s="14" t="s">
        <v>20</v>
      </c>
      <c r="D47" s="14" t="s">
        <v>33</v>
      </c>
      <c r="E47" s="11" t="s">
        <v>19</v>
      </c>
      <c r="F47" s="12">
        <f>F46+TIME(0,5,0)</f>
        <v>0.58680555555555514</v>
      </c>
      <c r="G47" s="12"/>
      <c r="H47" s="12"/>
      <c r="I47" s="11">
        <v>5</v>
      </c>
      <c r="J47" s="10">
        <f t="shared" si="5"/>
        <v>46</v>
      </c>
      <c r="K47" s="11">
        <v>19</v>
      </c>
      <c r="L47" s="11">
        <v>45</v>
      </c>
      <c r="M47" s="14">
        <f t="shared" si="0"/>
        <v>-0.37681159420289856</v>
      </c>
      <c r="N47" s="11">
        <f>L47</f>
        <v>45</v>
      </c>
      <c r="O47" s="11">
        <f>K47</f>
        <v>19</v>
      </c>
      <c r="P47" s="14">
        <f t="shared" si="1"/>
        <v>0.37681159420289856</v>
      </c>
      <c r="Q47" s="4"/>
      <c r="R47">
        <f t="shared" si="2"/>
        <v>69</v>
      </c>
    </row>
    <row r="48" spans="1:19">
      <c r="A48" s="10">
        <f t="shared" si="3"/>
        <v>47</v>
      </c>
      <c r="B48" s="11" t="s">
        <v>15</v>
      </c>
      <c r="C48" s="14" t="s">
        <v>20</v>
      </c>
      <c r="D48" s="14" t="s">
        <v>33</v>
      </c>
      <c r="E48" s="11" t="s">
        <v>17</v>
      </c>
      <c r="F48" s="12">
        <f>F47+TIME(0,5,0)</f>
        <v>0.59027777777777735</v>
      </c>
      <c r="G48" s="12"/>
      <c r="H48" s="12"/>
      <c r="I48" s="11">
        <v>8</v>
      </c>
      <c r="J48" s="10">
        <f t="shared" si="5"/>
        <v>47</v>
      </c>
      <c r="K48" s="11">
        <v>49</v>
      </c>
      <c r="L48" s="11">
        <v>19</v>
      </c>
      <c r="M48" s="14">
        <f t="shared" si="0"/>
        <v>0.39473684210526316</v>
      </c>
      <c r="N48" s="14">
        <f>K48</f>
        <v>49</v>
      </c>
      <c r="O48" s="14">
        <f>L48</f>
        <v>19</v>
      </c>
      <c r="P48" s="14">
        <f t="shared" si="1"/>
        <v>0.39473684210526316</v>
      </c>
      <c r="Q48" s="4"/>
      <c r="R48">
        <f t="shared" si="2"/>
        <v>76</v>
      </c>
    </row>
    <row r="49" spans="1:19">
      <c r="A49" s="10">
        <f t="shared" si="3"/>
        <v>48</v>
      </c>
      <c r="B49" s="11" t="s">
        <v>15</v>
      </c>
      <c r="C49" s="14" t="s">
        <v>20</v>
      </c>
      <c r="D49" s="14" t="s">
        <v>33</v>
      </c>
      <c r="E49" s="11" t="s">
        <v>19</v>
      </c>
      <c r="F49" s="12">
        <f>F48+TIME(0,5,0)</f>
        <v>0.59374999999999956</v>
      </c>
      <c r="G49" s="12"/>
      <c r="H49" s="12"/>
      <c r="I49" s="11">
        <v>4</v>
      </c>
      <c r="J49" s="10">
        <f t="shared" si="5"/>
        <v>48</v>
      </c>
      <c r="K49" s="11">
        <v>11</v>
      </c>
      <c r="L49" s="11">
        <v>62</v>
      </c>
      <c r="M49" s="14">
        <f t="shared" si="0"/>
        <v>-0.66233766233766234</v>
      </c>
      <c r="N49" s="14">
        <f>L49</f>
        <v>62</v>
      </c>
      <c r="O49" s="14">
        <f>K49</f>
        <v>11</v>
      </c>
      <c r="P49" s="14">
        <f t="shared" si="1"/>
        <v>0.66233766233766234</v>
      </c>
      <c r="Q49" s="4"/>
      <c r="R49">
        <f t="shared" si="2"/>
        <v>77</v>
      </c>
    </row>
    <row r="50" spans="1:19">
      <c r="A50" s="15">
        <f t="shared" si="3"/>
        <v>49</v>
      </c>
      <c r="B50" s="7" t="s">
        <v>15</v>
      </c>
      <c r="C50" s="16" t="s">
        <v>20</v>
      </c>
      <c r="D50" s="21" t="s">
        <v>38</v>
      </c>
      <c r="E50" s="16" t="s">
        <v>17</v>
      </c>
      <c r="F50" s="17">
        <f>F49+TIME(0,25,0)</f>
        <v>0.61111111111111072</v>
      </c>
      <c r="G50" s="17" t="s">
        <v>53</v>
      </c>
      <c r="H50" s="17" t="s">
        <v>54</v>
      </c>
      <c r="I50" s="16">
        <v>9</v>
      </c>
      <c r="J50" s="15">
        <f t="shared" si="5"/>
        <v>49</v>
      </c>
      <c r="K50" s="16">
        <v>39</v>
      </c>
      <c r="L50" s="16">
        <v>18</v>
      </c>
      <c r="M50" s="16">
        <f t="shared" si="0"/>
        <v>0.31818181818181818</v>
      </c>
      <c r="N50" s="16">
        <f>K50</f>
        <v>39</v>
      </c>
      <c r="O50" s="16">
        <f>L50</f>
        <v>18</v>
      </c>
      <c r="P50" s="16">
        <f t="shared" si="1"/>
        <v>0.31818181818181818</v>
      </c>
      <c r="Q50" s="4">
        <f>(P50+P51+P52+P53+P54+P55)/6</f>
        <v>0.5289998720964233</v>
      </c>
      <c r="R50">
        <f t="shared" si="2"/>
        <v>66</v>
      </c>
      <c r="S50">
        <f>AVERAGE(R50:R55)</f>
        <v>67.333333333333329</v>
      </c>
    </row>
    <row r="51" spans="1:19">
      <c r="A51" s="10">
        <f t="shared" si="3"/>
        <v>50</v>
      </c>
      <c r="B51" s="11" t="s">
        <v>15</v>
      </c>
      <c r="C51" s="14" t="s">
        <v>20</v>
      </c>
      <c r="D51" s="11" t="s">
        <v>38</v>
      </c>
      <c r="E51" s="11" t="s">
        <v>19</v>
      </c>
      <c r="F51" s="12">
        <f t="shared" ref="F51:F52" si="12">F50+TIME(0,5,0)</f>
        <v>0.61458333333333293</v>
      </c>
      <c r="G51" s="12" t="s">
        <v>55</v>
      </c>
      <c r="H51" s="12" t="s">
        <v>56</v>
      </c>
      <c r="I51" s="11">
        <v>4</v>
      </c>
      <c r="J51" s="10">
        <f t="shared" si="5"/>
        <v>50</v>
      </c>
      <c r="K51" s="11">
        <v>21</v>
      </c>
      <c r="L51" s="11">
        <v>46</v>
      </c>
      <c r="M51" s="14">
        <f t="shared" si="0"/>
        <v>-0.352112676056338</v>
      </c>
      <c r="N51" s="14">
        <f>L51</f>
        <v>46</v>
      </c>
      <c r="O51" s="14">
        <f>K51</f>
        <v>21</v>
      </c>
      <c r="P51" s="14">
        <f t="shared" si="1"/>
        <v>0.352112676056338</v>
      </c>
      <c r="Q51" s="4"/>
      <c r="R51">
        <f t="shared" si="2"/>
        <v>71</v>
      </c>
    </row>
    <row r="52" spans="1:19">
      <c r="A52" s="18">
        <f t="shared" si="3"/>
        <v>51</v>
      </c>
      <c r="B52" s="11" t="s">
        <v>15</v>
      </c>
      <c r="C52" s="14" t="s">
        <v>20</v>
      </c>
      <c r="D52" s="11" t="s">
        <v>38</v>
      </c>
      <c r="E52" s="14" t="s">
        <v>17</v>
      </c>
      <c r="F52" s="12">
        <f t="shared" si="12"/>
        <v>0.61805555555555514</v>
      </c>
      <c r="G52" s="12"/>
      <c r="H52" s="12"/>
      <c r="I52" s="14">
        <v>4</v>
      </c>
      <c r="J52" s="18">
        <f t="shared" si="5"/>
        <v>51</v>
      </c>
      <c r="K52" s="14">
        <v>52</v>
      </c>
      <c r="L52" s="14">
        <v>10</v>
      </c>
      <c r="M52" s="14">
        <f t="shared" si="0"/>
        <v>0.63636363636363635</v>
      </c>
      <c r="N52" s="14">
        <f>K52</f>
        <v>52</v>
      </c>
      <c r="O52" s="14">
        <f>L52</f>
        <v>10</v>
      </c>
      <c r="P52" s="14">
        <f t="shared" si="1"/>
        <v>0.63636363636363635</v>
      </c>
      <c r="Q52" s="19"/>
      <c r="R52">
        <f t="shared" si="2"/>
        <v>66</v>
      </c>
      <c r="S52" s="20"/>
    </row>
    <row r="53" spans="1:19">
      <c r="A53" s="10">
        <f t="shared" si="3"/>
        <v>52</v>
      </c>
      <c r="B53" s="11" t="s">
        <v>15</v>
      </c>
      <c r="C53" s="14" t="s">
        <v>20</v>
      </c>
      <c r="D53" s="11" t="s">
        <v>38</v>
      </c>
      <c r="E53" s="11" t="s">
        <v>19</v>
      </c>
      <c r="F53" s="12">
        <f>F52+TIME(0,5,0)</f>
        <v>0.62152777777777735</v>
      </c>
      <c r="G53" s="12"/>
      <c r="H53" s="12"/>
      <c r="I53" s="11">
        <v>3</v>
      </c>
      <c r="J53" s="10">
        <f t="shared" si="5"/>
        <v>52</v>
      </c>
      <c r="K53" s="11">
        <v>9</v>
      </c>
      <c r="L53" s="11">
        <v>56</v>
      </c>
      <c r="M53" s="14">
        <f t="shared" si="0"/>
        <v>-0.69117647058823528</v>
      </c>
      <c r="N53" s="11">
        <f>L53</f>
        <v>56</v>
      </c>
      <c r="O53" s="11">
        <f>K53</f>
        <v>9</v>
      </c>
      <c r="P53" s="14">
        <f t="shared" si="1"/>
        <v>0.69117647058823528</v>
      </c>
      <c r="Q53" s="4"/>
      <c r="R53">
        <f t="shared" si="2"/>
        <v>68</v>
      </c>
    </row>
    <row r="54" spans="1:19">
      <c r="A54" s="10">
        <f t="shared" si="3"/>
        <v>53</v>
      </c>
      <c r="B54" s="11" t="s">
        <v>15</v>
      </c>
      <c r="C54" s="14" t="s">
        <v>20</v>
      </c>
      <c r="D54" s="11" t="s">
        <v>38</v>
      </c>
      <c r="E54" s="11" t="s">
        <v>17</v>
      </c>
      <c r="F54" s="12">
        <f>F53+TIME(0,5,0)</f>
        <v>0.62499999999999956</v>
      </c>
      <c r="G54" s="12"/>
      <c r="H54" s="12"/>
      <c r="I54" s="11">
        <v>2</v>
      </c>
      <c r="J54" s="10">
        <f t="shared" si="5"/>
        <v>53</v>
      </c>
      <c r="K54" s="11">
        <v>45</v>
      </c>
      <c r="L54" s="11">
        <v>20</v>
      </c>
      <c r="M54" s="14">
        <f t="shared" si="0"/>
        <v>0.37313432835820898</v>
      </c>
      <c r="N54" s="14">
        <f>K54</f>
        <v>45</v>
      </c>
      <c r="O54" s="14">
        <f>L54</f>
        <v>20</v>
      </c>
      <c r="P54" s="14">
        <f t="shared" si="1"/>
        <v>0.37313432835820898</v>
      </c>
      <c r="Q54" s="4"/>
      <c r="R54">
        <f t="shared" si="2"/>
        <v>67</v>
      </c>
    </row>
    <row r="55" spans="1:19">
      <c r="A55" s="10">
        <f t="shared" si="3"/>
        <v>54</v>
      </c>
      <c r="B55" s="11" t="s">
        <v>15</v>
      </c>
      <c r="C55" s="14" t="s">
        <v>20</v>
      </c>
      <c r="D55" s="11" t="s">
        <v>38</v>
      </c>
      <c r="E55" s="11" t="s">
        <v>19</v>
      </c>
      <c r="F55" s="12">
        <f>F54+TIME(0,5,0)</f>
        <v>0.62847222222222177</v>
      </c>
      <c r="G55" s="12"/>
      <c r="H55" s="12"/>
      <c r="I55" s="11">
        <v>1</v>
      </c>
      <c r="J55" s="10">
        <f t="shared" si="5"/>
        <v>54</v>
      </c>
      <c r="K55" s="11">
        <v>6</v>
      </c>
      <c r="L55" s="11">
        <v>59</v>
      </c>
      <c r="M55" s="14">
        <f t="shared" si="0"/>
        <v>-0.80303030303030298</v>
      </c>
      <c r="N55" s="14">
        <f>L55</f>
        <v>59</v>
      </c>
      <c r="O55" s="14">
        <f>K55</f>
        <v>6</v>
      </c>
      <c r="P55" s="14">
        <f t="shared" si="1"/>
        <v>0.80303030303030298</v>
      </c>
      <c r="Q55" s="4"/>
      <c r="R55">
        <f t="shared" si="2"/>
        <v>66</v>
      </c>
    </row>
    <row r="56" spans="1:19">
      <c r="A56" s="15">
        <f t="shared" si="3"/>
        <v>55</v>
      </c>
      <c r="B56" s="7" t="s">
        <v>15</v>
      </c>
      <c r="C56" s="16" t="s">
        <v>20</v>
      </c>
      <c r="D56" s="7" t="s">
        <v>39</v>
      </c>
      <c r="E56" s="16" t="s">
        <v>17</v>
      </c>
      <c r="F56" s="17">
        <f>F55+TIME(0,25,0)</f>
        <v>0.64583333333333293</v>
      </c>
      <c r="G56" s="17" t="s">
        <v>53</v>
      </c>
      <c r="H56" s="17" t="s">
        <v>54</v>
      </c>
      <c r="I56" s="16">
        <v>3</v>
      </c>
      <c r="J56" s="15">
        <f t="shared" si="5"/>
        <v>55</v>
      </c>
      <c r="K56" s="16">
        <v>61</v>
      </c>
      <c r="L56" s="16">
        <v>4</v>
      </c>
      <c r="M56" s="16">
        <f t="shared" si="0"/>
        <v>0.83823529411764708</v>
      </c>
      <c r="N56" s="16">
        <f>K56</f>
        <v>61</v>
      </c>
      <c r="O56" s="16">
        <f>L56</f>
        <v>4</v>
      </c>
      <c r="P56" s="16">
        <f t="shared" si="1"/>
        <v>0.83823529411764708</v>
      </c>
      <c r="Q56" s="4">
        <f>(P56+P57+P58+P59+P60+P61)/6</f>
        <v>0.51964461330629075</v>
      </c>
      <c r="R56">
        <f t="shared" si="2"/>
        <v>68</v>
      </c>
      <c r="S56">
        <f>AVERAGE(R56:R61)</f>
        <v>69.333333333333329</v>
      </c>
    </row>
    <row r="57" spans="1:19">
      <c r="A57" s="10">
        <f t="shared" si="3"/>
        <v>56</v>
      </c>
      <c r="B57" s="11" t="s">
        <v>15</v>
      </c>
      <c r="C57" s="14" t="s">
        <v>20</v>
      </c>
      <c r="D57" s="11" t="s">
        <v>39</v>
      </c>
      <c r="E57" s="11" t="s">
        <v>19</v>
      </c>
      <c r="F57" s="12">
        <f t="shared" ref="F57:F58" si="13">F56+TIME(0,5,0)</f>
        <v>0.64930555555555514</v>
      </c>
      <c r="G57" s="12" t="s">
        <v>55</v>
      </c>
      <c r="H57" s="12" t="s">
        <v>56</v>
      </c>
      <c r="I57" s="11">
        <v>1</v>
      </c>
      <c r="J57" s="10">
        <f t="shared" si="5"/>
        <v>56</v>
      </c>
      <c r="K57" s="11">
        <v>13</v>
      </c>
      <c r="L57" s="11">
        <v>52</v>
      </c>
      <c r="M57" s="14">
        <f t="shared" si="0"/>
        <v>-0.59090909090909094</v>
      </c>
      <c r="N57" s="14">
        <f>L57</f>
        <v>52</v>
      </c>
      <c r="O57" s="14">
        <f>K57</f>
        <v>13</v>
      </c>
      <c r="P57" s="14">
        <f t="shared" si="1"/>
        <v>0.59090909090909094</v>
      </c>
      <c r="Q57" s="4"/>
      <c r="R57">
        <f t="shared" si="2"/>
        <v>66</v>
      </c>
    </row>
    <row r="58" spans="1:19">
      <c r="A58" s="18">
        <f t="shared" si="3"/>
        <v>57</v>
      </c>
      <c r="B58" s="11" t="s">
        <v>15</v>
      </c>
      <c r="C58" s="14" t="s">
        <v>20</v>
      </c>
      <c r="D58" s="11" t="s">
        <v>39</v>
      </c>
      <c r="E58" s="14" t="s">
        <v>17</v>
      </c>
      <c r="F58" s="12">
        <f t="shared" si="13"/>
        <v>0.65277777777777735</v>
      </c>
      <c r="G58" s="12"/>
      <c r="H58" s="12"/>
      <c r="I58" s="14">
        <v>2</v>
      </c>
      <c r="J58" s="18">
        <f t="shared" si="5"/>
        <v>57</v>
      </c>
      <c r="K58" s="14">
        <v>53</v>
      </c>
      <c r="L58" s="14">
        <v>12</v>
      </c>
      <c r="M58" s="14">
        <f t="shared" si="0"/>
        <v>0.61194029850746268</v>
      </c>
      <c r="N58" s="14">
        <f>K58</f>
        <v>53</v>
      </c>
      <c r="O58" s="14">
        <f>L58</f>
        <v>12</v>
      </c>
      <c r="P58" s="14">
        <f t="shared" si="1"/>
        <v>0.61194029850746268</v>
      </c>
      <c r="Q58" s="19"/>
      <c r="R58">
        <f t="shared" si="2"/>
        <v>67</v>
      </c>
      <c r="S58" s="20"/>
    </row>
    <row r="59" spans="1:19">
      <c r="A59" s="10">
        <f t="shared" si="3"/>
        <v>58</v>
      </c>
      <c r="B59" s="11" t="s">
        <v>15</v>
      </c>
      <c r="C59" s="14" t="s">
        <v>20</v>
      </c>
      <c r="D59" s="11" t="s">
        <v>39</v>
      </c>
      <c r="E59" s="11" t="s">
        <v>19</v>
      </c>
      <c r="F59" s="12">
        <f>F58+TIME(0,5,0)</f>
        <v>0.65624999999999956</v>
      </c>
      <c r="G59" s="12"/>
      <c r="H59" s="12"/>
      <c r="I59" s="11">
        <v>3</v>
      </c>
      <c r="J59" s="10">
        <f t="shared" si="5"/>
        <v>58</v>
      </c>
      <c r="K59" s="11">
        <v>23</v>
      </c>
      <c r="L59" s="11">
        <v>46</v>
      </c>
      <c r="M59" s="14">
        <f t="shared" si="0"/>
        <v>-0.31944444444444442</v>
      </c>
      <c r="N59" s="11">
        <f>L59</f>
        <v>46</v>
      </c>
      <c r="O59" s="11">
        <f>K59</f>
        <v>23</v>
      </c>
      <c r="P59" s="14">
        <f t="shared" si="1"/>
        <v>0.31944444444444442</v>
      </c>
      <c r="Q59" s="4"/>
      <c r="R59">
        <f t="shared" si="2"/>
        <v>72</v>
      </c>
    </row>
    <row r="60" spans="1:19">
      <c r="A60" s="10">
        <f t="shared" si="3"/>
        <v>59</v>
      </c>
      <c r="B60" s="11" t="s">
        <v>15</v>
      </c>
      <c r="C60" s="14" t="s">
        <v>20</v>
      </c>
      <c r="D60" s="11" t="s">
        <v>39</v>
      </c>
      <c r="E60" s="11" t="s">
        <v>17</v>
      </c>
      <c r="F60" s="12">
        <f>F59+TIME(0,5,0)</f>
        <v>0.65972222222222177</v>
      </c>
      <c r="G60" s="12"/>
      <c r="H60" s="12"/>
      <c r="I60" s="11">
        <v>4</v>
      </c>
      <c r="J60" s="10">
        <f t="shared" si="5"/>
        <v>59</v>
      </c>
      <c r="K60" s="11">
        <v>48</v>
      </c>
      <c r="L60" s="11">
        <v>18</v>
      </c>
      <c r="M60" s="14">
        <f t="shared" si="0"/>
        <v>0.42857142857142855</v>
      </c>
      <c r="N60" s="14">
        <f>K60</f>
        <v>48</v>
      </c>
      <c r="O60" s="14">
        <f>L60</f>
        <v>18</v>
      </c>
      <c r="P60" s="14">
        <f t="shared" si="1"/>
        <v>0.42857142857142855</v>
      </c>
      <c r="Q60" s="4"/>
      <c r="R60">
        <f t="shared" si="2"/>
        <v>70</v>
      </c>
    </row>
    <row r="61" spans="1:19">
      <c r="A61" s="10">
        <f t="shared" si="3"/>
        <v>60</v>
      </c>
      <c r="B61" s="11" t="s">
        <v>15</v>
      </c>
      <c r="C61" s="14" t="s">
        <v>20</v>
      </c>
      <c r="D61" s="11" t="s">
        <v>39</v>
      </c>
      <c r="E61" s="11" t="s">
        <v>19</v>
      </c>
      <c r="F61" s="12">
        <f>F60+TIME(0,5,0)</f>
        <v>0.66319444444444398</v>
      </c>
      <c r="G61" s="12"/>
      <c r="H61" s="12"/>
      <c r="I61" s="11">
        <v>1</v>
      </c>
      <c r="J61" s="10">
        <f t="shared" si="5"/>
        <v>60</v>
      </c>
      <c r="K61" s="11">
        <v>24</v>
      </c>
      <c r="L61" s="11">
        <v>48</v>
      </c>
      <c r="M61" s="14">
        <f t="shared" si="0"/>
        <v>-0.32876712328767121</v>
      </c>
      <c r="N61" s="14">
        <f>L61</f>
        <v>48</v>
      </c>
      <c r="O61" s="14">
        <f>K61</f>
        <v>24</v>
      </c>
      <c r="P61" s="14">
        <f t="shared" si="1"/>
        <v>0.32876712328767121</v>
      </c>
      <c r="Q61" s="4"/>
      <c r="R61">
        <f t="shared" si="2"/>
        <v>73</v>
      </c>
    </row>
    <row r="64" spans="1:19">
      <c r="D64" t="s">
        <v>40</v>
      </c>
    </row>
    <row r="65" spans="4:12">
      <c r="E65" t="s">
        <v>41</v>
      </c>
      <c r="F65" t="s">
        <v>42</v>
      </c>
      <c r="G65" t="s">
        <v>43</v>
      </c>
      <c r="H65" t="s">
        <v>44</v>
      </c>
      <c r="I65" t="s">
        <v>45</v>
      </c>
      <c r="J65" t="s">
        <v>46</v>
      </c>
      <c r="K65" t="s">
        <v>47</v>
      </c>
      <c r="L65" t="s">
        <v>48</v>
      </c>
    </row>
    <row r="66" spans="4:12">
      <c r="D66">
        <v>0</v>
      </c>
      <c r="E66">
        <f>125*20*100/100</f>
        <v>2500</v>
      </c>
      <c r="F66">
        <f>165*20*1000/100</f>
        <v>33000</v>
      </c>
    </row>
    <row r="67" spans="4:12">
      <c r="D67">
        <v>24</v>
      </c>
      <c r="E67">
        <f>130*20*10000</f>
        <v>26000000</v>
      </c>
      <c r="F67">
        <f>238*20*10000</f>
        <v>47600000</v>
      </c>
      <c r="G67">
        <f>62*20*10000</f>
        <v>12400000</v>
      </c>
      <c r="J67">
        <f>296*10000*20</f>
        <v>59200000</v>
      </c>
    </row>
    <row r="68" spans="4:12">
      <c r="D68">
        <v>34</v>
      </c>
      <c r="E68">
        <f>328*20*10000</f>
        <v>65600000</v>
      </c>
      <c r="F68">
        <f>180*100000*20</f>
        <v>360000000</v>
      </c>
      <c r="G68">
        <f>405*20*10000</f>
        <v>81000000</v>
      </c>
      <c r="J68">
        <f>360*10000*20</f>
        <v>72000000</v>
      </c>
    </row>
    <row r="69" spans="4:12">
      <c r="D69">
        <v>72</v>
      </c>
      <c r="E69">
        <f>268*20*10000</f>
        <v>53600000</v>
      </c>
      <c r="F69">
        <f>43*100000*20</f>
        <v>86000000</v>
      </c>
      <c r="G69">
        <v>0</v>
      </c>
      <c r="H69">
        <v>0</v>
      </c>
      <c r="I69">
        <v>0</v>
      </c>
      <c r="J69">
        <f>10*20*100</f>
        <v>20000</v>
      </c>
      <c r="K69">
        <f>36*20*100</f>
        <v>72000</v>
      </c>
      <c r="L69">
        <f>13*100*20</f>
        <v>26000</v>
      </c>
    </row>
  </sheetData>
  <phoneticPr fontId="6" type="noConversion"/>
  <pageMargins left="0.75" right="0.75" top="1" bottom="1" header="0.5" footer="0.5"/>
  <pageSetup scale="4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Yale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Caleb Fischer</dc:creator>
  <cp:keywords/>
  <dc:description/>
  <cp:lastModifiedBy>Caleb Fischer</cp:lastModifiedBy>
  <cp:revision/>
  <dcterms:created xsi:type="dcterms:W3CDTF">2016-09-14T14:27:20Z</dcterms:created>
  <dcterms:modified xsi:type="dcterms:W3CDTF">2016-11-30T16:46:15Z</dcterms:modified>
  <cp:category/>
  <cp:contentStatus/>
</cp:coreProperties>
</file>