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2120" yWindow="0" windowWidth="33200" windowHeight="16760" tabRatio="652" activeTab="8"/>
  </bookViews>
  <sheets>
    <sheet name="1_20SCAM" sheetId="2" r:id="rId1"/>
    <sheet name="1_30SCAM" sheetId="3" r:id="rId2"/>
    <sheet name="1_30SCAP" sheetId="4" r:id="rId3"/>
    <sheet name="2_6SCAP" sheetId="5" r:id="rId4"/>
    <sheet name="RelArea_2_16" sheetId="15" r:id="rId5"/>
    <sheet name="RelArea_2_17" sheetId="16" r:id="rId6"/>
    <sheet name="RelArea_2_18" sheetId="17" r:id="rId7"/>
    <sheet name="Quantify_2_17_metmixes" sheetId="18" r:id="rId8"/>
    <sheet name="Quantify_2_18_metmixes" sheetId="19" r:id="rId9"/>
    <sheet name="Tmaze_calcs" sheetId="20" r:id="rId10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9" l="1"/>
  <c r="G18" i="4"/>
  <c r="H10" i="18"/>
  <c r="F10" i="18"/>
  <c r="H9" i="20"/>
  <c r="G9" i="20"/>
  <c r="F9" i="20"/>
  <c r="Q21" i="16"/>
  <c r="G15" i="20"/>
  <c r="F12" i="20"/>
  <c r="G12" i="20"/>
  <c r="F11" i="20"/>
  <c r="G11" i="20"/>
  <c r="F10" i="20"/>
  <c r="G10" i="20"/>
  <c r="F23" i="20"/>
  <c r="G23" i="20"/>
  <c r="H23" i="20"/>
  <c r="F22" i="20"/>
  <c r="G22" i="20"/>
  <c r="H22" i="20"/>
  <c r="F21" i="20"/>
  <c r="G21" i="20"/>
  <c r="H21" i="20"/>
  <c r="F20" i="20"/>
  <c r="G20" i="20"/>
  <c r="H20" i="20"/>
  <c r="F19" i="20"/>
  <c r="G19" i="20"/>
  <c r="H19" i="20"/>
  <c r="F8" i="20"/>
  <c r="G8" i="20"/>
  <c r="H8" i="20"/>
  <c r="F7" i="20"/>
  <c r="G7" i="20"/>
  <c r="H7" i="20"/>
  <c r="F6" i="20"/>
  <c r="G6" i="20"/>
  <c r="H6" i="20"/>
  <c r="F5" i="20"/>
  <c r="G5" i="20"/>
  <c r="H5" i="20"/>
  <c r="P26" i="19"/>
  <c r="R26" i="19"/>
  <c r="R22" i="19"/>
  <c r="R18" i="19"/>
  <c r="R14" i="19"/>
  <c r="R10" i="19"/>
  <c r="P22" i="19"/>
  <c r="P18" i="19"/>
  <c r="P14" i="19"/>
  <c r="P10" i="19"/>
  <c r="I26" i="19"/>
  <c r="I22" i="19"/>
  <c r="I18" i="19"/>
  <c r="I14" i="19"/>
  <c r="G14" i="19"/>
  <c r="G10" i="19"/>
  <c r="G26" i="19"/>
  <c r="G22" i="19"/>
  <c r="G18" i="19"/>
  <c r="Q10" i="18"/>
  <c r="Q26" i="18"/>
  <c r="Q22" i="18"/>
  <c r="Q18" i="18"/>
  <c r="Q14" i="18"/>
  <c r="E20" i="16"/>
  <c r="O26" i="18"/>
  <c r="O22" i="18"/>
  <c r="O18" i="18"/>
  <c r="O14" i="18"/>
  <c r="O10" i="18"/>
  <c r="H26" i="18"/>
  <c r="H22" i="18"/>
  <c r="H18" i="18"/>
  <c r="H14" i="18"/>
  <c r="F14" i="18"/>
  <c r="F26" i="18"/>
  <c r="F22" i="18"/>
  <c r="F18" i="18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5" i="17"/>
  <c r="J4" i="17"/>
  <c r="J3" i="17"/>
  <c r="J2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" i="17"/>
  <c r="W28" i="16"/>
  <c r="W27" i="16"/>
  <c r="W26" i="16"/>
  <c r="W25" i="16"/>
  <c r="W24" i="16"/>
  <c r="W23" i="16"/>
  <c r="W22" i="16"/>
  <c r="W21" i="16"/>
  <c r="W20" i="16"/>
  <c r="W19" i="16"/>
  <c r="W18" i="16"/>
  <c r="W17" i="16"/>
  <c r="W16" i="16"/>
  <c r="W15" i="16"/>
  <c r="W14" i="16"/>
  <c r="W13" i="16"/>
  <c r="W12" i="16"/>
  <c r="W11" i="16"/>
  <c r="W10" i="16"/>
  <c r="W9" i="16"/>
  <c r="W8" i="16"/>
  <c r="W7" i="16"/>
  <c r="W6" i="16"/>
  <c r="W5" i="16"/>
  <c r="W4" i="16"/>
  <c r="W3" i="16"/>
  <c r="W2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T4" i="16"/>
  <c r="T3" i="16"/>
  <c r="T2" i="16"/>
  <c r="Q28" i="16"/>
  <c r="Q27" i="16"/>
  <c r="Q26" i="16"/>
  <c r="Q25" i="16"/>
  <c r="Q24" i="16"/>
  <c r="Q23" i="16"/>
  <c r="Q22" i="16"/>
  <c r="Q20" i="16"/>
  <c r="Q19" i="16"/>
  <c r="Q18" i="16"/>
  <c r="Q17" i="16"/>
  <c r="Q16" i="16"/>
  <c r="Q15" i="16"/>
  <c r="Q14" i="16"/>
  <c r="Q13" i="16"/>
  <c r="Q12" i="16"/>
  <c r="Q11" i="16"/>
  <c r="Q10" i="16"/>
  <c r="Q9" i="16"/>
  <c r="Q8" i="16"/>
  <c r="Q7" i="16"/>
  <c r="Q6" i="16"/>
  <c r="Q5" i="16"/>
  <c r="Q4" i="16"/>
  <c r="Q3" i="16"/>
  <c r="Q2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N10" i="16"/>
  <c r="N9" i="16"/>
  <c r="N8" i="16"/>
  <c r="N7" i="16"/>
  <c r="N6" i="16"/>
  <c r="N5" i="16"/>
  <c r="N4" i="16"/>
  <c r="N3" i="16"/>
  <c r="N2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4" i="16"/>
  <c r="K3" i="16"/>
  <c r="K2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E28" i="16"/>
  <c r="E27" i="16"/>
  <c r="E26" i="16"/>
  <c r="E25" i="16"/>
  <c r="E24" i="16"/>
  <c r="E23" i="16"/>
  <c r="E22" i="16"/>
  <c r="E21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E2" i="16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0" i="15"/>
  <c r="K9" i="15"/>
  <c r="K8" i="15"/>
  <c r="K7" i="15"/>
  <c r="K6" i="15"/>
  <c r="K5" i="15"/>
  <c r="K4" i="15"/>
  <c r="K3" i="15"/>
  <c r="K2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0" i="15"/>
  <c r="H9" i="15"/>
  <c r="H8" i="15"/>
  <c r="H7" i="15"/>
  <c r="H6" i="15"/>
  <c r="H5" i="15"/>
  <c r="G4" i="15"/>
  <c r="H4" i="15"/>
  <c r="H3" i="15"/>
  <c r="H2" i="15"/>
  <c r="G14" i="15"/>
  <c r="E11" i="15"/>
  <c r="E10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9" i="15"/>
  <c r="E8" i="15"/>
  <c r="E7" i="15"/>
  <c r="E6" i="15"/>
  <c r="E5" i="15"/>
  <c r="E4" i="15"/>
  <c r="E3" i="15"/>
  <c r="E2" i="1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Y2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V5" i="5"/>
  <c r="V4" i="5"/>
  <c r="V3" i="5"/>
  <c r="V2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2" i="5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5" i="3"/>
  <c r="O4" i="3"/>
  <c r="O3" i="3"/>
  <c r="O2" i="3"/>
  <c r="K3" i="3"/>
  <c r="K2" i="3"/>
  <c r="F3" i="3"/>
  <c r="F2" i="3"/>
  <c r="K4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M27" i="5"/>
  <c r="J27" i="5"/>
  <c r="G27" i="5"/>
  <c r="D27" i="5"/>
  <c r="M26" i="5"/>
  <c r="J26" i="5"/>
  <c r="G26" i="5"/>
  <c r="D26" i="5"/>
  <c r="M25" i="5"/>
  <c r="J25" i="5"/>
  <c r="G25" i="5"/>
  <c r="D25" i="5"/>
  <c r="M24" i="5"/>
  <c r="J24" i="5"/>
  <c r="G24" i="5"/>
  <c r="D24" i="5"/>
  <c r="M23" i="5"/>
  <c r="J23" i="5"/>
  <c r="G23" i="5"/>
  <c r="D23" i="5"/>
  <c r="M22" i="5"/>
  <c r="J22" i="5"/>
  <c r="G22" i="5"/>
  <c r="D22" i="5"/>
  <c r="M21" i="5"/>
  <c r="J21" i="5"/>
  <c r="G21" i="5"/>
  <c r="D21" i="5"/>
  <c r="M20" i="5"/>
  <c r="J20" i="5"/>
  <c r="G20" i="5"/>
  <c r="D20" i="5"/>
  <c r="M19" i="5"/>
  <c r="J19" i="5"/>
  <c r="G19" i="5"/>
  <c r="D19" i="5"/>
  <c r="M18" i="5"/>
  <c r="J18" i="5"/>
  <c r="G18" i="5"/>
  <c r="D18" i="5"/>
  <c r="M17" i="5"/>
  <c r="J17" i="5"/>
  <c r="G17" i="5"/>
  <c r="D17" i="5"/>
  <c r="M16" i="5"/>
  <c r="J16" i="5"/>
  <c r="G16" i="5"/>
  <c r="D16" i="5"/>
  <c r="M15" i="5"/>
  <c r="J15" i="5"/>
  <c r="G15" i="5"/>
  <c r="D15" i="5"/>
  <c r="M14" i="5"/>
  <c r="J14" i="5"/>
  <c r="G14" i="5"/>
  <c r="D14" i="5"/>
  <c r="M13" i="5"/>
  <c r="J13" i="5"/>
  <c r="G13" i="5"/>
  <c r="D13" i="5"/>
  <c r="M12" i="5"/>
  <c r="J12" i="5"/>
  <c r="G12" i="5"/>
  <c r="D12" i="5"/>
  <c r="M11" i="5"/>
  <c r="J11" i="5"/>
  <c r="G11" i="5"/>
  <c r="D11" i="5"/>
  <c r="M10" i="5"/>
  <c r="J10" i="5"/>
  <c r="G10" i="5"/>
  <c r="D10" i="5"/>
  <c r="M9" i="5"/>
  <c r="J9" i="5"/>
  <c r="G9" i="5"/>
  <c r="D9" i="5"/>
  <c r="M8" i="5"/>
  <c r="J8" i="5"/>
  <c r="G8" i="5"/>
  <c r="D8" i="5"/>
  <c r="M7" i="5"/>
  <c r="J7" i="5"/>
  <c r="G7" i="5"/>
  <c r="D7" i="5"/>
  <c r="M6" i="5"/>
  <c r="J6" i="5"/>
  <c r="G6" i="5"/>
  <c r="D6" i="5"/>
  <c r="M5" i="5"/>
  <c r="J5" i="5"/>
  <c r="G5" i="5"/>
  <c r="D5" i="5"/>
  <c r="M4" i="5"/>
  <c r="J4" i="5"/>
  <c r="G4" i="5"/>
  <c r="D4" i="5"/>
  <c r="M3" i="5"/>
  <c r="J3" i="5"/>
  <c r="G3" i="5"/>
  <c r="D3" i="5"/>
  <c r="M2" i="5"/>
  <c r="J2" i="5"/>
  <c r="G2" i="5"/>
  <c r="D2" i="5"/>
  <c r="P28" i="4"/>
  <c r="M28" i="4"/>
  <c r="J28" i="4"/>
  <c r="G28" i="4"/>
  <c r="D28" i="4"/>
  <c r="P27" i="4"/>
  <c r="M27" i="4"/>
  <c r="J27" i="4"/>
  <c r="G27" i="4"/>
  <c r="D27" i="4"/>
  <c r="P26" i="4"/>
  <c r="M26" i="4"/>
  <c r="J26" i="4"/>
  <c r="G26" i="4"/>
  <c r="D26" i="4"/>
  <c r="P25" i="4"/>
  <c r="M25" i="4"/>
  <c r="J25" i="4"/>
  <c r="G25" i="4"/>
  <c r="D25" i="4"/>
  <c r="P24" i="4"/>
  <c r="M24" i="4"/>
  <c r="J24" i="4"/>
  <c r="G24" i="4"/>
  <c r="D24" i="4"/>
  <c r="P23" i="4"/>
  <c r="M23" i="4"/>
  <c r="J23" i="4"/>
  <c r="G23" i="4"/>
  <c r="D23" i="4"/>
  <c r="O22" i="4"/>
  <c r="P22" i="4"/>
  <c r="M22" i="4"/>
  <c r="J22" i="4"/>
  <c r="G22" i="4"/>
  <c r="D22" i="4"/>
  <c r="P21" i="4"/>
  <c r="M21" i="4"/>
  <c r="J21" i="4"/>
  <c r="G21" i="4"/>
  <c r="D21" i="4"/>
  <c r="P20" i="4"/>
  <c r="M20" i="4"/>
  <c r="J20" i="4"/>
  <c r="G20" i="4"/>
  <c r="D20" i="4"/>
  <c r="P19" i="4"/>
  <c r="M19" i="4"/>
  <c r="J19" i="4"/>
  <c r="G19" i="4"/>
  <c r="D19" i="4"/>
  <c r="P18" i="4"/>
  <c r="M18" i="4"/>
  <c r="J18" i="4"/>
  <c r="D18" i="4"/>
  <c r="P17" i="4"/>
  <c r="M17" i="4"/>
  <c r="J17" i="4"/>
  <c r="G17" i="4"/>
  <c r="D17" i="4"/>
  <c r="P16" i="4"/>
  <c r="M16" i="4"/>
  <c r="J16" i="4"/>
  <c r="G16" i="4"/>
  <c r="D16" i="4"/>
  <c r="P15" i="4"/>
  <c r="M15" i="4"/>
  <c r="J15" i="4"/>
  <c r="G15" i="4"/>
  <c r="D15" i="4"/>
  <c r="P14" i="4"/>
  <c r="M14" i="4"/>
  <c r="J14" i="4"/>
  <c r="G14" i="4"/>
  <c r="D14" i="4"/>
  <c r="P13" i="4"/>
  <c r="M13" i="4"/>
  <c r="J13" i="4"/>
  <c r="G13" i="4"/>
  <c r="D13" i="4"/>
  <c r="P12" i="4"/>
  <c r="M12" i="4"/>
  <c r="J12" i="4"/>
  <c r="G12" i="4"/>
  <c r="D12" i="4"/>
  <c r="P11" i="4"/>
  <c r="M11" i="4"/>
  <c r="J11" i="4"/>
  <c r="G11" i="4"/>
  <c r="D11" i="4"/>
  <c r="M10" i="4"/>
  <c r="J10" i="4"/>
  <c r="D10" i="4"/>
  <c r="M9" i="4"/>
  <c r="J9" i="4"/>
  <c r="D9" i="4"/>
  <c r="P6" i="4"/>
  <c r="M6" i="4"/>
  <c r="J6" i="4"/>
  <c r="G6" i="4"/>
  <c r="D6" i="4"/>
  <c r="P5" i="4"/>
  <c r="M5" i="4"/>
  <c r="J5" i="4"/>
  <c r="G5" i="4"/>
  <c r="D5" i="4"/>
  <c r="P4" i="4"/>
  <c r="M4" i="4"/>
  <c r="J4" i="4"/>
  <c r="G4" i="4"/>
  <c r="D4" i="4"/>
  <c r="P3" i="4"/>
  <c r="M3" i="4"/>
  <c r="J3" i="4"/>
  <c r="G3" i="4"/>
  <c r="D3" i="4"/>
  <c r="C15" i="2"/>
  <c r="C14" i="2"/>
  <c r="E4" i="2"/>
  <c r="C4" i="2"/>
  <c r="H27" i="2"/>
  <c r="D27" i="2"/>
  <c r="F27" i="2"/>
  <c r="H26" i="2"/>
  <c r="D26" i="2"/>
  <c r="F26" i="2"/>
  <c r="H25" i="2"/>
  <c r="D25" i="2"/>
  <c r="F25" i="2"/>
  <c r="H24" i="2"/>
  <c r="D24" i="2"/>
  <c r="F24" i="2"/>
  <c r="H23" i="2"/>
  <c r="D23" i="2"/>
  <c r="F23" i="2"/>
  <c r="H22" i="2"/>
  <c r="D22" i="2"/>
  <c r="F22" i="2"/>
  <c r="H21" i="2"/>
  <c r="C21" i="2"/>
  <c r="D21" i="2"/>
  <c r="F21" i="2"/>
  <c r="H28" i="2"/>
  <c r="D28" i="2"/>
  <c r="F28" i="2"/>
  <c r="H20" i="2"/>
  <c r="D20" i="2"/>
  <c r="F20" i="2"/>
  <c r="H19" i="2"/>
  <c r="D19" i="2"/>
  <c r="F19" i="2"/>
  <c r="H18" i="2"/>
  <c r="D18" i="2"/>
  <c r="F18" i="2"/>
  <c r="H17" i="2"/>
  <c r="D17" i="2"/>
  <c r="F17" i="2"/>
  <c r="H16" i="2"/>
  <c r="D16" i="2"/>
  <c r="F16" i="2"/>
  <c r="H15" i="2"/>
  <c r="D15" i="2"/>
  <c r="F15" i="2"/>
  <c r="H14" i="2"/>
  <c r="D14" i="2"/>
  <c r="F14" i="2"/>
  <c r="H13" i="2"/>
  <c r="D13" i="2"/>
  <c r="F13" i="2"/>
  <c r="H12" i="2"/>
  <c r="D12" i="2"/>
  <c r="F12" i="2"/>
  <c r="H11" i="2"/>
  <c r="D11" i="2"/>
  <c r="F11" i="2"/>
  <c r="H10" i="2"/>
  <c r="D10" i="2"/>
  <c r="F10" i="2"/>
  <c r="H9" i="2"/>
  <c r="D9" i="2"/>
  <c r="F9" i="2"/>
  <c r="H8" i="2"/>
  <c r="D8" i="2"/>
  <c r="F8" i="2"/>
  <c r="H7" i="2"/>
  <c r="D7" i="2"/>
  <c r="F7" i="2"/>
  <c r="H6" i="2"/>
  <c r="D6" i="2"/>
  <c r="F6" i="2"/>
  <c r="H5" i="2"/>
  <c r="D5" i="2"/>
  <c r="F5" i="2"/>
  <c r="H4" i="2"/>
  <c r="D4" i="2"/>
  <c r="F4" i="2"/>
  <c r="H3" i="2"/>
  <c r="D3" i="2"/>
  <c r="F3" i="2"/>
  <c r="H2" i="2"/>
  <c r="D2" i="2"/>
  <c r="F2" i="2"/>
</calcChain>
</file>

<file path=xl/sharedStrings.xml><?xml version="1.0" encoding="utf-8"?>
<sst xmlns="http://schemas.openxmlformats.org/spreadsheetml/2006/main" count="492" uniqueCount="178">
  <si>
    <t>1.32_acetaldehyde</t>
  </si>
  <si>
    <t>1.58_methylacetate</t>
  </si>
  <si>
    <t>1.8_acetic acid</t>
  </si>
  <si>
    <t>1.25_CO2</t>
  </si>
  <si>
    <t>1.42_ethanol</t>
  </si>
  <si>
    <t>1.95_ethylacetate</t>
  </si>
  <si>
    <t>1.82_2,3butanedione</t>
  </si>
  <si>
    <t>2.05_isobutanol</t>
  </si>
  <si>
    <t>2.95_acetion</t>
  </si>
  <si>
    <t>3.0_propylacetate</t>
  </si>
  <si>
    <t>3.2_1,3dioxolane,2,4,5trimethyl</t>
  </si>
  <si>
    <t>3.22_1,1diethoxyethane</t>
  </si>
  <si>
    <t>3.42_isoamylalcohol</t>
  </si>
  <si>
    <t>3.50_1methyl2butanol</t>
  </si>
  <si>
    <t>4.3_isobutylacetate</t>
  </si>
  <si>
    <t>3.75_?acid</t>
  </si>
  <si>
    <t>8.6_isoamylacetate</t>
  </si>
  <si>
    <t>8.7_1methyl2butylacetate</t>
  </si>
  <si>
    <t>23.2_benzeneethanol</t>
  </si>
  <si>
    <t>24.75_?</t>
  </si>
  <si>
    <t>24.85_?</t>
  </si>
  <si>
    <t>25.25_ethyloctanoate</t>
  </si>
  <si>
    <t>25.85_2-phenylethyl acetate</t>
  </si>
  <si>
    <t>27.0_ethyldecanoate</t>
  </si>
  <si>
    <t>28.1_ethyldodecanoate</t>
  </si>
  <si>
    <t>7.5_?acid</t>
  </si>
  <si>
    <t>RT_identification</t>
  </si>
  <si>
    <t>NA</t>
  </si>
  <si>
    <t>Peak#</t>
  </si>
  <si>
    <t>Peak #</t>
  </si>
  <si>
    <t>RT (approx)</t>
  </si>
  <si>
    <t>Sc_Area</t>
  </si>
  <si>
    <t>Sc_NormArea</t>
  </si>
  <si>
    <t>Am_Area</t>
  </si>
  <si>
    <t>Am_NormArea</t>
  </si>
  <si>
    <t>ScAm_Area</t>
  </si>
  <si>
    <t>ScAm_NormArea</t>
  </si>
  <si>
    <t>1.78-2.10</t>
  </si>
  <si>
    <t>INTERNAL</t>
  </si>
  <si>
    <t>COELUTE</t>
  </si>
  <si>
    <t>Peak</t>
  </si>
  <si>
    <t>AM</t>
  </si>
  <si>
    <t>Rel Area</t>
  </si>
  <si>
    <t>Sc</t>
  </si>
  <si>
    <t>ScAm</t>
  </si>
  <si>
    <t>ADH_Co</t>
  </si>
  <si>
    <t>RT</t>
  </si>
  <si>
    <t>AREA</t>
  </si>
  <si>
    <t>NormalizedArea</t>
  </si>
  <si>
    <t>WT_Co</t>
  </si>
  <si>
    <t>ADH_Co_1.5acetald</t>
  </si>
  <si>
    <t>ADH_Co_1.5acetald_3%aa</t>
  </si>
  <si>
    <t>ADH_CO_3%aa</t>
  </si>
  <si>
    <t>Rel area</t>
  </si>
  <si>
    <t>1_1.25</t>
  </si>
  <si>
    <t>2_1.32</t>
  </si>
  <si>
    <t>3_1.41</t>
  </si>
  <si>
    <t>4_1.58</t>
  </si>
  <si>
    <t>5_1.8</t>
  </si>
  <si>
    <t>6_1.82</t>
  </si>
  <si>
    <t>7_1.95</t>
  </si>
  <si>
    <t>8_2.05</t>
  </si>
  <si>
    <t>9_2.95</t>
  </si>
  <si>
    <t>10_3.0</t>
  </si>
  <si>
    <t>11_3.2</t>
  </si>
  <si>
    <t>12_3.25</t>
  </si>
  <si>
    <t>13_3.42</t>
  </si>
  <si>
    <t>14_3.5</t>
  </si>
  <si>
    <t>15_3.75</t>
  </si>
  <si>
    <t>16_4.3</t>
  </si>
  <si>
    <t>17_7.5</t>
  </si>
  <si>
    <t>18_8.6</t>
  </si>
  <si>
    <t>19_8.7</t>
  </si>
  <si>
    <t>20_23.2</t>
  </si>
  <si>
    <t>21_24.75</t>
  </si>
  <si>
    <t>22_24.85</t>
  </si>
  <si>
    <t>23_25.25</t>
  </si>
  <si>
    <t>24_25.85</t>
  </si>
  <si>
    <t>25_27.0</t>
  </si>
  <si>
    <t>26_28.1</t>
  </si>
  <si>
    <t>adh_co1</t>
  </si>
  <si>
    <t>area</t>
  </si>
  <si>
    <t>rel area</t>
  </si>
  <si>
    <t>adh_co2</t>
  </si>
  <si>
    <t>WT_co1</t>
  </si>
  <si>
    <t>wt_co2</t>
  </si>
  <si>
    <t>mm1</t>
  </si>
  <si>
    <t>mm2</t>
  </si>
  <si>
    <t>mm3</t>
  </si>
  <si>
    <t>Area</t>
  </si>
  <si>
    <t>RT (~)</t>
  </si>
  <si>
    <t>COLEUTE</t>
  </si>
  <si>
    <t>50pAJM</t>
  </si>
  <si>
    <t>scam</t>
  </si>
  <si>
    <t>co_wt1</t>
  </si>
  <si>
    <t>co_wt2</t>
  </si>
  <si>
    <t>co_adh1</t>
  </si>
  <si>
    <t>co_adh2</t>
  </si>
  <si>
    <t>co_adh_aa</t>
  </si>
  <si>
    <t>co_adh_acet</t>
  </si>
  <si>
    <t>co_adh_aa_acet</t>
  </si>
  <si>
    <t>SCAPWT</t>
  </si>
  <si>
    <t>INTERNAL STANDARD</t>
  </si>
  <si>
    <t>SCAM_REL_AREA</t>
  </si>
  <si>
    <t>COCULTURE RT</t>
  </si>
  <si>
    <t>SC_REL_AREA</t>
  </si>
  <si>
    <t>SC RT</t>
  </si>
  <si>
    <t>SC AREA</t>
  </si>
  <si>
    <t>AM RT</t>
  </si>
  <si>
    <t>AM AREA</t>
  </si>
  <si>
    <t>AM_REL_AREA</t>
  </si>
  <si>
    <t>CoWT1_relArea</t>
  </si>
  <si>
    <t>CoWT2_relArea</t>
  </si>
  <si>
    <t>Coadh1_relArea</t>
  </si>
  <si>
    <t>Coadh2_relArea</t>
  </si>
  <si>
    <t>Coadh_aa_relArea</t>
  </si>
  <si>
    <t>Coadh_acetald_relArea</t>
  </si>
  <si>
    <t>Coadh_aa_acetald_relArea</t>
  </si>
  <si>
    <t>Ethyl Acetate</t>
  </si>
  <si>
    <t>Concentration</t>
  </si>
  <si>
    <t>Rel Peak Area</t>
  </si>
  <si>
    <t>Force through 0,0</t>
  </si>
  <si>
    <t>Rel Area SCAM_2_18</t>
  </si>
  <si>
    <t>Acetic acid</t>
  </si>
  <si>
    <t>Isobutyl acetate</t>
  </si>
  <si>
    <t>y=3252X - 0.07251</t>
  </si>
  <si>
    <t>Isoamyl acetate</t>
  </si>
  <si>
    <t>y=6826X+ 1.136</t>
  </si>
  <si>
    <t>y=7800X - 0</t>
  </si>
  <si>
    <t>2-phenethyl acetate</t>
  </si>
  <si>
    <t>y=6972X -0.2013</t>
  </si>
  <si>
    <t>2-methylbutyl acetate</t>
  </si>
  <si>
    <t>y=8087X-0.1307</t>
  </si>
  <si>
    <t>methyl acetate</t>
  </si>
  <si>
    <t>y=56.30X + 0.009093</t>
  </si>
  <si>
    <t>SCAPWT Rel Area</t>
  </si>
  <si>
    <t>SCAM Rel Area</t>
  </si>
  <si>
    <t>Average Rel Area All</t>
  </si>
  <si>
    <t>Rel Area SCAP_2_17</t>
  </si>
  <si>
    <t>Estimated concentration SCAP_2_17</t>
  </si>
  <si>
    <t>Estimated concentration SCAP ALL</t>
  </si>
  <si>
    <t>y=101.3X-0</t>
  </si>
  <si>
    <t>Avg Rel Area SCAP_All</t>
  </si>
  <si>
    <t>y=4151*X - 0.1319</t>
  </si>
  <si>
    <t>y=7576*X + 0.6798</t>
  </si>
  <si>
    <t>y=5129* X -0.04011</t>
  </si>
  <si>
    <t>y=8995 *X - 0.05042</t>
  </si>
  <si>
    <t>y=75.22*X +0.004457</t>
  </si>
  <si>
    <t>Y = 8158*X - 0.0</t>
  </si>
  <si>
    <t>Average Concentration ALL</t>
  </si>
  <si>
    <t>Rel Area SCAP_2_18</t>
  </si>
  <si>
    <t>Estimated concentration SCAP_2_18</t>
  </si>
  <si>
    <t>Estimated concentration SCAP_ALL</t>
  </si>
  <si>
    <t xml:space="preserve">SCAM </t>
  </si>
  <si>
    <t>Estimate 2_17, single</t>
  </si>
  <si>
    <t>Estimate 2_17, all</t>
  </si>
  <si>
    <t>Estimate 2_18, single</t>
  </si>
  <si>
    <t>Estimate 2_18, all</t>
  </si>
  <si>
    <t>Concentration_AVERAGE</t>
  </si>
  <si>
    <t>SCAP</t>
  </si>
  <si>
    <t>amount in 250ul</t>
  </si>
  <si>
    <t>ethyl acetate (qualitative)</t>
  </si>
  <si>
    <t>MISC</t>
  </si>
  <si>
    <t>5 ul of 1% solution</t>
  </si>
  <si>
    <t>acetal (qualitative)</t>
  </si>
  <si>
    <t>acetoin</t>
  </si>
  <si>
    <t>acetaldehyde</t>
  </si>
  <si>
    <t xml:space="preserve">ethanol </t>
  </si>
  <si>
    <t>8.03ul</t>
  </si>
  <si>
    <t>acetic acid</t>
  </si>
  <si>
    <t>linear regression eq</t>
  </si>
  <si>
    <t>force through 0,0</t>
  </si>
  <si>
    <t>lin reg equation</t>
  </si>
  <si>
    <t>est conc SCAM_2_18</t>
  </si>
  <si>
    <t>amount (ul) from 1e4 dilution</t>
  </si>
  <si>
    <t>Average Rel Area All (1_20, 1_30, 2_16_2_18)</t>
  </si>
  <si>
    <t>Est_conc_All exp.</t>
  </si>
  <si>
    <t>Est. conc sing exp (2_18)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</si>
</sst>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%"/>
  </numFmts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scheme val="minor"/>
    </font>
    <font>
      <sz val="12"/>
      <name val="Calibri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Arial"/>
    </font>
    <font>
      <sz val="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8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Fill="1"/>
    <xf numFmtId="0" fontId="3" fillId="0" borderId="0" xfId="0" applyFont="1"/>
    <xf numFmtId="0" fontId="0" fillId="0" borderId="0" xfId="0" applyFont="1" applyFill="1"/>
    <xf numFmtId="0" fontId="4" fillId="0" borderId="0" xfId="0" applyFont="1" applyFill="1"/>
    <xf numFmtId="0" fontId="6" fillId="0" borderId="0" xfId="0" applyFont="1"/>
    <xf numFmtId="164" fontId="0" fillId="0" borderId="0" xfId="0" applyNumberFormat="1"/>
    <xf numFmtId="0" fontId="7" fillId="0" borderId="0" xfId="0" applyFont="1"/>
    <xf numFmtId="0" fontId="8" fillId="0" borderId="0" xfId="0" applyFont="1"/>
    <xf numFmtId="18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1" xfId="0" applyFill="1" applyBorder="1"/>
    <xf numFmtId="0" fontId="6" fillId="0" borderId="1" xfId="0" applyFont="1" applyBorder="1"/>
  </cellXfs>
  <cellStyles count="28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B17" sqref="B17"/>
    </sheetView>
  </sheetViews>
  <sheetFormatPr baseColWidth="10" defaultColWidth="8.83203125" defaultRowHeight="15" x14ac:dyDescent="0"/>
  <cols>
    <col min="1" max="1" width="10" customWidth="1"/>
    <col min="2" max="2" width="12.33203125" customWidth="1"/>
    <col min="3" max="3" width="9.33203125" customWidth="1"/>
    <col min="4" max="4" width="12.6640625" customWidth="1"/>
    <col min="5" max="5" width="8.5" customWidth="1"/>
    <col min="6" max="6" width="13" customWidth="1"/>
    <col min="7" max="7" width="10.83203125" customWidth="1"/>
    <col min="8" max="8" width="15.6640625" customWidth="1"/>
  </cols>
  <sheetData>
    <row r="1" spans="1:8" s="2" customFormat="1" ht="14">
      <c r="A1" s="2" t="s">
        <v>29</v>
      </c>
      <c r="B1" s="2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35</v>
      </c>
      <c r="H1" s="2" t="s">
        <v>36</v>
      </c>
    </row>
    <row r="2" spans="1:8" s="1" customFormat="1">
      <c r="A2" s="1">
        <v>1</v>
      </c>
      <c r="B2" s="1">
        <v>1.28</v>
      </c>
      <c r="C2" s="1">
        <v>227.36799999999999</v>
      </c>
      <c r="D2" s="3">
        <f>C2/C28</f>
        <v>0.10323632868280692</v>
      </c>
      <c r="E2" s="1">
        <v>458.73200000000003</v>
      </c>
      <c r="F2" s="1">
        <f>E2/E28</f>
        <v>0.11652035115722267</v>
      </c>
      <c r="G2" s="1">
        <v>120.38</v>
      </c>
      <c r="H2" s="1">
        <f>G2/G28</f>
        <v>6.2937571136760864E-2</v>
      </c>
    </row>
    <row r="3" spans="1:8" s="1" customFormat="1">
      <c r="A3" s="1">
        <v>2</v>
      </c>
      <c r="B3" s="1">
        <v>1.35</v>
      </c>
      <c r="C3" s="1">
        <v>323.47500000000002</v>
      </c>
      <c r="D3" s="3">
        <f>C3/C28</f>
        <v>0.14687366481066366</v>
      </c>
      <c r="E3" s="1">
        <v>13.007</v>
      </c>
      <c r="F3" s="1">
        <f>E3/E28</f>
        <v>3.3038467067961143E-3</v>
      </c>
      <c r="G3" s="1">
        <v>675.86099999999999</v>
      </c>
      <c r="H3" s="1">
        <f>G3/G28</f>
        <v>0.35335645261723153</v>
      </c>
    </row>
    <row r="4" spans="1:8" s="1" customFormat="1">
      <c r="A4" s="1">
        <v>3</v>
      </c>
      <c r="B4" s="1">
        <v>1.4</v>
      </c>
      <c r="C4" s="1">
        <f>(2406.786+8543.6333)</f>
        <v>10950.4193</v>
      </c>
      <c r="D4" s="1">
        <f>C4/C28</f>
        <v>4.9720325026800278</v>
      </c>
      <c r="E4" s="1">
        <f>14.017</f>
        <v>14.016999999999999</v>
      </c>
      <c r="F4" s="1">
        <f>E4/E28</f>
        <v>3.5603920419129036E-3</v>
      </c>
      <c r="G4" s="1">
        <v>8163.3959999999997</v>
      </c>
      <c r="H4" s="1">
        <f>G4/G28</f>
        <v>4.2680205720846409</v>
      </c>
    </row>
    <row r="5" spans="1:8" s="1" customFormat="1">
      <c r="A5" s="1">
        <v>4</v>
      </c>
      <c r="B5" s="1">
        <v>1.57</v>
      </c>
      <c r="C5" s="1">
        <v>10.904</v>
      </c>
      <c r="D5" s="1">
        <f>C5/C28</f>
        <v>4.9509558423231357E-3</v>
      </c>
      <c r="E5" s="1">
        <v>39.337000000000003</v>
      </c>
      <c r="F5" s="1">
        <f>E5/E28</f>
        <v>9.991805789593201E-3</v>
      </c>
      <c r="G5" s="1">
        <v>121.11</v>
      </c>
      <c r="H5" s="1">
        <f>G5/G28</f>
        <v>6.331923276601685E-2</v>
      </c>
    </row>
    <row r="6" spans="1:8" s="1" customFormat="1">
      <c r="A6" s="1">
        <v>5</v>
      </c>
      <c r="B6" s="1" t="s">
        <v>37</v>
      </c>
      <c r="C6" s="1">
        <v>0</v>
      </c>
      <c r="D6" s="1">
        <f>C6/C28</f>
        <v>0</v>
      </c>
      <c r="E6" s="1">
        <v>0</v>
      </c>
      <c r="F6" s="1">
        <f>E6/E28</f>
        <v>0</v>
      </c>
      <c r="G6" s="1" t="s">
        <v>39</v>
      </c>
      <c r="H6" s="1" t="e">
        <f>G6/G28</f>
        <v>#VALUE!</v>
      </c>
    </row>
    <row r="7" spans="1:8">
      <c r="A7">
        <v>6</v>
      </c>
      <c r="B7">
        <v>1.81</v>
      </c>
      <c r="C7">
        <v>9.0570000000000004</v>
      </c>
      <c r="D7">
        <f>C7/C28</f>
        <v>4.1123263998459874E-3</v>
      </c>
      <c r="E7" s="1">
        <v>0</v>
      </c>
      <c r="F7">
        <f>E7/E28</f>
        <v>0</v>
      </c>
      <c r="G7" t="s">
        <v>91</v>
      </c>
      <c r="H7" t="e">
        <f>G7/G28</f>
        <v>#VALUE!</v>
      </c>
    </row>
    <row r="8" spans="1:8" s="1" customFormat="1">
      <c r="A8" s="1">
        <v>7</v>
      </c>
      <c r="B8" s="1">
        <v>1.95</v>
      </c>
      <c r="C8" s="1">
        <v>35.219000000000001</v>
      </c>
      <c r="D8" s="1">
        <f>C8/C28</f>
        <v>1.5991169645155772E-2</v>
      </c>
      <c r="E8" s="1">
        <v>0</v>
      </c>
      <c r="F8" s="1">
        <f>E8/E28</f>
        <v>0</v>
      </c>
      <c r="G8" s="1" t="s">
        <v>39</v>
      </c>
      <c r="H8" s="1" t="e">
        <f>G8/G28</f>
        <v>#VALUE!</v>
      </c>
    </row>
    <row r="9" spans="1:8" s="1" customFormat="1">
      <c r="A9" s="1">
        <v>8</v>
      </c>
      <c r="B9" s="1">
        <v>2.04</v>
      </c>
      <c r="C9" s="1">
        <v>2141.19</v>
      </c>
      <c r="D9" s="1">
        <f>C9/C28</f>
        <v>0.97220626742698779</v>
      </c>
      <c r="E9" s="1">
        <v>0</v>
      </c>
      <c r="F9" s="1">
        <f>E9/E28</f>
        <v>0</v>
      </c>
      <c r="G9" s="1" t="s">
        <v>39</v>
      </c>
      <c r="H9" s="1" t="e">
        <f>G9/G28</f>
        <v>#VALUE!</v>
      </c>
    </row>
    <row r="10" spans="1:8" s="1" customFormat="1">
      <c r="A10" s="1">
        <v>9</v>
      </c>
      <c r="B10" s="1">
        <v>2.92</v>
      </c>
      <c r="C10" s="1">
        <v>16.946000000000002</v>
      </c>
      <c r="D10" s="1">
        <f>C10/C28</f>
        <v>7.6943229735883956E-3</v>
      </c>
      <c r="E10" s="1">
        <v>0</v>
      </c>
      <c r="F10" s="1">
        <f>E10/E28</f>
        <v>0</v>
      </c>
      <c r="G10" s="1">
        <v>62.63</v>
      </c>
      <c r="H10" s="1">
        <f>G10/G28</f>
        <v>3.2744476493564816E-2</v>
      </c>
    </row>
    <row r="11" spans="1:8" s="1" customFormat="1">
      <c r="A11" s="1">
        <v>10</v>
      </c>
      <c r="B11" s="1">
        <v>2.99</v>
      </c>
      <c r="C11" s="1">
        <v>0</v>
      </c>
      <c r="D11" s="1">
        <f>C11/C28</f>
        <v>0</v>
      </c>
      <c r="E11" s="1">
        <v>0</v>
      </c>
      <c r="F11" s="1">
        <f>E11/E28</f>
        <v>0</v>
      </c>
      <c r="G11" s="1">
        <v>74.442999999999998</v>
      </c>
      <c r="H11" s="1">
        <f>G11/G28</f>
        <v>3.8920598173566114E-2</v>
      </c>
    </row>
    <row r="12" spans="1:8" s="1" customFormat="1">
      <c r="A12" s="1">
        <v>11</v>
      </c>
      <c r="B12" s="1">
        <v>3.22</v>
      </c>
      <c r="C12" s="1">
        <v>0</v>
      </c>
      <c r="D12" s="1">
        <f>C12/C28</f>
        <v>0</v>
      </c>
      <c r="E12" s="1">
        <v>0</v>
      </c>
      <c r="F12" s="1">
        <f>E12/E28</f>
        <v>0</v>
      </c>
      <c r="G12" s="1">
        <v>192.946</v>
      </c>
      <c r="H12" s="1">
        <f>G12/G28</f>
        <v>0.1008768283814044</v>
      </c>
    </row>
    <row r="13" spans="1:8" s="1" customFormat="1">
      <c r="A13" s="1">
        <v>12</v>
      </c>
      <c r="B13" s="1">
        <v>3.26</v>
      </c>
      <c r="C13" s="1">
        <v>274.01299999999998</v>
      </c>
      <c r="D13" s="1">
        <f>C13/C28</f>
        <v>0.12441546801380129</v>
      </c>
      <c r="E13" s="1">
        <v>0</v>
      </c>
      <c r="F13" s="1">
        <f>E13/E28</f>
        <v>0</v>
      </c>
      <c r="G13" s="1">
        <v>0</v>
      </c>
      <c r="H13" s="1">
        <f>G13/G28</f>
        <v>0</v>
      </c>
    </row>
    <row r="14" spans="1:8" s="1" customFormat="1">
      <c r="A14" s="1">
        <v>13</v>
      </c>
      <c r="B14" s="1">
        <v>3.42</v>
      </c>
      <c r="C14" s="4">
        <f>C15*3</f>
        <v>28756.952250000002</v>
      </c>
      <c r="D14" s="1">
        <f>C14/C28</f>
        <v>13.057080039393338</v>
      </c>
      <c r="E14" s="1">
        <v>0</v>
      </c>
      <c r="F14" s="1">
        <f>E14/E28</f>
        <v>0</v>
      </c>
      <c r="G14" s="1">
        <v>6832.6114999999991</v>
      </c>
      <c r="H14" s="1">
        <f>G14/G28</f>
        <v>3.5722542974838034</v>
      </c>
    </row>
    <row r="15" spans="1:8" s="1" customFormat="1">
      <c r="A15" s="1">
        <v>14</v>
      </c>
      <c r="B15" s="1">
        <v>3.5</v>
      </c>
      <c r="C15" s="1">
        <f>(15691.68+12418.65+10232.273)/4</f>
        <v>9585.6507500000007</v>
      </c>
      <c r="D15" s="1">
        <f>C15/C28</f>
        <v>4.3523600131311122</v>
      </c>
      <c r="E15" s="1">
        <v>53.149000000000001</v>
      </c>
      <c r="F15" s="1">
        <f>E15/E28</f>
        <v>1.3500126748635865E-2</v>
      </c>
      <c r="G15" s="1">
        <v>6832.6114999999991</v>
      </c>
      <c r="H15" s="1">
        <f>G15/G28</f>
        <v>3.5722542974838034</v>
      </c>
    </row>
    <row r="16" spans="1:8" s="1" customFormat="1">
      <c r="A16" s="1">
        <v>15</v>
      </c>
      <c r="B16" s="1">
        <v>3.94</v>
      </c>
      <c r="C16" s="1">
        <v>28.457000000000001</v>
      </c>
      <c r="D16" s="1">
        <f>C16/C28</f>
        <v>1.2920886867662278E-2</v>
      </c>
      <c r="E16" s="1">
        <v>370.29700000000003</v>
      </c>
      <c r="F16" s="1">
        <f>E16/E28</f>
        <v>9.4057394017565993E-2</v>
      </c>
      <c r="G16" s="1">
        <v>0</v>
      </c>
      <c r="H16" s="1">
        <f>G16/G28</f>
        <v>0</v>
      </c>
    </row>
    <row r="17" spans="1:8" s="1" customFormat="1">
      <c r="A17" s="1">
        <v>16</v>
      </c>
      <c r="B17" s="1">
        <v>4.3</v>
      </c>
      <c r="C17" s="1">
        <v>0</v>
      </c>
      <c r="D17" s="1">
        <f>C17/C28</f>
        <v>0</v>
      </c>
      <c r="E17" s="1">
        <v>0</v>
      </c>
      <c r="F17" s="1">
        <f>E17/E28</f>
        <v>0</v>
      </c>
      <c r="G17" s="1">
        <v>4423.0029999999997</v>
      </c>
      <c r="H17" s="1">
        <f>G17/G28</f>
        <v>2.3124527824439829</v>
      </c>
    </row>
    <row r="18" spans="1:8" s="1" customFormat="1">
      <c r="A18" s="1">
        <v>17</v>
      </c>
      <c r="B18" s="1">
        <v>7.77</v>
      </c>
      <c r="C18" s="1">
        <v>0</v>
      </c>
      <c r="D18" s="1">
        <f>C18/C28</f>
        <v>0</v>
      </c>
      <c r="E18" s="1">
        <v>318.161</v>
      </c>
      <c r="F18" s="1">
        <f>E18/E28</f>
        <v>8.0814574619893803E-2</v>
      </c>
      <c r="G18" s="1">
        <v>0</v>
      </c>
      <c r="H18" s="1">
        <f>G18/G28</f>
        <v>0</v>
      </c>
    </row>
    <row r="19" spans="1:8" s="1" customFormat="1">
      <c r="A19" s="1">
        <v>18</v>
      </c>
      <c r="B19" s="1">
        <v>8.61</v>
      </c>
      <c r="C19" s="1">
        <v>61.856999999999999</v>
      </c>
      <c r="D19" s="1">
        <f>C19/C28</f>
        <v>2.8086140456583107E-2</v>
      </c>
      <c r="E19" s="1">
        <v>0</v>
      </c>
      <c r="F19" s="1">
        <f>E19/E28</f>
        <v>0</v>
      </c>
      <c r="G19" s="1">
        <v>15022.714</v>
      </c>
      <c r="H19" s="1">
        <f>G19/G28</f>
        <v>7.8542376727214931</v>
      </c>
    </row>
    <row r="20" spans="1:8" s="1" customFormat="1">
      <c r="A20" s="1">
        <v>19</v>
      </c>
      <c r="B20" s="1">
        <v>8.7100000000000009</v>
      </c>
      <c r="C20" s="1">
        <v>0</v>
      </c>
      <c r="D20" s="1">
        <f>C20/C28</f>
        <v>0</v>
      </c>
      <c r="E20" s="1">
        <v>0</v>
      </c>
      <c r="F20" s="1">
        <f>E20/E28</f>
        <v>0</v>
      </c>
      <c r="G20" s="1">
        <v>15022.714</v>
      </c>
      <c r="H20" s="1">
        <f>G20/G28</f>
        <v>7.8542376727214931</v>
      </c>
    </row>
    <row r="21" spans="1:8">
      <c r="A21">
        <v>20</v>
      </c>
      <c r="B21">
        <v>23.41</v>
      </c>
      <c r="C21">
        <f>18684.305+425.275+123.979+11.402+30.913</f>
        <v>19275.874</v>
      </c>
      <c r="D21">
        <f>C21/C28</f>
        <v>8.7522011185055604</v>
      </c>
      <c r="E21" s="1">
        <v>0</v>
      </c>
      <c r="F21">
        <f>E21/E28</f>
        <v>0</v>
      </c>
      <c r="G21">
        <v>13796.126</v>
      </c>
      <c r="H21">
        <f>G21/G28</f>
        <v>7.2129478446313016</v>
      </c>
    </row>
    <row r="22" spans="1:8" s="1" customFormat="1">
      <c r="A22" s="1">
        <v>21</v>
      </c>
      <c r="B22" s="1">
        <v>24.76</v>
      </c>
      <c r="C22" s="1">
        <v>22.22</v>
      </c>
      <c r="D22" s="1">
        <f>C22/C28</f>
        <v>1.0088980082210205E-2</v>
      </c>
      <c r="E22" s="1">
        <v>0</v>
      </c>
      <c r="F22" s="1">
        <f>E22/E28</f>
        <v>0</v>
      </c>
      <c r="G22" s="1">
        <v>372.24099999999999</v>
      </c>
      <c r="H22" s="1">
        <f>G22/G28</f>
        <v>0.19461658429572187</v>
      </c>
    </row>
    <row r="23" spans="1:8" s="1" customFormat="1">
      <c r="A23" s="1">
        <v>22</v>
      </c>
      <c r="B23" s="1">
        <v>24.85</v>
      </c>
      <c r="C23" s="1">
        <v>0</v>
      </c>
      <c r="D23" s="1">
        <f>C23/C28</f>
        <v>0</v>
      </c>
      <c r="E23" s="1">
        <v>0</v>
      </c>
      <c r="F23" s="1">
        <f>E23/E28</f>
        <v>0</v>
      </c>
      <c r="G23" s="1">
        <v>76.462000000000003</v>
      </c>
      <c r="H23" s="1">
        <f>G23/G28</f>
        <v>3.9976180131741229E-2</v>
      </c>
    </row>
    <row r="24" spans="1:8">
      <c r="A24">
        <v>23</v>
      </c>
      <c r="B24">
        <v>25.19</v>
      </c>
      <c r="C24">
        <v>540.32399999999996</v>
      </c>
      <c r="D24">
        <f>C24/C28</f>
        <v>0.24533384671197778</v>
      </c>
      <c r="E24" s="1">
        <v>0</v>
      </c>
      <c r="F24">
        <f>E24/E28</f>
        <v>0</v>
      </c>
      <c r="G24">
        <v>192.66300000000001</v>
      </c>
      <c r="H24">
        <f>G24/G28</f>
        <v>0.100728869147049</v>
      </c>
    </row>
    <row r="25" spans="1:8" s="1" customFormat="1">
      <c r="A25" s="1">
        <v>24</v>
      </c>
      <c r="B25" s="1">
        <v>25.82</v>
      </c>
      <c r="C25" s="1">
        <v>115.66</v>
      </c>
      <c r="D25" s="1">
        <f>C25/C28</f>
        <v>5.25153661704965E-2</v>
      </c>
      <c r="E25" s="1">
        <v>0</v>
      </c>
      <c r="F25" s="1">
        <f>E25/E28</f>
        <v>0</v>
      </c>
      <c r="G25" s="1">
        <v>5174.3549999999996</v>
      </c>
      <c r="H25" s="1">
        <f>G25/G28</f>
        <v>2.7052777529436303</v>
      </c>
    </row>
    <row r="26" spans="1:8">
      <c r="A26">
        <v>25</v>
      </c>
      <c r="B26">
        <v>26.96</v>
      </c>
      <c r="C26">
        <v>114.419</v>
      </c>
      <c r="D26">
        <f>C26/C28</f>
        <v>5.1951890730261449E-2</v>
      </c>
      <c r="E26" s="1">
        <v>0</v>
      </c>
      <c r="F26">
        <f>E26/E28</f>
        <v>0</v>
      </c>
      <c r="G26">
        <v>56.271000000000001</v>
      </c>
      <c r="H26">
        <f>G26/G28</f>
        <v>2.9419837725840427E-2</v>
      </c>
    </row>
    <row r="27" spans="1:8">
      <c r="A27">
        <v>26</v>
      </c>
      <c r="B27">
        <v>28.11</v>
      </c>
      <c r="C27" s="1">
        <v>0</v>
      </c>
      <c r="D27">
        <f>C27/C28</f>
        <v>0</v>
      </c>
      <c r="E27" s="1">
        <v>0</v>
      </c>
      <c r="F27">
        <f>E27/E28</f>
        <v>0</v>
      </c>
      <c r="G27">
        <v>44.314</v>
      </c>
      <c r="H27">
        <f>G27/G28</f>
        <v>2.3168429368287263E-2</v>
      </c>
    </row>
    <row r="28" spans="1:8">
      <c r="A28" t="s">
        <v>38</v>
      </c>
      <c r="B28">
        <v>18.149999999999999</v>
      </c>
      <c r="C28">
        <v>2202.4029999999998</v>
      </c>
      <c r="D28">
        <f>C28/C28</f>
        <v>1</v>
      </c>
      <c r="E28">
        <v>3936.9259999999999</v>
      </c>
      <c r="F28">
        <f>E28/E28</f>
        <v>1</v>
      </c>
      <c r="G28">
        <v>1912.6890000000001</v>
      </c>
      <c r="H28">
        <f>G28/G28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I34"/>
  <sheetViews>
    <sheetView workbookViewId="0">
      <selection activeCell="H5" sqref="H5"/>
    </sheetView>
  </sheetViews>
  <sheetFormatPr baseColWidth="10" defaultRowHeight="15" x14ac:dyDescent="0"/>
  <cols>
    <col min="1" max="1" width="50.5" customWidth="1"/>
    <col min="2" max="2" width="19.83203125" customWidth="1"/>
    <col min="3" max="3" width="21.5" customWidth="1"/>
    <col min="4" max="4" width="34.1640625" customWidth="1"/>
    <col min="5" max="5" width="16.1640625" customWidth="1"/>
    <col min="6" max="6" width="22.83203125" customWidth="1"/>
    <col min="7" max="7" width="18.33203125" customWidth="1"/>
    <col min="8" max="8" width="26.5" customWidth="1"/>
    <col min="9" max="9" width="17.6640625" customWidth="1"/>
  </cols>
  <sheetData>
    <row r="3" spans="1:9">
      <c r="A3" s="10"/>
      <c r="B3" s="10" t="s">
        <v>154</v>
      </c>
      <c r="C3" s="10" t="s">
        <v>155</v>
      </c>
      <c r="D3" s="10" t="s">
        <v>156</v>
      </c>
      <c r="E3" s="10" t="s">
        <v>157</v>
      </c>
      <c r="F3" s="10" t="s">
        <v>158</v>
      </c>
      <c r="G3" s="10" t="s">
        <v>160</v>
      </c>
      <c r="H3" s="10" t="s">
        <v>174</v>
      </c>
      <c r="I3" s="10" t="s">
        <v>162</v>
      </c>
    </row>
    <row r="4" spans="1:9">
      <c r="A4" s="10"/>
      <c r="B4" s="10" t="s">
        <v>153</v>
      </c>
      <c r="C4" s="10" t="s">
        <v>153</v>
      </c>
      <c r="D4" s="10" t="s">
        <v>153</v>
      </c>
      <c r="E4" s="10" t="s">
        <v>153</v>
      </c>
      <c r="F4" s="10"/>
      <c r="G4" s="10"/>
      <c r="H4" s="10"/>
      <c r="I4" s="10"/>
    </row>
    <row r="5" spans="1:9">
      <c r="A5" s="10" t="s">
        <v>124</v>
      </c>
      <c r="B5" s="10">
        <v>1.1208894655392593E-4</v>
      </c>
      <c r="C5" s="10">
        <v>3.7868959870848712E-4</v>
      </c>
      <c r="D5" s="10">
        <v>1.0212075504537872E-4</v>
      </c>
      <c r="E5" s="10">
        <v>3.1098255239701275E-4</v>
      </c>
      <c r="F5" s="10">
        <f>AVERAGE(B5:E5)</f>
        <v>2.2597046317620109E-4</v>
      </c>
      <c r="G5" s="10">
        <f t="shared" ref="G5:G12" si="0">250*(F5/100)</f>
        <v>5.6492615794050268E-4</v>
      </c>
      <c r="H5" s="10">
        <f>G5*10000</f>
        <v>5.6492615794050272</v>
      </c>
      <c r="I5" s="10"/>
    </row>
    <row r="6" spans="1:9">
      <c r="A6" s="10" t="s">
        <v>126</v>
      </c>
      <c r="B6" s="10">
        <v>9.9371657905308081E-5</v>
      </c>
      <c r="C6" s="10">
        <v>4.832948044871794E-4</v>
      </c>
      <c r="D6" s="10">
        <v>1.4018671912533542E-5</v>
      </c>
      <c r="E6" s="10">
        <v>4.5453066710797284E-4</v>
      </c>
      <c r="F6" s="10">
        <f>AVERAGE(B6:E6)</f>
        <v>2.6280395035324845E-4</v>
      </c>
      <c r="G6" s="10">
        <f t="shared" si="0"/>
        <v>6.570098758831212E-4</v>
      </c>
      <c r="H6" s="10">
        <f>G6*10000</f>
        <v>6.5700987588312119</v>
      </c>
      <c r="I6" s="10"/>
    </row>
    <row r="7" spans="1:9">
      <c r="A7" s="10" t="s">
        <v>129</v>
      </c>
      <c r="B7" s="10">
        <v>2.0077379264405622E-4</v>
      </c>
      <c r="C7" s="10">
        <v>3.0719710986804358E-4</v>
      </c>
      <c r="D7" s="10">
        <v>2.3920937459823749E-4</v>
      </c>
      <c r="E7" s="10">
        <v>3.8615485474751413E-4</v>
      </c>
      <c r="F7" s="10">
        <f>AVERAGE(B7:E7)</f>
        <v>2.8333378296446288E-4</v>
      </c>
      <c r="G7" s="10">
        <f t="shared" si="0"/>
        <v>7.0833445741115726E-4</v>
      </c>
      <c r="H7" s="10">
        <f>G7*10000</f>
        <v>7.0833445741115728</v>
      </c>
      <c r="I7" s="10"/>
    </row>
    <row r="8" spans="1:9">
      <c r="A8" s="10" t="s">
        <v>131</v>
      </c>
      <c r="B8" s="10">
        <v>8.4830199521221525E-5</v>
      </c>
      <c r="C8" s="10">
        <v>4.0400636824533201E-4</v>
      </c>
      <c r="D8" s="10">
        <v>6.7342059313854196E-5</v>
      </c>
      <c r="E8" s="10">
        <v>3.5429899944413559E-4</v>
      </c>
      <c r="F8" s="10">
        <f>AVERAGE(B8:E8)</f>
        <v>2.276194066311358E-4</v>
      </c>
      <c r="G8" s="10">
        <f t="shared" si="0"/>
        <v>5.6904851657783948E-4</v>
      </c>
      <c r="H8" s="10">
        <f>G8*10000</f>
        <v>5.6904851657783952</v>
      </c>
      <c r="I8" s="10"/>
    </row>
    <row r="9" spans="1:9">
      <c r="A9" s="10" t="s">
        <v>133</v>
      </c>
      <c r="B9" s="10"/>
      <c r="C9" s="10"/>
      <c r="D9" s="10">
        <v>1.8341337512548577E-4</v>
      </c>
      <c r="E9" s="10">
        <v>4.6722218160063806E-4</v>
      </c>
      <c r="F9" s="10">
        <f>AVERAGE(D9:E9)</f>
        <v>3.2531777836306193E-4</v>
      </c>
      <c r="G9" s="10">
        <f>250*(F9/100)</f>
        <v>8.1329444590765487E-4</v>
      </c>
      <c r="H9" s="10">
        <f>G9*10000</f>
        <v>8.1329444590765494</v>
      </c>
      <c r="I9" s="10"/>
    </row>
    <row r="10" spans="1:9">
      <c r="A10" s="10" t="s">
        <v>161</v>
      </c>
      <c r="B10" s="10"/>
      <c r="C10" s="10"/>
      <c r="D10" s="10"/>
      <c r="E10" s="10"/>
      <c r="F10" s="10">
        <f>1/5000*100</f>
        <v>0.02</v>
      </c>
      <c r="G10" s="10">
        <f t="shared" si="0"/>
        <v>0.05</v>
      </c>
      <c r="H10" s="10" t="s">
        <v>27</v>
      </c>
      <c r="I10" s="10" t="s">
        <v>163</v>
      </c>
    </row>
    <row r="11" spans="1:9">
      <c r="A11" s="10" t="s">
        <v>164</v>
      </c>
      <c r="B11" s="10"/>
      <c r="C11" s="10"/>
      <c r="D11" s="10"/>
      <c r="E11" s="10"/>
      <c r="F11" s="10">
        <f>1/5000*100</f>
        <v>0.02</v>
      </c>
      <c r="G11" s="10">
        <f t="shared" si="0"/>
        <v>0.05</v>
      </c>
      <c r="H11" s="10" t="s">
        <v>27</v>
      </c>
      <c r="I11" s="10" t="s">
        <v>163</v>
      </c>
    </row>
    <row r="12" spans="1:9">
      <c r="A12" s="10" t="s">
        <v>165</v>
      </c>
      <c r="B12" s="10"/>
      <c r="C12" s="10"/>
      <c r="D12" s="10"/>
      <c r="E12" s="10"/>
      <c r="F12" s="10">
        <f>20/5000*100</f>
        <v>0.4</v>
      </c>
      <c r="G12" s="10">
        <f t="shared" si="0"/>
        <v>1</v>
      </c>
      <c r="H12" s="10" t="s">
        <v>27</v>
      </c>
      <c r="I12" s="10"/>
    </row>
    <row r="13" spans="1:9">
      <c r="A13" s="10" t="s">
        <v>166</v>
      </c>
      <c r="B13" s="10"/>
      <c r="C13" s="10"/>
      <c r="D13" s="10"/>
      <c r="E13" s="10"/>
      <c r="F13" s="10"/>
      <c r="G13" s="10"/>
      <c r="H13" s="10"/>
      <c r="I13" s="10"/>
    </row>
    <row r="14" spans="1:9">
      <c r="A14" s="10" t="s">
        <v>167</v>
      </c>
      <c r="B14" s="10"/>
      <c r="C14" s="10"/>
      <c r="D14" s="10"/>
      <c r="E14" s="10"/>
      <c r="F14" s="10"/>
      <c r="G14" s="10" t="s">
        <v>168</v>
      </c>
      <c r="H14" s="10"/>
      <c r="I14" s="10"/>
    </row>
    <row r="15" spans="1:9">
      <c r="A15" s="10" t="s">
        <v>169</v>
      </c>
      <c r="B15" s="10"/>
      <c r="C15" s="10"/>
      <c r="D15" s="10"/>
      <c r="E15" s="10"/>
      <c r="F15" s="10"/>
      <c r="G15" s="10">
        <f>250*0.03</f>
        <v>7.5</v>
      </c>
      <c r="H15" s="10"/>
      <c r="I15" s="10"/>
    </row>
    <row r="16" spans="1:9">
      <c r="A16" s="10"/>
      <c r="B16" s="10"/>
      <c r="C16" s="10"/>
      <c r="D16" s="10"/>
      <c r="E16" s="10"/>
      <c r="F16" s="10"/>
      <c r="G16" s="10"/>
      <c r="H16" s="10"/>
      <c r="I16" s="10"/>
    </row>
    <row r="17" spans="1:9">
      <c r="A17" s="10"/>
      <c r="B17" s="10" t="s">
        <v>154</v>
      </c>
      <c r="C17" s="10" t="s">
        <v>155</v>
      </c>
      <c r="D17" s="10" t="s">
        <v>156</v>
      </c>
      <c r="E17" s="10" t="s">
        <v>157</v>
      </c>
      <c r="F17" s="10" t="s">
        <v>158</v>
      </c>
      <c r="G17" s="10"/>
      <c r="H17" s="10"/>
      <c r="I17" s="10"/>
    </row>
    <row r="18" spans="1:9">
      <c r="A18" s="10"/>
      <c r="B18" s="10" t="s">
        <v>159</v>
      </c>
      <c r="C18" s="10" t="s">
        <v>159</v>
      </c>
      <c r="D18" s="10" t="s">
        <v>159</v>
      </c>
      <c r="E18" s="10" t="s">
        <v>159</v>
      </c>
      <c r="F18" s="10"/>
      <c r="G18" s="10"/>
      <c r="H18" s="10"/>
      <c r="I18" s="10"/>
    </row>
    <row r="19" spans="1:9">
      <c r="A19" s="10" t="s">
        <v>124</v>
      </c>
      <c r="B19" s="10">
        <v>3.5459684226710806E-5</v>
      </c>
      <c r="C19" s="10">
        <v>1.2533176763017631E-4</v>
      </c>
      <c r="D19" s="10">
        <v>4.7442436199615766E-5</v>
      </c>
      <c r="E19" s="10">
        <v>1.1249552115955995E-4</v>
      </c>
      <c r="F19" s="10">
        <f>AVERAGE(B19:E19)</f>
        <v>8.0182352304015699E-5</v>
      </c>
      <c r="G19" s="10">
        <f>250*(F19/100)</f>
        <v>2.0045588076003925E-4</v>
      </c>
      <c r="H19" s="10">
        <f>G19*10000</f>
        <v>2.0045588076003926</v>
      </c>
      <c r="I19" s="10"/>
    </row>
    <row r="20" spans="1:9">
      <c r="A20" s="10" t="s">
        <v>126</v>
      </c>
      <c r="B20" s="10">
        <v>6.4109892760227905E-5</v>
      </c>
      <c r="C20" s="10">
        <v>3.6196859615384612E-4</v>
      </c>
      <c r="D20" s="10">
        <v>5.9749368656207083E-5</v>
      </c>
      <c r="E20" s="10">
        <v>2.8294021251319955E-4</v>
      </c>
      <c r="F20" s="10">
        <f>AVERAGE(B20:E20)</f>
        <v>1.9219201752087016E-4</v>
      </c>
      <c r="G20" s="10">
        <f>250*(F20/100)</f>
        <v>4.8048004380217535E-4</v>
      </c>
      <c r="H20" s="10">
        <f>G20*10000</f>
        <v>4.8048004380217533</v>
      </c>
      <c r="I20" s="10"/>
    </row>
    <row r="21" spans="1:9">
      <c r="A21" s="10" t="s">
        <v>129</v>
      </c>
      <c r="B21" s="10">
        <v>5.274615361445783E-5</v>
      </c>
      <c r="C21" s="10">
        <v>9.0652978580990626E-5</v>
      </c>
      <c r="D21" s="10">
        <v>1.3212838628262974E-4</v>
      </c>
      <c r="E21" s="10">
        <v>9.1800071488919204E-5</v>
      </c>
      <c r="F21" s="10">
        <f>AVERAGE(B21:E21)</f>
        <v>9.1831897491749358E-5</v>
      </c>
      <c r="G21" s="10">
        <f>250*(F21/100)</f>
        <v>2.2957974372937338E-4</v>
      </c>
      <c r="H21" s="10">
        <f>G21*10000</f>
        <v>2.295797437293734</v>
      </c>
      <c r="I21" s="10"/>
    </row>
    <row r="22" spans="1:9">
      <c r="A22" s="10" t="s">
        <v>131</v>
      </c>
      <c r="B22" s="10">
        <v>2.5766892402467017E-5</v>
      </c>
      <c r="C22" s="10">
        <v>6.6836603190305438E-5</v>
      </c>
      <c r="D22" s="10">
        <v>1.5101840665195747E-5</v>
      </c>
      <c r="E22" s="10">
        <v>5.1164826014452482E-5</v>
      </c>
      <c r="F22" s="10">
        <f>AVERAGE(B22:E22)</f>
        <v>3.971754056810517E-5</v>
      </c>
      <c r="G22" s="10">
        <f>250*(F22/100)</f>
        <v>9.9293851420262933E-5</v>
      </c>
      <c r="H22" s="10">
        <f>G22*10000</f>
        <v>0.99293851420262935</v>
      </c>
      <c r="I22" s="10"/>
    </row>
    <row r="23" spans="1:9">
      <c r="A23" s="10" t="s">
        <v>133</v>
      </c>
      <c r="B23" s="10">
        <v>1.8950658009290128E-5</v>
      </c>
      <c r="C23" s="10">
        <v>8.9711243830207322E-5</v>
      </c>
      <c r="D23" s="10">
        <v>0</v>
      </c>
      <c r="E23" s="10">
        <v>6.156273597447489E-5</v>
      </c>
      <c r="F23" s="10">
        <f>AVERAGE(B23:E23)</f>
        <v>4.2556159453493084E-5</v>
      </c>
      <c r="G23" s="10">
        <f>250*(F23/100)</f>
        <v>1.063903986337327E-4</v>
      </c>
      <c r="H23" s="10">
        <f>G23*10000</f>
        <v>1.063903986337327</v>
      </c>
      <c r="I23" s="10"/>
    </row>
    <row r="27" spans="1:9">
      <c r="B27" s="9"/>
    </row>
    <row r="28" spans="1:9">
      <c r="B28" s="9"/>
    </row>
    <row r="29" spans="1:9">
      <c r="B29" s="9"/>
    </row>
    <row r="30" spans="1:9">
      <c r="B30" s="9"/>
    </row>
    <row r="31" spans="1:9">
      <c r="B31" s="9"/>
    </row>
    <row r="32" spans="1:9">
      <c r="B32" s="9"/>
    </row>
    <row r="33" spans="2:2">
      <c r="B33" s="9"/>
    </row>
    <row r="34" spans="2:2">
      <c r="B34" s="9"/>
    </row>
  </sheetData>
  <phoneticPr fontId="5" type="noConversion"/>
  <pageMargins left="0.75" right="0.75" top="1" bottom="1" header="0.5" footer="0.5"/>
  <pageSetup scale="3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F5" sqref="F5"/>
    </sheetView>
  </sheetViews>
  <sheetFormatPr baseColWidth="10" defaultColWidth="8.83203125" defaultRowHeight="15" x14ac:dyDescent="0"/>
  <sheetData>
    <row r="1" spans="1:15">
      <c r="A1" t="s">
        <v>40</v>
      </c>
      <c r="B1" t="s">
        <v>90</v>
      </c>
      <c r="C1" t="s">
        <v>41</v>
      </c>
      <c r="D1" t="s">
        <v>46</v>
      </c>
      <c r="E1" t="s">
        <v>89</v>
      </c>
      <c r="F1" t="s">
        <v>42</v>
      </c>
      <c r="H1" t="s">
        <v>43</v>
      </c>
      <c r="I1" t="s">
        <v>46</v>
      </c>
      <c r="J1" t="s">
        <v>89</v>
      </c>
      <c r="K1" t="s">
        <v>42</v>
      </c>
      <c r="L1" t="s">
        <v>44</v>
      </c>
      <c r="M1" t="s">
        <v>46</v>
      </c>
      <c r="N1" t="s">
        <v>89</v>
      </c>
      <c r="O1" t="s">
        <v>42</v>
      </c>
    </row>
    <row r="2" spans="1:15">
      <c r="A2">
        <v>1</v>
      </c>
      <c r="B2">
        <v>1.25</v>
      </c>
      <c r="D2">
        <v>1.2829999999999999</v>
      </c>
      <c r="E2">
        <v>760.40899999999999</v>
      </c>
      <c r="F2">
        <f>E2/E28</f>
        <v>0.19811557942780084</v>
      </c>
      <c r="I2">
        <v>1.2829999999999999</v>
      </c>
      <c r="J2">
        <v>160.929</v>
      </c>
      <c r="K2">
        <f>J2/J28</f>
        <v>9.4233029253819434E-2</v>
      </c>
      <c r="M2">
        <v>1.2789999999999999</v>
      </c>
      <c r="N2">
        <v>147.33000000000001</v>
      </c>
      <c r="O2">
        <f>N2/N28</f>
        <v>7.2669572200004348E-2</v>
      </c>
    </row>
    <row r="3" spans="1:15">
      <c r="A3">
        <v>2</v>
      </c>
      <c r="B3">
        <v>1.32</v>
      </c>
      <c r="D3">
        <v>1.347</v>
      </c>
      <c r="E3">
        <v>26.617999999999999</v>
      </c>
      <c r="F3">
        <f>E3/E28</f>
        <v>6.9350053631785031E-3</v>
      </c>
      <c r="I3">
        <v>1.347</v>
      </c>
      <c r="J3">
        <v>1196.2619999999999</v>
      </c>
      <c r="K3">
        <f>J3/J28</f>
        <v>0.70047904380958403</v>
      </c>
      <c r="M3">
        <v>1.343</v>
      </c>
      <c r="N3">
        <v>91.194999999999993</v>
      </c>
      <c r="O3">
        <f>N3/N28</f>
        <v>4.4981345528944512E-2</v>
      </c>
    </row>
    <row r="4" spans="1:15">
      <c r="A4">
        <v>3</v>
      </c>
      <c r="B4">
        <v>1.42</v>
      </c>
      <c r="D4">
        <v>1.423</v>
      </c>
      <c r="E4">
        <v>25.632000000000001</v>
      </c>
      <c r="F4">
        <f>E4/E28</f>
        <v>6.678114714441033E-3</v>
      </c>
      <c r="I4">
        <v>1.407</v>
      </c>
      <c r="J4">
        <v>14232.611999999999</v>
      </c>
      <c r="K4">
        <f>J4/J28</f>
        <v>8.3339991111251646</v>
      </c>
      <c r="M4">
        <v>1.411</v>
      </c>
      <c r="N4">
        <v>4801.1000000000004</v>
      </c>
      <c r="O4">
        <f>N4/N28</f>
        <v>2.3681116072045127</v>
      </c>
    </row>
    <row r="5" spans="1:15">
      <c r="A5">
        <v>4</v>
      </c>
      <c r="B5">
        <v>1.58</v>
      </c>
      <c r="D5">
        <v>1.5669999999999999</v>
      </c>
      <c r="E5">
        <v>60.6</v>
      </c>
      <c r="F5">
        <f>E5/E28</f>
        <v>1.5788613908205625E-2</v>
      </c>
      <c r="I5">
        <v>1.5669999999999999</v>
      </c>
      <c r="J5">
        <v>12.932</v>
      </c>
      <c r="K5">
        <f>J5/J28</f>
        <v>7.572417241829583E-3</v>
      </c>
      <c r="M5">
        <v>1.5669999999999999</v>
      </c>
      <c r="N5">
        <v>109.161</v>
      </c>
      <c r="O5">
        <f>N5/N28</f>
        <v>5.3842959145623252E-2</v>
      </c>
    </row>
    <row r="6" spans="1:15">
      <c r="A6">
        <v>5</v>
      </c>
      <c r="B6">
        <v>1.8</v>
      </c>
      <c r="D6" t="s">
        <v>27</v>
      </c>
      <c r="E6">
        <v>0</v>
      </c>
      <c r="F6">
        <f>E6/E28</f>
        <v>0</v>
      </c>
      <c r="I6" t="s">
        <v>27</v>
      </c>
      <c r="J6">
        <v>0</v>
      </c>
      <c r="K6">
        <f>J6/J28</f>
        <v>0</v>
      </c>
      <c r="M6">
        <v>1.919</v>
      </c>
      <c r="N6">
        <v>15864.548000000001</v>
      </c>
      <c r="O6" t="s">
        <v>39</v>
      </c>
    </row>
    <row r="7" spans="1:15">
      <c r="A7">
        <v>6</v>
      </c>
      <c r="B7">
        <v>1.82</v>
      </c>
      <c r="D7" t="s">
        <v>27</v>
      </c>
      <c r="E7">
        <v>0</v>
      </c>
      <c r="F7">
        <f>E7/E28</f>
        <v>0</v>
      </c>
      <c r="I7">
        <v>1.823</v>
      </c>
      <c r="J7">
        <v>839.053</v>
      </c>
      <c r="K7">
        <f>J7/J28</f>
        <v>0.49131297587448475</v>
      </c>
      <c r="M7">
        <v>1.927</v>
      </c>
      <c r="N7">
        <v>14376.772000000001</v>
      </c>
      <c r="O7" t="s">
        <v>39</v>
      </c>
    </row>
    <row r="8" spans="1:15">
      <c r="A8">
        <v>7</v>
      </c>
      <c r="B8">
        <v>1.95</v>
      </c>
      <c r="D8" t="s">
        <v>27</v>
      </c>
      <c r="E8">
        <v>0</v>
      </c>
      <c r="F8">
        <f>E8/E28</f>
        <v>0</v>
      </c>
      <c r="I8">
        <v>1.9470000000000001</v>
      </c>
      <c r="J8">
        <v>53.616</v>
      </c>
      <c r="K8">
        <f>J8/J28</f>
        <v>3.13951997245542E-2</v>
      </c>
      <c r="M8">
        <v>2.0350000000000001</v>
      </c>
      <c r="N8">
        <v>16904.567999999999</v>
      </c>
      <c r="O8" t="s">
        <v>39</v>
      </c>
    </row>
    <row r="9" spans="1:15">
      <c r="A9">
        <v>8</v>
      </c>
      <c r="B9">
        <v>2.0499999999999998</v>
      </c>
      <c r="D9" t="s">
        <v>27</v>
      </c>
      <c r="E9">
        <v>0</v>
      </c>
      <c r="F9">
        <f>E9/E28</f>
        <v>0</v>
      </c>
      <c r="I9">
        <v>2.0390000000000001</v>
      </c>
      <c r="J9">
        <v>3280.636</v>
      </c>
      <c r="K9">
        <f>J9/J28</f>
        <v>1.9209978820419762</v>
      </c>
      <c r="M9">
        <v>2.1589999999999998</v>
      </c>
      <c r="N9">
        <v>39727.281000000003</v>
      </c>
      <c r="O9" t="s">
        <v>39</v>
      </c>
    </row>
    <row r="10" spans="1:15">
      <c r="A10">
        <v>9</v>
      </c>
      <c r="B10">
        <v>2.95</v>
      </c>
      <c r="D10" t="s">
        <v>27</v>
      </c>
      <c r="E10">
        <v>0</v>
      </c>
      <c r="F10">
        <f>E10/E28</f>
        <v>0</v>
      </c>
      <c r="I10">
        <v>2.92</v>
      </c>
      <c r="J10">
        <v>133.34399999999999</v>
      </c>
      <c r="K10">
        <f>J10/J28</f>
        <v>7.8080451955963803E-2</v>
      </c>
      <c r="M10">
        <v>2.9319999999999999</v>
      </c>
      <c r="N10">
        <v>35.143000000000001</v>
      </c>
      <c r="O10">
        <f>N10/N28</f>
        <v>1.7334058072522588E-2</v>
      </c>
    </row>
    <row r="11" spans="1:15">
      <c r="A11">
        <v>10</v>
      </c>
      <c r="B11">
        <v>3</v>
      </c>
      <c r="D11" t="s">
        <v>27</v>
      </c>
      <c r="E11">
        <v>0</v>
      </c>
      <c r="F11">
        <f>E11/E28</f>
        <v>0</v>
      </c>
      <c r="I11" t="s">
        <v>27</v>
      </c>
      <c r="J11">
        <v>0</v>
      </c>
      <c r="K11">
        <f>J11/J28</f>
        <v>0</v>
      </c>
      <c r="M11">
        <v>2.984</v>
      </c>
      <c r="N11">
        <v>34.29</v>
      </c>
      <c r="O11">
        <f>N11/N28</f>
        <v>1.6913321324497039E-2</v>
      </c>
    </row>
    <row r="12" spans="1:15">
      <c r="A12">
        <v>11</v>
      </c>
      <c r="B12">
        <v>3.2</v>
      </c>
      <c r="D12" t="s">
        <v>27</v>
      </c>
      <c r="E12">
        <v>0</v>
      </c>
      <c r="F12">
        <f>E12/E28</f>
        <v>0</v>
      </c>
      <c r="I12" t="s">
        <v>27</v>
      </c>
      <c r="J12">
        <v>0</v>
      </c>
      <c r="K12">
        <f>J12/J28</f>
        <v>0</v>
      </c>
      <c r="M12">
        <v>3.22</v>
      </c>
      <c r="N12">
        <v>88.423000000000002</v>
      </c>
      <c r="O12">
        <f>N12/N28</f>
        <v>4.3614074408748961E-2</v>
      </c>
    </row>
    <row r="13" spans="1:15">
      <c r="A13">
        <v>12</v>
      </c>
      <c r="B13">
        <v>3.22</v>
      </c>
      <c r="D13" s="5" t="s">
        <v>27</v>
      </c>
      <c r="E13" s="5">
        <v>0</v>
      </c>
      <c r="F13">
        <f>E13/E28</f>
        <v>0</v>
      </c>
      <c r="I13">
        <v>3.26</v>
      </c>
      <c r="J13">
        <v>790.678</v>
      </c>
      <c r="K13">
        <f>J13/J28</f>
        <v>0.46298667800304139</v>
      </c>
      <c r="M13" t="s">
        <v>27</v>
      </c>
      <c r="N13">
        <v>0</v>
      </c>
      <c r="O13">
        <f>N13/N28</f>
        <v>0</v>
      </c>
    </row>
    <row r="14" spans="1:15">
      <c r="A14">
        <v>13</v>
      </c>
      <c r="B14">
        <v>3.42</v>
      </c>
      <c r="D14" s="5" t="s">
        <v>27</v>
      </c>
      <c r="E14" s="5">
        <v>0</v>
      </c>
      <c r="F14">
        <f>E14/E28</f>
        <v>0</v>
      </c>
      <c r="I14">
        <v>3.4319999999999999</v>
      </c>
      <c r="J14">
        <v>32923.972999999998</v>
      </c>
      <c r="K14">
        <f>J14/J28</f>
        <v>19.27884788236403</v>
      </c>
      <c r="M14">
        <v>3.3839999999999999</v>
      </c>
      <c r="N14">
        <v>4181.7259999999997</v>
      </c>
      <c r="O14">
        <f>N14/N28</f>
        <v>2.0626093767571798</v>
      </c>
    </row>
    <row r="15" spans="1:15">
      <c r="A15">
        <v>14</v>
      </c>
      <c r="B15">
        <v>3.5</v>
      </c>
      <c r="D15">
        <v>3.508</v>
      </c>
      <c r="E15">
        <v>33.930999999999997</v>
      </c>
      <c r="F15">
        <f>E15/E28</f>
        <v>8.8403210976786308E-3</v>
      </c>
      <c r="I15">
        <v>3.496</v>
      </c>
      <c r="J15">
        <v>10518.753000000001</v>
      </c>
      <c r="K15">
        <f>J15/J28</f>
        <v>6.159324665925352</v>
      </c>
      <c r="M15">
        <v>3.46</v>
      </c>
      <c r="N15">
        <v>5321.4040000000005</v>
      </c>
      <c r="O15">
        <f>N15/N28</f>
        <v>2.6247481991677999</v>
      </c>
    </row>
    <row r="16" spans="1:15">
      <c r="A16">
        <v>15</v>
      </c>
      <c r="B16">
        <v>3.75</v>
      </c>
      <c r="D16">
        <v>3.8439999999999999</v>
      </c>
      <c r="E16">
        <v>419.23499999999996</v>
      </c>
      <c r="F16">
        <f>E16/E28</f>
        <v>0.10922672527733637</v>
      </c>
      <c r="I16">
        <v>3.8879999999999999</v>
      </c>
      <c r="J16">
        <v>15.586</v>
      </c>
      <c r="K16">
        <f>J16/J28</f>
        <v>9.1264843126473774E-3</v>
      </c>
      <c r="M16">
        <v>3.7879999999999998</v>
      </c>
      <c r="N16">
        <v>213.809</v>
      </c>
      <c r="O16">
        <f>N16/N28</f>
        <v>0.10545991015075495</v>
      </c>
    </row>
    <row r="17" spans="1:15">
      <c r="A17">
        <v>16</v>
      </c>
      <c r="B17">
        <v>4.3</v>
      </c>
      <c r="D17" s="5" t="s">
        <v>27</v>
      </c>
      <c r="E17" s="5">
        <v>0</v>
      </c>
      <c r="F17">
        <f>E17/E28</f>
        <v>0</v>
      </c>
      <c r="I17" t="s">
        <v>27</v>
      </c>
      <c r="J17">
        <v>0</v>
      </c>
      <c r="K17">
        <f>J17/J28</f>
        <v>0</v>
      </c>
      <c r="M17">
        <v>4.2919999999999998</v>
      </c>
      <c r="N17">
        <v>3391.9760000000001</v>
      </c>
      <c r="O17">
        <f>N17/N28</f>
        <v>1.6730702832599058</v>
      </c>
    </row>
    <row r="18" spans="1:15">
      <c r="A18">
        <v>17</v>
      </c>
      <c r="B18">
        <v>7.5</v>
      </c>
      <c r="D18">
        <v>7.1219999999999999</v>
      </c>
      <c r="E18">
        <v>1194.2249999999999</v>
      </c>
      <c r="F18">
        <f>E18/E28</f>
        <v>0.31114121195588879</v>
      </c>
      <c r="I18" t="s">
        <v>27</v>
      </c>
      <c r="J18">
        <v>0</v>
      </c>
      <c r="K18">
        <f>J18/J28</f>
        <v>0</v>
      </c>
      <c r="M18">
        <v>7.4459999999999997</v>
      </c>
      <c r="N18">
        <v>1030.691</v>
      </c>
      <c r="O18">
        <f>N18/N28</f>
        <v>0.50838168764267078</v>
      </c>
    </row>
    <row r="19" spans="1:15">
      <c r="A19">
        <v>18</v>
      </c>
      <c r="B19">
        <v>8.6</v>
      </c>
      <c r="D19" s="5" t="s">
        <v>27</v>
      </c>
      <c r="E19" s="5">
        <v>0</v>
      </c>
      <c r="F19">
        <f>E19/E28</f>
        <v>0</v>
      </c>
      <c r="I19" t="s">
        <v>27</v>
      </c>
      <c r="J19">
        <v>0</v>
      </c>
      <c r="K19">
        <f>J19/J28</f>
        <v>0</v>
      </c>
      <c r="M19">
        <v>8.5869999999999997</v>
      </c>
      <c r="N19">
        <v>9891.6970000000001</v>
      </c>
      <c r="O19">
        <f>N19/N28</f>
        <v>4.8790157423611369</v>
      </c>
    </row>
    <row r="20" spans="1:15">
      <c r="A20">
        <v>19</v>
      </c>
      <c r="B20">
        <v>8.6999999999999993</v>
      </c>
      <c r="D20" s="5" t="s">
        <v>27</v>
      </c>
      <c r="E20" s="5">
        <v>0</v>
      </c>
      <c r="F20">
        <f>E20/E28</f>
        <v>0</v>
      </c>
      <c r="I20">
        <v>8.6549999999999994</v>
      </c>
      <c r="J20">
        <v>57.176000000000002</v>
      </c>
      <c r="K20">
        <f>J20/J28</f>
        <v>3.347978102527438E-2</v>
      </c>
      <c r="M20">
        <v>8.6869999999999994</v>
      </c>
      <c r="N20">
        <v>7331.45</v>
      </c>
      <c r="O20">
        <f>N20/N28</f>
        <v>3.616190423577831</v>
      </c>
    </row>
    <row r="21" spans="1:15">
      <c r="A21">
        <v>20</v>
      </c>
      <c r="B21">
        <v>23.2</v>
      </c>
      <c r="D21" s="5" t="s">
        <v>27</v>
      </c>
      <c r="E21" s="5">
        <v>0</v>
      </c>
      <c r="F21">
        <f>E21/E28</f>
        <v>0</v>
      </c>
      <c r="I21">
        <v>23.419</v>
      </c>
      <c r="J21">
        <v>33714.184000000001</v>
      </c>
      <c r="K21">
        <f>J21/J28</f>
        <v>19.741561105460491</v>
      </c>
      <c r="M21">
        <v>23.364000000000001</v>
      </c>
      <c r="N21">
        <v>8274.1509999999998</v>
      </c>
      <c r="O21">
        <f>N21/N28</f>
        <v>4.0811716112688394</v>
      </c>
    </row>
    <row r="22" spans="1:15">
      <c r="A22">
        <v>21</v>
      </c>
      <c r="B22">
        <v>24.75</v>
      </c>
      <c r="D22" s="5" t="s">
        <v>27</v>
      </c>
      <c r="E22" s="5">
        <v>0</v>
      </c>
      <c r="F22">
        <f>E22/E28</f>
        <v>0</v>
      </c>
      <c r="I22">
        <v>24.756</v>
      </c>
      <c r="J22">
        <v>168.702</v>
      </c>
      <c r="K22">
        <f>J22/J28</f>
        <v>9.8784560279240208E-2</v>
      </c>
      <c r="M22">
        <v>24.748000000000001</v>
      </c>
      <c r="N22">
        <v>258.87099999999998</v>
      </c>
      <c r="O22">
        <f>N22/N28</f>
        <v>0.12768645099428033</v>
      </c>
    </row>
    <row r="23" spans="1:15">
      <c r="A23">
        <v>22</v>
      </c>
      <c r="B23">
        <v>24.85</v>
      </c>
      <c r="D23" s="5" t="s">
        <v>27</v>
      </c>
      <c r="E23" s="5">
        <v>0</v>
      </c>
      <c r="F23">
        <f>E23/E28</f>
        <v>0</v>
      </c>
      <c r="I23">
        <v>24.852</v>
      </c>
      <c r="J23">
        <v>50.515999999999998</v>
      </c>
      <c r="K23">
        <f>J23/J28</f>
        <v>2.9579974434601235E-2</v>
      </c>
      <c r="M23">
        <v>24.844000000000001</v>
      </c>
      <c r="N23">
        <v>76.738</v>
      </c>
      <c r="O23">
        <f>N23/N28</f>
        <v>3.7850523528703814E-2</v>
      </c>
    </row>
    <row r="24" spans="1:15">
      <c r="A24">
        <v>23</v>
      </c>
      <c r="B24">
        <v>25.25</v>
      </c>
      <c r="D24" s="5" t="s">
        <v>27</v>
      </c>
      <c r="E24" s="5">
        <v>0</v>
      </c>
      <c r="F24">
        <f>E24/E28</f>
        <v>0</v>
      </c>
      <c r="I24">
        <v>25.187999999999999</v>
      </c>
      <c r="J24">
        <v>270.72399999999999</v>
      </c>
      <c r="K24">
        <f>J24/J28</f>
        <v>0.15852421012813733</v>
      </c>
      <c r="M24">
        <v>25.189</v>
      </c>
      <c r="N24">
        <v>67.989000000000004</v>
      </c>
      <c r="O24">
        <f>N24/N28</f>
        <v>3.3535135711030312E-2</v>
      </c>
    </row>
    <row r="25" spans="1:15">
      <c r="A25">
        <v>24</v>
      </c>
      <c r="B25">
        <v>25.85</v>
      </c>
      <c r="D25" s="5" t="s">
        <v>27</v>
      </c>
      <c r="E25" s="5">
        <v>0</v>
      </c>
      <c r="F25">
        <f>E25/E28</f>
        <v>0</v>
      </c>
      <c r="I25">
        <v>25.832999999999998</v>
      </c>
      <c r="J25">
        <v>250.434</v>
      </c>
      <c r="K25">
        <f>J25/J28</f>
        <v>0.14664326782712261</v>
      </c>
      <c r="M25">
        <v>25.812999999999999</v>
      </c>
      <c r="N25">
        <v>5182.924</v>
      </c>
      <c r="O25">
        <f>N25/N28</f>
        <v>2.5564438323840037</v>
      </c>
    </row>
    <row r="26" spans="1:15">
      <c r="A26">
        <v>25</v>
      </c>
      <c r="B26">
        <v>27</v>
      </c>
      <c r="D26" s="5" t="s">
        <v>27</v>
      </c>
      <c r="E26" s="5">
        <v>0</v>
      </c>
      <c r="F26">
        <f>E26/E28</f>
        <v>0</v>
      </c>
      <c r="I26">
        <v>26.97</v>
      </c>
      <c r="J26">
        <v>43.771999999999998</v>
      </c>
      <c r="K26">
        <f>J26/J28</f>
        <v>2.5630981094135825E-2</v>
      </c>
      <c r="M26">
        <v>26.844999999999999</v>
      </c>
      <c r="N26">
        <v>24.853999999999999</v>
      </c>
      <c r="O26">
        <f>N26/N28</f>
        <v>1.2259075188073766E-2</v>
      </c>
    </row>
    <row r="27" spans="1:15">
      <c r="A27">
        <v>26</v>
      </c>
      <c r="B27">
        <v>28.1</v>
      </c>
      <c r="D27">
        <v>28.065999999999999</v>
      </c>
      <c r="E27">
        <v>76.144999999999996</v>
      </c>
      <c r="F27">
        <f>E27/E28</f>
        <v>1.9838679967662001E-2</v>
      </c>
      <c r="I27">
        <v>28.114000000000001</v>
      </c>
      <c r="J27">
        <v>22.736999999999998</v>
      </c>
      <c r="K27">
        <f>J27/J28</f>
        <v>1.3313799166987257E-2</v>
      </c>
      <c r="M27" t="s">
        <v>27</v>
      </c>
      <c r="N27">
        <v>0</v>
      </c>
      <c r="O27">
        <f>N27/N28</f>
        <v>0</v>
      </c>
    </row>
    <row r="28" spans="1:15">
      <c r="A28" t="s">
        <v>38</v>
      </c>
      <c r="D28">
        <v>18.128</v>
      </c>
      <c r="E28">
        <v>3838.2089999999998</v>
      </c>
      <c r="F28">
        <f>E28/E28</f>
        <v>1</v>
      </c>
      <c r="I28">
        <v>18.128</v>
      </c>
      <c r="J28">
        <v>1707.777</v>
      </c>
      <c r="K28">
        <f>J28/J28</f>
        <v>1</v>
      </c>
      <c r="M28">
        <v>18.084</v>
      </c>
      <c r="N28">
        <v>2027.396</v>
      </c>
      <c r="O28">
        <f>N28/N28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G19" sqref="G19"/>
    </sheetView>
  </sheetViews>
  <sheetFormatPr baseColWidth="10" defaultRowHeight="15" x14ac:dyDescent="0"/>
  <cols>
    <col min="4" max="4" width="14.33203125" customWidth="1"/>
    <col min="8" max="8" width="18.33203125" customWidth="1"/>
  </cols>
  <sheetData>
    <row r="1" spans="1:16">
      <c r="B1" t="s">
        <v>45</v>
      </c>
      <c r="E1" t="s">
        <v>49</v>
      </c>
      <c r="H1" t="s">
        <v>50</v>
      </c>
      <c r="K1" t="s">
        <v>51</v>
      </c>
      <c r="N1" t="s">
        <v>52</v>
      </c>
    </row>
    <row r="2" spans="1:16">
      <c r="A2" t="s">
        <v>40</v>
      </c>
      <c r="B2" t="s">
        <v>46</v>
      </c>
      <c r="C2" t="s">
        <v>47</v>
      </c>
      <c r="D2" t="s">
        <v>48</v>
      </c>
      <c r="H2" t="s">
        <v>46</v>
      </c>
      <c r="I2" t="s">
        <v>47</v>
      </c>
      <c r="J2" t="s">
        <v>42</v>
      </c>
      <c r="M2" t="s">
        <v>42</v>
      </c>
      <c r="P2" t="s">
        <v>53</v>
      </c>
    </row>
    <row r="3" spans="1:16">
      <c r="A3" t="s">
        <v>54</v>
      </c>
      <c r="B3">
        <v>1.2829999999999999</v>
      </c>
      <c r="C3">
        <v>392.76400000000001</v>
      </c>
      <c r="D3">
        <f>C3/C29</f>
        <v>0.21457002846263529</v>
      </c>
      <c r="E3">
        <v>1.2869999999999999</v>
      </c>
      <c r="F3">
        <v>221.36699999999999</v>
      </c>
      <c r="G3">
        <f>F3/F29</f>
        <v>8.5980388577430011E-2</v>
      </c>
      <c r="H3">
        <v>1.2789999999999999</v>
      </c>
      <c r="I3">
        <v>248.33199999999999</v>
      </c>
      <c r="J3">
        <f>I3/I29</f>
        <v>0.20746216162252432</v>
      </c>
      <c r="K3">
        <v>1.2829999999999999</v>
      </c>
      <c r="L3">
        <v>139.041</v>
      </c>
      <c r="M3">
        <f>L3/L29</f>
        <v>0.10300958595689541</v>
      </c>
      <c r="N3">
        <v>1.2869999999999999</v>
      </c>
      <c r="O3">
        <v>246.434</v>
      </c>
      <c r="P3">
        <f>O3/O29</f>
        <v>0.13217325823810108</v>
      </c>
    </row>
    <row r="4" spans="1:16">
      <c r="A4" t="s">
        <v>55</v>
      </c>
      <c r="B4">
        <v>1.351</v>
      </c>
      <c r="C4">
        <v>15.430999999999999</v>
      </c>
      <c r="D4">
        <f>C4/C29</f>
        <v>8.4300753358427065E-3</v>
      </c>
      <c r="E4" t="s">
        <v>27</v>
      </c>
      <c r="F4">
        <v>0</v>
      </c>
      <c r="G4">
        <f>F4/F29</f>
        <v>0</v>
      </c>
      <c r="H4">
        <v>1.335</v>
      </c>
      <c r="I4">
        <v>11134.699000000001</v>
      </c>
      <c r="J4">
        <f>I4/I29</f>
        <v>9.3021790327310221</v>
      </c>
      <c r="K4">
        <v>1.347</v>
      </c>
      <c r="L4">
        <v>7802.7510000000002</v>
      </c>
      <c r="M4">
        <f>L4/L29</f>
        <v>5.7807276259143112</v>
      </c>
      <c r="N4">
        <v>1.351</v>
      </c>
      <c r="O4">
        <v>48.938000000000002</v>
      </c>
      <c r="P4">
        <f>O4/O29</f>
        <v>2.6247575057241252E-2</v>
      </c>
    </row>
    <row r="5" spans="1:16">
      <c r="A5" t="s">
        <v>56</v>
      </c>
      <c r="B5">
        <v>1.427</v>
      </c>
      <c r="C5">
        <v>10586.628000000001</v>
      </c>
      <c r="D5">
        <f>C5/C29</f>
        <v>5.7835572284713761</v>
      </c>
      <c r="E5">
        <v>1.427</v>
      </c>
      <c r="F5">
        <v>14.143000000000001</v>
      </c>
      <c r="G5">
        <f>F5/F29</f>
        <v>5.4932335698211236E-3</v>
      </c>
      <c r="H5">
        <v>1.407</v>
      </c>
      <c r="I5">
        <v>18327.648000000001</v>
      </c>
      <c r="J5">
        <f>I5/I29</f>
        <v>15.311331087160474</v>
      </c>
      <c r="K5">
        <v>1.415</v>
      </c>
      <c r="L5">
        <v>15110.263000000001</v>
      </c>
      <c r="M5">
        <f>L5/L29</f>
        <v>11.194553659206971</v>
      </c>
      <c r="N5">
        <v>1.411</v>
      </c>
      <c r="O5">
        <v>16974.379000000001</v>
      </c>
      <c r="P5">
        <f>O5/O29</f>
        <v>9.1040967520650558</v>
      </c>
    </row>
    <row r="6" spans="1:16">
      <c r="A6" t="s">
        <v>57</v>
      </c>
      <c r="B6" t="s">
        <v>27</v>
      </c>
      <c r="C6">
        <v>0</v>
      </c>
      <c r="D6">
        <f>C6/C29</f>
        <v>0</v>
      </c>
      <c r="E6">
        <v>1.575</v>
      </c>
      <c r="F6">
        <v>83.792000000000002</v>
      </c>
      <c r="G6">
        <f>F6/F29</f>
        <v>3.2545360056738429E-2</v>
      </c>
      <c r="H6" t="s">
        <v>27</v>
      </c>
      <c r="I6">
        <v>0</v>
      </c>
      <c r="J6">
        <f>I6/I29</f>
        <v>0</v>
      </c>
      <c r="K6">
        <v>1.579</v>
      </c>
      <c r="L6">
        <v>15.368</v>
      </c>
      <c r="M6">
        <f>L6/L29</f>
        <v>1.1385500082605625E-2</v>
      </c>
      <c r="N6">
        <v>1.579</v>
      </c>
      <c r="O6">
        <v>15.294</v>
      </c>
      <c r="P6">
        <f>O6/O29</f>
        <v>8.2028365058941458E-3</v>
      </c>
    </row>
    <row r="7" spans="1:16">
      <c r="A7" t="s">
        <v>58</v>
      </c>
      <c r="B7" t="s">
        <v>27</v>
      </c>
      <c r="C7" t="s">
        <v>27</v>
      </c>
      <c r="D7" t="s">
        <v>27</v>
      </c>
      <c r="E7" t="s">
        <v>27</v>
      </c>
      <c r="F7" t="s">
        <v>27</v>
      </c>
      <c r="G7" t="s">
        <v>27</v>
      </c>
      <c r="H7" t="s">
        <v>27</v>
      </c>
      <c r="I7" t="s">
        <v>27</v>
      </c>
      <c r="J7" t="s">
        <v>27</v>
      </c>
      <c r="K7" t="s">
        <v>27</v>
      </c>
      <c r="L7" t="s">
        <v>27</v>
      </c>
      <c r="M7" t="s">
        <v>27</v>
      </c>
      <c r="N7" t="s">
        <v>27</v>
      </c>
      <c r="O7" t="s">
        <v>27</v>
      </c>
      <c r="P7" t="s">
        <v>27</v>
      </c>
    </row>
    <row r="8" spans="1:16">
      <c r="A8" t="s">
        <v>59</v>
      </c>
      <c r="B8" t="s">
        <v>27</v>
      </c>
      <c r="C8" t="s">
        <v>27</v>
      </c>
      <c r="D8" t="s">
        <v>27</v>
      </c>
      <c r="E8" t="s">
        <v>27</v>
      </c>
      <c r="F8" t="s">
        <v>27</v>
      </c>
      <c r="G8" t="s">
        <v>27</v>
      </c>
      <c r="H8" t="s">
        <v>27</v>
      </c>
      <c r="I8" t="s">
        <v>27</v>
      </c>
      <c r="J8" t="s">
        <v>27</v>
      </c>
      <c r="K8" t="s">
        <v>27</v>
      </c>
      <c r="L8" t="s">
        <v>27</v>
      </c>
      <c r="M8" t="s">
        <v>27</v>
      </c>
      <c r="N8" t="s">
        <v>27</v>
      </c>
      <c r="O8" t="s">
        <v>27</v>
      </c>
      <c r="P8" t="s">
        <v>27</v>
      </c>
    </row>
    <row r="9" spans="1:16">
      <c r="A9" t="s">
        <v>60</v>
      </c>
      <c r="B9">
        <v>1.9390000000000001</v>
      </c>
      <c r="C9">
        <v>815.58199999999999</v>
      </c>
      <c r="D9">
        <f>C9/C29</f>
        <v>0.44555879091162376</v>
      </c>
      <c r="E9" t="s">
        <v>27</v>
      </c>
      <c r="F9" t="s">
        <v>27</v>
      </c>
      <c r="G9" t="s">
        <v>27</v>
      </c>
      <c r="H9">
        <v>1.931</v>
      </c>
      <c r="I9">
        <v>258.17899999999997</v>
      </c>
      <c r="J9">
        <f>I9/I29</f>
        <v>0.21568856782670659</v>
      </c>
      <c r="K9" t="s">
        <v>27</v>
      </c>
      <c r="L9" t="s">
        <v>27</v>
      </c>
      <c r="M9" t="e">
        <f>L9/L29</f>
        <v>#VALUE!</v>
      </c>
      <c r="N9" t="s">
        <v>27</v>
      </c>
      <c r="O9" t="s">
        <v>27</v>
      </c>
      <c r="P9" t="s">
        <v>27</v>
      </c>
    </row>
    <row r="10" spans="1:16">
      <c r="A10" t="s">
        <v>61</v>
      </c>
      <c r="B10">
        <v>2.0390000000000001</v>
      </c>
      <c r="C10">
        <v>1678.799</v>
      </c>
      <c r="D10">
        <f>C10/C29</f>
        <v>0.91714095287002784</v>
      </c>
      <c r="E10" t="s">
        <v>27</v>
      </c>
      <c r="F10" t="s">
        <v>27</v>
      </c>
      <c r="G10" t="s">
        <v>27</v>
      </c>
      <c r="H10">
        <v>2.0310000000000001</v>
      </c>
      <c r="I10">
        <v>311.80399999999997</v>
      </c>
      <c r="J10">
        <f>I10/I29</f>
        <v>0.26048810400008687</v>
      </c>
      <c r="K10" t="s">
        <v>27</v>
      </c>
      <c r="L10" t="s">
        <v>27</v>
      </c>
      <c r="M10" t="e">
        <f>L10/L29</f>
        <v>#VALUE!</v>
      </c>
      <c r="N10" t="s">
        <v>27</v>
      </c>
      <c r="O10" t="s">
        <v>27</v>
      </c>
      <c r="P10" t="s">
        <v>27</v>
      </c>
    </row>
    <row r="11" spans="1:16">
      <c r="A11" t="s">
        <v>62</v>
      </c>
      <c r="B11" t="s">
        <v>27</v>
      </c>
      <c r="C11">
        <v>0</v>
      </c>
      <c r="D11">
        <f>C11/C29</f>
        <v>0</v>
      </c>
      <c r="E11">
        <v>2.9159999999999999</v>
      </c>
      <c r="F11">
        <v>396.08199999999999</v>
      </c>
      <c r="G11">
        <f>F11/F29</f>
        <v>0.15384083566441986</v>
      </c>
      <c r="H11">
        <v>2.92</v>
      </c>
      <c r="I11">
        <v>61.247</v>
      </c>
      <c r="J11">
        <f>I11/I29</f>
        <v>5.1167127123748643E-2</v>
      </c>
      <c r="K11" t="s">
        <v>27</v>
      </c>
      <c r="L11">
        <v>0</v>
      </c>
      <c r="M11">
        <f>L11/L29</f>
        <v>0</v>
      </c>
      <c r="N11">
        <v>2.976</v>
      </c>
      <c r="O11">
        <v>15.744</v>
      </c>
      <c r="P11">
        <f>O11/O29</f>
        <v>8.4441910519679232E-3</v>
      </c>
    </row>
    <row r="12" spans="1:16">
      <c r="A12" t="s">
        <v>63</v>
      </c>
      <c r="B12" t="s">
        <v>27</v>
      </c>
      <c r="C12">
        <v>0</v>
      </c>
      <c r="D12">
        <f>C12/C29</f>
        <v>0</v>
      </c>
      <c r="E12" t="s">
        <v>27</v>
      </c>
      <c r="F12">
        <v>0</v>
      </c>
      <c r="G12">
        <f>F12/F29</f>
        <v>0</v>
      </c>
      <c r="H12" t="s">
        <v>27</v>
      </c>
      <c r="I12">
        <v>0</v>
      </c>
      <c r="J12">
        <f>I12/I29</f>
        <v>0</v>
      </c>
      <c r="K12">
        <v>3.004</v>
      </c>
      <c r="L12">
        <v>67.376000000000005</v>
      </c>
      <c r="M12">
        <f>L12/L29</f>
        <v>4.991602378745684E-2</v>
      </c>
      <c r="N12">
        <v>3.004</v>
      </c>
      <c r="O12">
        <v>144.49100000000001</v>
      </c>
      <c r="P12">
        <f>O12/O29</f>
        <v>7.7496799370547348E-2</v>
      </c>
    </row>
    <row r="13" spans="1:16">
      <c r="A13" t="s">
        <v>64</v>
      </c>
      <c r="B13" t="s">
        <v>27</v>
      </c>
      <c r="C13">
        <v>0</v>
      </c>
      <c r="D13">
        <f>C13/C29</f>
        <v>0</v>
      </c>
      <c r="E13">
        <v>3.2440000000000002</v>
      </c>
      <c r="F13">
        <v>147.62799999999999</v>
      </c>
      <c r="G13">
        <f>F13/F29</f>
        <v>5.7339679378176675E-2</v>
      </c>
      <c r="H13">
        <v>3.2320000000000002</v>
      </c>
      <c r="I13">
        <v>7141.5060000000003</v>
      </c>
      <c r="J13">
        <f>I13/I29</f>
        <v>5.966175410338689</v>
      </c>
      <c r="K13">
        <v>3.26</v>
      </c>
      <c r="L13">
        <v>9286.4040000000005</v>
      </c>
      <c r="M13">
        <f>L13/L29</f>
        <v>6.8799032736276171</v>
      </c>
      <c r="N13" t="s">
        <v>27</v>
      </c>
      <c r="O13">
        <v>0</v>
      </c>
      <c r="P13">
        <f>O13/O29</f>
        <v>0</v>
      </c>
    </row>
    <row r="14" spans="1:16">
      <c r="A14" t="s">
        <v>65</v>
      </c>
      <c r="B14">
        <v>3.2919999999999998</v>
      </c>
      <c r="C14">
        <v>61.258000000000003</v>
      </c>
      <c r="D14">
        <f>C14/C29</f>
        <v>3.3465721918414397E-2</v>
      </c>
      <c r="E14" t="s">
        <v>27</v>
      </c>
      <c r="F14">
        <v>0</v>
      </c>
      <c r="G14">
        <f>F14/F29</f>
        <v>0</v>
      </c>
      <c r="H14" t="s">
        <v>27</v>
      </c>
      <c r="I14">
        <v>0</v>
      </c>
      <c r="J14">
        <f>I14/I29</f>
        <v>0</v>
      </c>
      <c r="K14" t="s">
        <v>27</v>
      </c>
      <c r="L14">
        <v>0</v>
      </c>
      <c r="M14">
        <f>L14/L29</f>
        <v>0</v>
      </c>
      <c r="N14" t="s">
        <v>27</v>
      </c>
      <c r="O14">
        <v>0</v>
      </c>
      <c r="P14">
        <f>O14/O29</f>
        <v>0</v>
      </c>
    </row>
    <row r="15" spans="1:16">
      <c r="A15" t="s">
        <v>66</v>
      </c>
      <c r="B15">
        <v>3.4279999999999999</v>
      </c>
      <c r="C15">
        <v>24983.879000000001</v>
      </c>
      <c r="D15">
        <f>C15/C29</f>
        <v>13.648887444208318</v>
      </c>
      <c r="E15">
        <v>3.4119999999999999</v>
      </c>
      <c r="F15">
        <v>9308.9480000000003</v>
      </c>
      <c r="G15">
        <f>F15/F29</f>
        <v>3.6156562011821545</v>
      </c>
      <c r="H15">
        <v>3.3919999999999999</v>
      </c>
      <c r="I15">
        <v>10905.846</v>
      </c>
      <c r="J15">
        <f>I15/I29</f>
        <v>9.1109900676608753</v>
      </c>
      <c r="K15">
        <v>3.42</v>
      </c>
      <c r="L15">
        <v>12807.567999999999</v>
      </c>
      <c r="M15">
        <f>L15/L29</f>
        <v>9.4885844951833125</v>
      </c>
      <c r="N15">
        <v>3.4319999999999999</v>
      </c>
      <c r="O15">
        <v>20280.381000000001</v>
      </c>
      <c r="P15">
        <f>O15/O29</f>
        <v>10.87724922324062</v>
      </c>
    </row>
    <row r="16" spans="1:16">
      <c r="A16" t="s">
        <v>67</v>
      </c>
      <c r="B16">
        <v>3.488</v>
      </c>
      <c r="C16">
        <v>8481.1509999999998</v>
      </c>
      <c r="D16">
        <f>C16/C29</f>
        <v>4.6333187651258969</v>
      </c>
      <c r="E16">
        <v>3.488</v>
      </c>
      <c r="F16">
        <v>4265.7299999999996</v>
      </c>
      <c r="G16">
        <f>F16/F29</f>
        <v>1.6568373920521147</v>
      </c>
      <c r="H16">
        <v>3.468</v>
      </c>
      <c r="I16">
        <v>2719.8670000000002</v>
      </c>
      <c r="J16">
        <f>I16/I29</f>
        <v>2.2722383226719489</v>
      </c>
      <c r="K16">
        <v>3.496</v>
      </c>
      <c r="L16">
        <v>3042.4270000000001</v>
      </c>
      <c r="M16">
        <f>L16/L29</f>
        <v>2.2540052615708999</v>
      </c>
      <c r="N16">
        <v>3.496</v>
      </c>
      <c r="O16">
        <v>7117.7539999999999</v>
      </c>
      <c r="P16">
        <f>O16/O29</f>
        <v>3.8175606349662665</v>
      </c>
    </row>
    <row r="17" spans="1:16">
      <c r="A17" t="s">
        <v>68</v>
      </c>
      <c r="B17">
        <v>3.9239999999999999</v>
      </c>
      <c r="C17">
        <v>401.63100000000003</v>
      </c>
      <c r="D17">
        <f>C17/C29</f>
        <v>0.2194141395379329</v>
      </c>
      <c r="E17">
        <v>3.8159999999999998</v>
      </c>
      <c r="F17">
        <v>112.529</v>
      </c>
      <c r="G17">
        <f>F17/F29</f>
        <v>4.3706998541921886E-2</v>
      </c>
      <c r="H17">
        <v>3.9079999999999999</v>
      </c>
      <c r="I17">
        <v>31.148</v>
      </c>
      <c r="J17">
        <f>I17/I29</f>
        <v>2.6021742708222814E-2</v>
      </c>
      <c r="K17">
        <v>3.8050000000000002</v>
      </c>
      <c r="L17">
        <v>103.46799999999999</v>
      </c>
      <c r="M17">
        <f>L17/L29</f>
        <v>7.6655057427579304E-2</v>
      </c>
      <c r="N17">
        <v>3.8090000000000002</v>
      </c>
      <c r="O17">
        <v>332.37700000000001</v>
      </c>
      <c r="P17">
        <f>O17/O29</f>
        <v>0.1782682221341427</v>
      </c>
    </row>
    <row r="18" spans="1:16">
      <c r="A18" t="s">
        <v>69</v>
      </c>
      <c r="B18" t="s">
        <v>27</v>
      </c>
      <c r="C18">
        <v>0</v>
      </c>
      <c r="D18">
        <f>C18/C29</f>
        <v>0</v>
      </c>
      <c r="E18">
        <v>4.3239999999999998</v>
      </c>
      <c r="F18">
        <v>3351.3119999999999</v>
      </c>
      <c r="G18">
        <f>F18/F29</f>
        <v>1.30167146866608</v>
      </c>
      <c r="H18" t="s">
        <v>27</v>
      </c>
      <c r="I18">
        <v>0</v>
      </c>
      <c r="J18">
        <f>I18/I29</f>
        <v>0</v>
      </c>
      <c r="K18" t="s">
        <v>27</v>
      </c>
      <c r="L18">
        <v>0</v>
      </c>
      <c r="M18">
        <f>L18/L29</f>
        <v>0</v>
      </c>
      <c r="N18">
        <v>4.3369999999999997</v>
      </c>
      <c r="O18">
        <v>34.561</v>
      </c>
      <c r="P18">
        <f>O18/O29</f>
        <v>1.8536565481901895E-2</v>
      </c>
    </row>
    <row r="19" spans="1:16">
      <c r="A19" t="s">
        <v>70</v>
      </c>
      <c r="B19">
        <v>7.4939999999999998</v>
      </c>
      <c r="C19">
        <v>105.93799999999999</v>
      </c>
      <c r="D19">
        <f>C19/C29</f>
        <v>5.7874753478614774E-2</v>
      </c>
      <c r="E19">
        <v>7.5860000000000003</v>
      </c>
      <c r="F19">
        <v>21.228000000000002</v>
      </c>
      <c r="G19">
        <f>F19/F29</f>
        <v>8.245093842901988E-3</v>
      </c>
      <c r="H19" t="s">
        <v>27</v>
      </c>
      <c r="I19">
        <v>0</v>
      </c>
      <c r="J19">
        <f>I19/I29</f>
        <v>0</v>
      </c>
      <c r="K19" t="s">
        <v>27</v>
      </c>
      <c r="L19">
        <v>0</v>
      </c>
      <c r="M19">
        <f>L19/L29</f>
        <v>0</v>
      </c>
      <c r="N19">
        <v>7.4950000000000001</v>
      </c>
      <c r="O19">
        <v>26.696000000000002</v>
      </c>
      <c r="P19">
        <f>O19/O29</f>
        <v>1.431822435996797E-2</v>
      </c>
    </row>
    <row r="20" spans="1:16">
      <c r="A20" t="s">
        <v>71</v>
      </c>
      <c r="B20">
        <v>8.6349999999999998</v>
      </c>
      <c r="C20">
        <v>310.86200000000002</v>
      </c>
      <c r="D20">
        <f>C20/C29</f>
        <v>0.16982632875709519</v>
      </c>
      <c r="E20">
        <v>8.6430000000000007</v>
      </c>
      <c r="F20">
        <v>16270.746999999999</v>
      </c>
      <c r="G20">
        <f>F20/F29</f>
        <v>6.3196644012208392</v>
      </c>
      <c r="H20">
        <v>8.6110000000000007</v>
      </c>
      <c r="I20">
        <v>68.525999999999996</v>
      </c>
      <c r="J20">
        <f>I20/I29</f>
        <v>5.7248168127124577E-2</v>
      </c>
      <c r="K20">
        <v>8.64</v>
      </c>
      <c r="L20">
        <v>180.011</v>
      </c>
      <c r="M20">
        <f>L20/L29</f>
        <v>0.13336252312401883</v>
      </c>
      <c r="N20">
        <v>8.6389999999999993</v>
      </c>
      <c r="O20">
        <v>456.54399999999998</v>
      </c>
      <c r="P20">
        <f>O20/O29</f>
        <v>0.24486437751712675</v>
      </c>
    </row>
    <row r="21" spans="1:16">
      <c r="A21" t="s">
        <v>72</v>
      </c>
      <c r="B21" t="s">
        <v>27</v>
      </c>
      <c r="C21">
        <v>0</v>
      </c>
      <c r="D21">
        <f>C21/C29</f>
        <v>0</v>
      </c>
      <c r="E21">
        <v>8.7349999999999994</v>
      </c>
      <c r="F21">
        <v>3808.3380000000002</v>
      </c>
      <c r="G21">
        <f>F21/F29</f>
        <v>1.4791833519639002</v>
      </c>
      <c r="H21" t="s">
        <v>27</v>
      </c>
      <c r="I21">
        <v>0</v>
      </c>
      <c r="J21">
        <f>I21/I29</f>
        <v>0</v>
      </c>
      <c r="K21" t="s">
        <v>27</v>
      </c>
      <c r="L21">
        <v>0</v>
      </c>
      <c r="M21">
        <f>L21/L29</f>
        <v>0</v>
      </c>
      <c r="N21">
        <v>8.7390000000000008</v>
      </c>
      <c r="O21">
        <v>63.814999999999998</v>
      </c>
      <c r="P21">
        <f>O21/O29</f>
        <v>3.4226756350440361E-2</v>
      </c>
    </row>
    <row r="22" spans="1:16">
      <c r="A22" t="s">
        <v>73</v>
      </c>
      <c r="B22">
        <v>23.396000000000001</v>
      </c>
      <c r="C22">
        <v>20073.502</v>
      </c>
      <c r="D22">
        <f>C22/C29</f>
        <v>10.966310291892245</v>
      </c>
      <c r="E22">
        <v>23.379000000000001</v>
      </c>
      <c r="F22">
        <v>6929.0860000000002</v>
      </c>
      <c r="G22">
        <f>F22/F29</f>
        <v>2.6913022571857153</v>
      </c>
      <c r="H22">
        <v>23.363</v>
      </c>
      <c r="I22">
        <v>9066.5910000000003</v>
      </c>
      <c r="J22">
        <f>I22/I29</f>
        <v>7.5744348992772759</v>
      </c>
      <c r="K22">
        <v>23.384</v>
      </c>
      <c r="L22">
        <v>9135.9310000000005</v>
      </c>
      <c r="M22">
        <f>L22/L29</f>
        <v>6.7684242032261386</v>
      </c>
      <c r="N22">
        <v>23.388000000000002</v>
      </c>
      <c r="O22">
        <f>O35+13091.375</f>
        <v>13091.375</v>
      </c>
      <c r="P22">
        <f>O22/O29</f>
        <v>7.0214730457924661</v>
      </c>
    </row>
    <row r="23" spans="1:16">
      <c r="A23" t="s">
        <v>74</v>
      </c>
      <c r="B23" t="s">
        <v>27</v>
      </c>
      <c r="C23">
        <v>0</v>
      </c>
      <c r="D23">
        <f>C23/C29</f>
        <v>0</v>
      </c>
      <c r="E23">
        <v>24.759</v>
      </c>
      <c r="F23">
        <v>307.839</v>
      </c>
      <c r="G23">
        <f>F23/F29</f>
        <v>0.11956667813760623</v>
      </c>
      <c r="H23">
        <v>24.751999999999999</v>
      </c>
      <c r="I23">
        <v>263.37900000000002</v>
      </c>
      <c r="J23">
        <f>I23/I29</f>
        <v>0.22003276527382229</v>
      </c>
      <c r="K23">
        <v>24.757000000000001</v>
      </c>
      <c r="L23">
        <v>1874.9079999999999</v>
      </c>
      <c r="M23">
        <f>L23/L29</f>
        <v>1.3890399003694656</v>
      </c>
      <c r="N23">
        <v>24.760999999999999</v>
      </c>
      <c r="O23">
        <v>80.710999999999999</v>
      </c>
      <c r="P23">
        <f>O23/O29</f>
        <v>4.3288815040357156E-2</v>
      </c>
    </row>
    <row r="24" spans="1:16">
      <c r="A24" t="s">
        <v>75</v>
      </c>
      <c r="B24" t="s">
        <v>27</v>
      </c>
      <c r="C24">
        <v>0</v>
      </c>
      <c r="D24">
        <f>C24/C29</f>
        <v>0</v>
      </c>
      <c r="E24">
        <v>24.856000000000002</v>
      </c>
      <c r="F24">
        <v>128.131</v>
      </c>
      <c r="G24">
        <f>F24/F29</f>
        <v>4.9766917240666786E-2</v>
      </c>
      <c r="H24">
        <v>24.847999999999999</v>
      </c>
      <c r="I24">
        <v>45.850999999999999</v>
      </c>
      <c r="J24">
        <f>I24/I29</f>
        <v>3.8304960989942349E-2</v>
      </c>
      <c r="K24">
        <v>24.853000000000002</v>
      </c>
      <c r="L24">
        <v>216.732</v>
      </c>
      <c r="M24">
        <f>L24/L29</f>
        <v>0.16056755621442495</v>
      </c>
      <c r="N24" t="s">
        <v>27</v>
      </c>
      <c r="O24">
        <v>0</v>
      </c>
      <c r="P24">
        <f>O24/O29</f>
        <v>0</v>
      </c>
    </row>
    <row r="25" spans="1:16">
      <c r="A25" t="s">
        <v>76</v>
      </c>
      <c r="B25">
        <v>25.193000000000001</v>
      </c>
      <c r="C25">
        <v>121.175</v>
      </c>
      <c r="D25">
        <f>C25/C29</f>
        <v>6.6198845105355453E-2</v>
      </c>
      <c r="E25">
        <v>25.196000000000002</v>
      </c>
      <c r="F25">
        <v>38.152000000000001</v>
      </c>
      <c r="G25">
        <f>F25/F29</f>
        <v>1.4818485975805382E-2</v>
      </c>
      <c r="H25">
        <v>25.187999999999999</v>
      </c>
      <c r="I25">
        <v>191.65299999999999</v>
      </c>
      <c r="J25">
        <f>I25/I29</f>
        <v>0.1601112448715496</v>
      </c>
      <c r="K25">
        <v>25.193000000000001</v>
      </c>
      <c r="L25">
        <v>79.978999999999999</v>
      </c>
      <c r="M25">
        <f>L25/L29</f>
        <v>5.9253052518656646E-2</v>
      </c>
      <c r="N25">
        <v>25.193000000000001</v>
      </c>
      <c r="O25">
        <v>204.25700000000001</v>
      </c>
      <c r="P25">
        <f>O25/O29</f>
        <v>0.10955190114975942</v>
      </c>
    </row>
    <row r="26" spans="1:16">
      <c r="A26" t="s">
        <v>77</v>
      </c>
      <c r="B26">
        <v>25.760999999999999</v>
      </c>
      <c r="C26">
        <v>37.42</v>
      </c>
      <c r="D26">
        <f>C26/C29</f>
        <v>2.0442837085557261E-2</v>
      </c>
      <c r="E26">
        <v>25.82</v>
      </c>
      <c r="F26">
        <v>2316.8850000000002</v>
      </c>
      <c r="G26">
        <f>F26/F29</f>
        <v>0.89989326588524465</v>
      </c>
      <c r="H26">
        <v>25.757000000000001</v>
      </c>
      <c r="I26">
        <v>25.561</v>
      </c>
      <c r="J26">
        <f>I26/I29</f>
        <v>2.1354236720331429E-2</v>
      </c>
      <c r="K26">
        <v>25.760999999999999</v>
      </c>
      <c r="L26">
        <v>27.673999999999999</v>
      </c>
      <c r="M26">
        <f>L26/L29</f>
        <v>2.0502494097216818E-2</v>
      </c>
      <c r="N26">
        <v>25.760999999999999</v>
      </c>
      <c r="O26">
        <v>29.376000000000001</v>
      </c>
      <c r="P26">
        <f>O26/O29</f>
        <v>1.575562476769625E-2</v>
      </c>
    </row>
    <row r="27" spans="1:16">
      <c r="A27" t="s">
        <v>78</v>
      </c>
      <c r="B27" t="s">
        <v>27</v>
      </c>
      <c r="C27">
        <v>0</v>
      </c>
      <c r="D27">
        <f>C27/C29</f>
        <v>0</v>
      </c>
      <c r="E27">
        <v>26.984999999999999</v>
      </c>
      <c r="F27">
        <v>11.006</v>
      </c>
      <c r="G27">
        <f>F27/F29</f>
        <v>4.274802281655327E-3</v>
      </c>
      <c r="H27">
        <v>26.957000000000001</v>
      </c>
      <c r="I27">
        <v>30.352</v>
      </c>
      <c r="J27">
        <f>I27/I29</f>
        <v>2.5356746329779724E-2</v>
      </c>
      <c r="K27">
        <v>26.853999999999999</v>
      </c>
      <c r="L27">
        <v>49.68</v>
      </c>
      <c r="M27">
        <f>L27/L29</f>
        <v>3.6805807138459622E-2</v>
      </c>
      <c r="N27">
        <v>26.853999999999999</v>
      </c>
      <c r="O27">
        <v>66.543999999999997</v>
      </c>
      <c r="P27">
        <f>O27/O29</f>
        <v>3.5690437586518894E-2</v>
      </c>
    </row>
    <row r="28" spans="1:16">
      <c r="A28" t="s">
        <v>79</v>
      </c>
      <c r="B28">
        <v>28.126999999999999</v>
      </c>
      <c r="C28">
        <v>30.922000000000001</v>
      </c>
      <c r="D28">
        <f>C28/C29</f>
        <v>1.6892929138418004E-2</v>
      </c>
      <c r="E28" t="s">
        <v>27</v>
      </c>
      <c r="F28">
        <v>0</v>
      </c>
      <c r="G28">
        <f>F28/F29</f>
        <v>0</v>
      </c>
      <c r="H28">
        <v>28.07</v>
      </c>
      <c r="I28">
        <v>11.785</v>
      </c>
      <c r="J28">
        <f>I28/I29</f>
        <v>9.8454551758188607E-3</v>
      </c>
      <c r="K28" t="s">
        <v>27</v>
      </c>
      <c r="L28">
        <v>0</v>
      </c>
      <c r="M28">
        <f>L28/L29</f>
        <v>0</v>
      </c>
      <c r="N28">
        <v>28.106999999999999</v>
      </c>
      <c r="O28">
        <v>10.15</v>
      </c>
      <c r="P28">
        <f>O28/O29</f>
        <v>5.4438858725530002E-3</v>
      </c>
    </row>
    <row r="29" spans="1:16">
      <c r="A29" t="s">
        <v>38</v>
      </c>
      <c r="B29">
        <v>18.125</v>
      </c>
      <c r="C29">
        <v>1830.47</v>
      </c>
      <c r="E29">
        <v>18.135999999999999</v>
      </c>
      <c r="F29">
        <v>2574.6219999999998</v>
      </c>
      <c r="H29">
        <v>18.088000000000001</v>
      </c>
      <c r="I29">
        <v>1196.999</v>
      </c>
      <c r="K29">
        <v>18.132999999999999</v>
      </c>
      <c r="L29">
        <v>1349.787</v>
      </c>
      <c r="N29">
        <v>18.137</v>
      </c>
      <c r="O29">
        <v>1864.4770000000001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selection activeCell="S17" sqref="S17"/>
    </sheetView>
  </sheetViews>
  <sheetFormatPr baseColWidth="10" defaultRowHeight="15" x14ac:dyDescent="0"/>
  <sheetData>
    <row r="1" spans="1:25">
      <c r="A1" t="s">
        <v>40</v>
      </c>
      <c r="B1" t="s">
        <v>80</v>
      </c>
      <c r="C1" t="s">
        <v>81</v>
      </c>
      <c r="D1" t="s">
        <v>82</v>
      </c>
      <c r="E1" t="s">
        <v>83</v>
      </c>
      <c r="F1" t="s">
        <v>81</v>
      </c>
      <c r="G1" t="s">
        <v>82</v>
      </c>
      <c r="H1" t="s">
        <v>84</v>
      </c>
      <c r="I1" t="s">
        <v>81</v>
      </c>
      <c r="J1" t="s">
        <v>82</v>
      </c>
      <c r="K1" t="s">
        <v>85</v>
      </c>
      <c r="L1" t="s">
        <v>81</v>
      </c>
      <c r="M1" t="s">
        <v>82</v>
      </c>
      <c r="N1" t="s">
        <v>86</v>
      </c>
      <c r="O1" t="s">
        <v>89</v>
      </c>
      <c r="P1" t="s">
        <v>42</v>
      </c>
      <c r="Q1" t="s">
        <v>87</v>
      </c>
      <c r="R1" t="s">
        <v>89</v>
      </c>
      <c r="S1" t="s">
        <v>42</v>
      </c>
      <c r="T1" t="s">
        <v>88</v>
      </c>
      <c r="U1" t="s">
        <v>89</v>
      </c>
      <c r="V1" t="s">
        <v>42</v>
      </c>
      <c r="W1" t="s">
        <v>92</v>
      </c>
      <c r="X1" t="s">
        <v>89</v>
      </c>
      <c r="Y1" t="s">
        <v>42</v>
      </c>
    </row>
    <row r="2" spans="1:25">
      <c r="A2">
        <v>1</v>
      </c>
      <c r="B2">
        <v>1.2829999999999999</v>
      </c>
      <c r="C2">
        <v>218.35499999999999</v>
      </c>
      <c r="D2">
        <f>C2/C28</f>
        <v>0.15249255188538913</v>
      </c>
      <c r="E2">
        <v>1.2829999999999999</v>
      </c>
      <c r="F2">
        <v>249.70099999999999</v>
      </c>
      <c r="G2">
        <f>F2/F28</f>
        <v>0.16845749012163028</v>
      </c>
      <c r="H2">
        <v>1.2789999999999999</v>
      </c>
      <c r="I2">
        <v>100.22499999999999</v>
      </c>
      <c r="J2">
        <f>I2/I28</f>
        <v>8.5988340418595266E-2</v>
      </c>
      <c r="K2">
        <v>1.2869999999999999</v>
      </c>
      <c r="L2">
        <v>134.66</v>
      </c>
      <c r="M2">
        <f>L2/L28</f>
        <v>8.8051342577002423E-2</v>
      </c>
      <c r="N2">
        <v>1.2869999999999999</v>
      </c>
      <c r="O2">
        <v>113.57</v>
      </c>
      <c r="P2">
        <f>O2/O28</f>
        <v>0.10554479589902195</v>
      </c>
      <c r="Q2">
        <v>1.2869999999999999</v>
      </c>
      <c r="R2">
        <v>161.89099999999999</v>
      </c>
      <c r="S2">
        <f>R2/R28</f>
        <v>0.11881821050854673</v>
      </c>
      <c r="T2">
        <v>1.2869999999999999</v>
      </c>
      <c r="U2">
        <v>161.071</v>
      </c>
      <c r="V2">
        <f>U2/U28</f>
        <v>0.10466332758047077</v>
      </c>
      <c r="W2">
        <v>1.2789999999999999</v>
      </c>
      <c r="X2">
        <v>141.91900000000001</v>
      </c>
      <c r="Y2">
        <f>X2/X28</f>
        <v>6.7713807902703663E-2</v>
      </c>
    </row>
    <row r="3" spans="1:25">
      <c r="A3">
        <v>2</v>
      </c>
      <c r="B3">
        <v>1.351</v>
      </c>
      <c r="C3">
        <v>18.884</v>
      </c>
      <c r="D3">
        <f>C3/C28</f>
        <v>1.3188016531811446E-2</v>
      </c>
      <c r="E3">
        <v>1.347</v>
      </c>
      <c r="F3">
        <v>21.916</v>
      </c>
      <c r="G3">
        <f>F3/F28</f>
        <v>1.4785340681477644E-2</v>
      </c>
      <c r="H3">
        <v>1.343</v>
      </c>
      <c r="I3">
        <v>180.75899999999999</v>
      </c>
      <c r="J3">
        <f>I3/I28</f>
        <v>0.15508272811898091</v>
      </c>
      <c r="K3">
        <v>1.347</v>
      </c>
      <c r="L3">
        <v>3403.4569999999999</v>
      </c>
      <c r="M3">
        <f>L3/L28</f>
        <v>2.2254489696502073</v>
      </c>
      <c r="N3">
        <v>1.3109999999999999</v>
      </c>
      <c r="O3">
        <v>155.64100000000002</v>
      </c>
      <c r="P3">
        <f>O3/O28</f>
        <v>0.1446429301621879</v>
      </c>
      <c r="Q3">
        <v>1.347</v>
      </c>
      <c r="R3">
        <v>122.919</v>
      </c>
      <c r="S3">
        <f>R3/R28</f>
        <v>9.0215117687209634E-2</v>
      </c>
      <c r="T3">
        <v>1.347</v>
      </c>
      <c r="U3">
        <v>160.352</v>
      </c>
      <c r="V3">
        <f>U3/U28</f>
        <v>0.10419612409548366</v>
      </c>
      <c r="W3">
        <v>1.343</v>
      </c>
      <c r="X3">
        <v>30.417999999999999</v>
      </c>
      <c r="Y3">
        <f>X3/X28</f>
        <v>1.4513339361075262E-2</v>
      </c>
    </row>
    <row r="4" spans="1:25">
      <c r="A4">
        <v>3</v>
      </c>
      <c r="B4">
        <v>1.419</v>
      </c>
      <c r="C4">
        <v>18349.428</v>
      </c>
      <c r="D4">
        <f>C4/C28</f>
        <v>12.814687556306071</v>
      </c>
      <c r="E4">
        <v>1.403</v>
      </c>
      <c r="F4">
        <v>16789.972000000002</v>
      </c>
      <c r="G4">
        <f>F4/F28</f>
        <v>11.327133420901195</v>
      </c>
      <c r="H4">
        <v>1.411</v>
      </c>
      <c r="I4">
        <v>15431.037</v>
      </c>
      <c r="J4">
        <f>I4/I28</f>
        <v>13.239104640238853</v>
      </c>
      <c r="K4">
        <v>1.419</v>
      </c>
      <c r="L4">
        <v>13828.727000000001</v>
      </c>
      <c r="M4">
        <f>L4/L28</f>
        <v>9.0423138161357723</v>
      </c>
      <c r="N4">
        <v>1.415</v>
      </c>
      <c r="O4">
        <v>10100.513000000001</v>
      </c>
      <c r="P4">
        <f>O4/O28</f>
        <v>9.3867798103409186</v>
      </c>
      <c r="Q4">
        <v>1.415</v>
      </c>
      <c r="R4">
        <v>11084.88</v>
      </c>
      <c r="S4">
        <f>R4/R28</f>
        <v>8.1356320320584796</v>
      </c>
      <c r="T4">
        <v>1.415</v>
      </c>
      <c r="U4">
        <v>9591.6149999999998</v>
      </c>
      <c r="V4">
        <f>U4/U28</f>
        <v>6.2325952081427261</v>
      </c>
      <c r="W4">
        <v>1.411</v>
      </c>
      <c r="X4">
        <v>205.34299999999999</v>
      </c>
      <c r="Y4">
        <f>X4/X28</f>
        <v>9.7975298981566095E-2</v>
      </c>
    </row>
    <row r="5" spans="1:25">
      <c r="A5">
        <v>4</v>
      </c>
      <c r="B5">
        <v>1.5669999999999999</v>
      </c>
      <c r="C5">
        <v>10.345000000000001</v>
      </c>
      <c r="D5">
        <f>C5/C28</f>
        <v>7.2246362540557838E-3</v>
      </c>
      <c r="E5">
        <v>1.571</v>
      </c>
      <c r="F5">
        <v>14.423</v>
      </c>
      <c r="G5">
        <f>F5/F28</f>
        <v>9.7302869432812581E-3</v>
      </c>
      <c r="H5">
        <v>1.5589999999999999</v>
      </c>
      <c r="I5">
        <v>11.406000000000001</v>
      </c>
      <c r="J5">
        <f>I5/I28</f>
        <v>9.7858120310750588E-3</v>
      </c>
      <c r="K5">
        <v>1.571</v>
      </c>
      <c r="L5">
        <v>12.779</v>
      </c>
      <c r="M5">
        <f>L5/L28</f>
        <v>8.3559194028777206E-3</v>
      </c>
      <c r="N5">
        <v>1.575</v>
      </c>
      <c r="O5">
        <v>79.613</v>
      </c>
      <c r="P5">
        <f>O5/O28</f>
        <v>7.3987301540097167E-2</v>
      </c>
      <c r="Q5">
        <v>1.575</v>
      </c>
      <c r="R5">
        <v>404.39400000000001</v>
      </c>
      <c r="S5">
        <f>R5/R28</f>
        <v>0.29680075742563355</v>
      </c>
      <c r="T5">
        <v>1.575</v>
      </c>
      <c r="U5">
        <v>54.924999999999997</v>
      </c>
      <c r="V5">
        <f>U5/U28</f>
        <v>3.5690057597937287E-2</v>
      </c>
      <c r="Y5">
        <f>X5/X28</f>
        <v>0</v>
      </c>
    </row>
    <row r="6" spans="1:25">
      <c r="A6">
        <v>5</v>
      </c>
      <c r="B6" t="s">
        <v>27</v>
      </c>
      <c r="C6" t="s">
        <v>27</v>
      </c>
      <c r="D6" t="e">
        <f>C6/C28</f>
        <v>#VALUE!</v>
      </c>
      <c r="E6" t="s">
        <v>27</v>
      </c>
      <c r="F6" t="s">
        <v>27</v>
      </c>
      <c r="G6" t="e">
        <f>F6/F28</f>
        <v>#VALUE!</v>
      </c>
      <c r="H6" t="s">
        <v>27</v>
      </c>
      <c r="I6" t="s">
        <v>27</v>
      </c>
      <c r="J6" t="e">
        <f>I6/I28</f>
        <v>#VALUE!</v>
      </c>
      <c r="K6" t="s">
        <v>27</v>
      </c>
      <c r="L6" t="s">
        <v>27</v>
      </c>
      <c r="M6" t="e">
        <f>L6/L28</f>
        <v>#VALUE!</v>
      </c>
      <c r="N6">
        <v>1.931</v>
      </c>
      <c r="O6">
        <v>9097.4459999999999</v>
      </c>
      <c r="P6">
        <f>O6/O28</f>
        <v>8.4545925972736971</v>
      </c>
      <c r="Q6">
        <v>1.9390000000000001</v>
      </c>
      <c r="R6">
        <v>25380.745999999999</v>
      </c>
      <c r="S6">
        <f>R6/R28</f>
        <v>18.627933739935852</v>
      </c>
      <c r="T6">
        <v>1.927</v>
      </c>
      <c r="U6">
        <v>10506.904</v>
      </c>
      <c r="V6">
        <f>U6/U28</f>
        <v>6.8273465441237633</v>
      </c>
      <c r="Y6">
        <f>X6/X28</f>
        <v>0</v>
      </c>
    </row>
    <row r="7" spans="1:25">
      <c r="A7">
        <v>6</v>
      </c>
      <c r="B7" t="s">
        <v>27</v>
      </c>
      <c r="C7" t="s">
        <v>27</v>
      </c>
      <c r="D7" t="e">
        <f>C7/C28</f>
        <v>#VALUE!</v>
      </c>
      <c r="E7" t="s">
        <v>27</v>
      </c>
      <c r="F7" t="s">
        <v>27</v>
      </c>
      <c r="G7" t="e">
        <f>F7/F28</f>
        <v>#VALUE!</v>
      </c>
      <c r="H7" t="s">
        <v>27</v>
      </c>
      <c r="I7" t="s">
        <v>27</v>
      </c>
      <c r="J7" t="e">
        <f>I7/I28</f>
        <v>#VALUE!</v>
      </c>
      <c r="K7" t="s">
        <v>27</v>
      </c>
      <c r="L7" t="s">
        <v>27</v>
      </c>
      <c r="M7" t="e">
        <f>L7/L28</f>
        <v>#VALUE!</v>
      </c>
      <c r="N7">
        <v>1.9430000000000001</v>
      </c>
      <c r="O7">
        <v>10282.646000000001</v>
      </c>
      <c r="P7">
        <f>O7/O28</f>
        <v>9.5560427346296972</v>
      </c>
      <c r="Q7">
        <v>2.0990000000000002</v>
      </c>
      <c r="R7">
        <v>33362.847999999998</v>
      </c>
      <c r="S7">
        <f>R7/R28</f>
        <v>24.486314228886393</v>
      </c>
      <c r="T7">
        <v>1.9430000000000001</v>
      </c>
      <c r="U7">
        <v>10245.473</v>
      </c>
      <c r="V7">
        <f>U7/U28</f>
        <v>6.6574696675122684</v>
      </c>
      <c r="Y7">
        <f>X7/X28</f>
        <v>0</v>
      </c>
    </row>
    <row r="8" spans="1:25">
      <c r="A8">
        <v>7</v>
      </c>
      <c r="B8">
        <v>1.9430000000000001</v>
      </c>
      <c r="C8">
        <v>169.048</v>
      </c>
      <c r="D8">
        <f>C8/C28</f>
        <v>0.11805802894882765</v>
      </c>
      <c r="E8">
        <v>1.9430000000000001</v>
      </c>
      <c r="F8">
        <v>96.004999999999995</v>
      </c>
      <c r="G8">
        <f>F8/F28</f>
        <v>6.4768508492665688E-2</v>
      </c>
      <c r="H8" t="s">
        <v>27</v>
      </c>
      <c r="I8" t="s">
        <v>27</v>
      </c>
      <c r="J8" t="e">
        <f>I8/I28</f>
        <v>#VALUE!</v>
      </c>
      <c r="K8" t="s">
        <v>27</v>
      </c>
      <c r="L8" t="s">
        <v>27</v>
      </c>
      <c r="M8" t="e">
        <f>L8/L28</f>
        <v>#VALUE!</v>
      </c>
      <c r="N8">
        <v>2.1110000000000002</v>
      </c>
      <c r="O8">
        <v>28625.52</v>
      </c>
      <c r="P8">
        <f>O8/O28</f>
        <v>26.602753067741226</v>
      </c>
      <c r="S8">
        <f>R8/R28</f>
        <v>0</v>
      </c>
      <c r="T8">
        <v>1.9550000000000001</v>
      </c>
      <c r="U8">
        <v>9296.8850000000002</v>
      </c>
      <c r="V8">
        <f>U8/U28</f>
        <v>6.0410807670714464</v>
      </c>
      <c r="Y8">
        <f>X8/X28</f>
        <v>0</v>
      </c>
    </row>
    <row r="9" spans="1:25">
      <c r="A9">
        <v>8</v>
      </c>
      <c r="B9">
        <v>2.0390000000000001</v>
      </c>
      <c r="C9">
        <v>1592.069</v>
      </c>
      <c r="D9">
        <f>C9/C28</f>
        <v>1.1118530126977608</v>
      </c>
      <c r="E9">
        <v>2.0390000000000001</v>
      </c>
      <c r="F9">
        <v>1455.6</v>
      </c>
      <c r="G9">
        <f>F9/F28</f>
        <v>0.98200136411566241</v>
      </c>
      <c r="H9" t="s">
        <v>27</v>
      </c>
      <c r="I9" t="s">
        <v>27</v>
      </c>
      <c r="J9" t="e">
        <f>I9/I28</f>
        <v>#VALUE!</v>
      </c>
      <c r="K9" t="s">
        <v>27</v>
      </c>
      <c r="L9" t="s">
        <v>27</v>
      </c>
      <c r="M9" t="e">
        <f>L9/L28</f>
        <v>#VALUE!</v>
      </c>
      <c r="P9">
        <f>O9/O28</f>
        <v>0</v>
      </c>
      <c r="S9">
        <f>R9/R28</f>
        <v>0</v>
      </c>
      <c r="T9">
        <v>2.0630000000000002</v>
      </c>
      <c r="U9">
        <v>19828.458999999999</v>
      </c>
      <c r="V9">
        <f>U9/U28</f>
        <v>12.884457784038926</v>
      </c>
      <c r="Y9">
        <f>X9/X28</f>
        <v>0</v>
      </c>
    </row>
    <row r="10" spans="1:25">
      <c r="A10">
        <v>9</v>
      </c>
      <c r="B10">
        <v>2.923</v>
      </c>
      <c r="C10">
        <v>37.119</v>
      </c>
      <c r="D10">
        <f>C10/C28</f>
        <v>2.5922791021198318E-2</v>
      </c>
      <c r="E10" t="s">
        <v>27</v>
      </c>
      <c r="F10">
        <v>0</v>
      </c>
      <c r="G10">
        <f>F10/F28</f>
        <v>0</v>
      </c>
      <c r="H10">
        <v>2.9039999999999999</v>
      </c>
      <c r="I10">
        <v>213.23599999999999</v>
      </c>
      <c r="J10">
        <f>I10/I28</f>
        <v>0.18294646802194642</v>
      </c>
      <c r="K10">
        <v>2.9279999999999999</v>
      </c>
      <c r="L10">
        <v>79.924000000000007</v>
      </c>
      <c r="M10">
        <f>L10/L28</f>
        <v>5.226062308127389E-2</v>
      </c>
      <c r="P10">
        <f>O10/O28</f>
        <v>0</v>
      </c>
      <c r="Q10">
        <v>2.9319999999999999</v>
      </c>
      <c r="R10">
        <v>54.610999999999997</v>
      </c>
      <c r="S10">
        <f>R10/R28</f>
        <v>4.0081173716156208E-2</v>
      </c>
      <c r="T10">
        <v>2.9359999999999999</v>
      </c>
      <c r="U10">
        <v>43.027000000000001</v>
      </c>
      <c r="V10">
        <f>U10/U28</f>
        <v>2.795878212592531E-2</v>
      </c>
      <c r="Y10">
        <f>X10/X28</f>
        <v>0</v>
      </c>
    </row>
    <row r="11" spans="1:25">
      <c r="A11">
        <v>10</v>
      </c>
      <c r="B11" t="s">
        <v>27</v>
      </c>
      <c r="C11">
        <v>0</v>
      </c>
      <c r="D11">
        <f>C11/C28</f>
        <v>0</v>
      </c>
      <c r="E11" t="s">
        <v>27</v>
      </c>
      <c r="F11">
        <v>0</v>
      </c>
      <c r="G11">
        <f>F11/F28</f>
        <v>0</v>
      </c>
      <c r="H11">
        <v>2.972</v>
      </c>
      <c r="I11">
        <v>29.303000000000001</v>
      </c>
      <c r="J11">
        <f>I11/I28</f>
        <v>2.51405970494996E-2</v>
      </c>
      <c r="K11">
        <v>3</v>
      </c>
      <c r="L11">
        <v>36.960999999999999</v>
      </c>
      <c r="M11">
        <f>L11/L28</f>
        <v>2.4168020741041039E-2</v>
      </c>
      <c r="N11">
        <v>3</v>
      </c>
      <c r="O11">
        <v>148.61699999999999</v>
      </c>
      <c r="P11">
        <f>O11/O28</f>
        <v>0.13811526751893058</v>
      </c>
      <c r="Q11">
        <v>3</v>
      </c>
      <c r="R11">
        <v>156.31399999999999</v>
      </c>
      <c r="S11">
        <f>R11/R28</f>
        <v>0.11472502954106759</v>
      </c>
      <c r="T11">
        <v>3</v>
      </c>
      <c r="U11">
        <v>153.417</v>
      </c>
      <c r="V11">
        <f>U11/U28</f>
        <v>9.968978728270815E-2</v>
      </c>
      <c r="Y11">
        <f>X11/X28</f>
        <v>0</v>
      </c>
    </row>
    <row r="12" spans="1:25">
      <c r="A12">
        <v>11</v>
      </c>
      <c r="B12" t="s">
        <v>27</v>
      </c>
      <c r="C12">
        <v>0</v>
      </c>
      <c r="D12">
        <f>C12/C28</f>
        <v>0</v>
      </c>
      <c r="E12" t="s">
        <v>27</v>
      </c>
      <c r="F12">
        <v>0</v>
      </c>
      <c r="G12">
        <f>F12/F28</f>
        <v>0</v>
      </c>
      <c r="H12">
        <v>3.2120000000000002</v>
      </c>
      <c r="I12">
        <v>165.065</v>
      </c>
      <c r="J12">
        <f>I12/I28</f>
        <v>0.14161801358139614</v>
      </c>
      <c r="K12">
        <v>3.2480000000000002</v>
      </c>
      <c r="L12">
        <v>1201.1300000000001</v>
      </c>
      <c r="M12">
        <f>L12/L28</f>
        <v>0.78539365148904594</v>
      </c>
      <c r="P12">
        <f>O12/O28</f>
        <v>0</v>
      </c>
      <c r="S12">
        <f>R12/R28</f>
        <v>0</v>
      </c>
      <c r="V12">
        <f>U12/U28</f>
        <v>0</v>
      </c>
      <c r="Y12">
        <f>X12/X28</f>
        <v>0</v>
      </c>
    </row>
    <row r="13" spans="1:25">
      <c r="A13">
        <v>12</v>
      </c>
      <c r="B13">
        <v>3.2959999999999998</v>
      </c>
      <c r="C13">
        <v>60.765999999999998</v>
      </c>
      <c r="D13">
        <f>C13/C28</f>
        <v>4.2437143220295188E-2</v>
      </c>
      <c r="E13">
        <v>3.2919999999999998</v>
      </c>
      <c r="F13">
        <v>66.216999999999999</v>
      </c>
      <c r="G13">
        <f>F13/F28</f>
        <v>4.4672426715888169E-2</v>
      </c>
      <c r="H13" t="s">
        <v>27</v>
      </c>
      <c r="I13">
        <v>0</v>
      </c>
      <c r="J13">
        <f>I13/I28</f>
        <v>0</v>
      </c>
      <c r="K13" t="s">
        <v>27</v>
      </c>
      <c r="L13">
        <v>0</v>
      </c>
      <c r="M13">
        <f>L13/L28</f>
        <v>0</v>
      </c>
      <c r="P13">
        <f>O13/O28</f>
        <v>0</v>
      </c>
      <c r="S13">
        <f>R13/R28</f>
        <v>0</v>
      </c>
      <c r="V13">
        <f>U13/U28</f>
        <v>0</v>
      </c>
      <c r="Y13">
        <f>X13/X28</f>
        <v>0</v>
      </c>
    </row>
    <row r="14" spans="1:25">
      <c r="A14">
        <v>13</v>
      </c>
      <c r="B14">
        <v>3.4279999999999999</v>
      </c>
      <c r="C14">
        <v>26262.976999999999</v>
      </c>
      <c r="D14">
        <f>C14/C28</f>
        <v>18.341271703589481</v>
      </c>
      <c r="E14">
        <v>3.4239999999999999</v>
      </c>
      <c r="F14">
        <v>24790.655999999999</v>
      </c>
      <c r="G14">
        <f>F14/F28</f>
        <v>16.724689481534853</v>
      </c>
      <c r="H14">
        <v>3.4</v>
      </c>
      <c r="I14">
        <v>23518.526999999998</v>
      </c>
      <c r="J14">
        <f>I14/I28</f>
        <v>20.177791028385371</v>
      </c>
      <c r="K14">
        <v>3.4239999999999999</v>
      </c>
      <c r="L14">
        <v>18564.881000000001</v>
      </c>
      <c r="M14">
        <f>L14/L28</f>
        <v>12.139185332186866</v>
      </c>
      <c r="N14">
        <v>3.4039999999999999</v>
      </c>
      <c r="O14">
        <v>2039.769</v>
      </c>
      <c r="P14">
        <f>O14/O28</f>
        <v>1.8956326739997547</v>
      </c>
      <c r="Q14">
        <v>3.4039999999999999</v>
      </c>
      <c r="R14">
        <v>3201.002</v>
      </c>
      <c r="S14">
        <f>R14/R28</f>
        <v>2.3493420231778117</v>
      </c>
      <c r="T14">
        <v>3.4</v>
      </c>
      <c r="U14">
        <v>3340.0549999999998</v>
      </c>
      <c r="V14">
        <f>U14/U28</f>
        <v>2.170355126632288</v>
      </c>
      <c r="W14">
        <v>3.3959999999999999</v>
      </c>
      <c r="X14">
        <v>12.097</v>
      </c>
      <c r="Y14">
        <f>X14/X28</f>
        <v>5.7718412206893104E-3</v>
      </c>
    </row>
    <row r="15" spans="1:25">
      <c r="A15">
        <v>14</v>
      </c>
      <c r="B15">
        <v>3.488</v>
      </c>
      <c r="C15">
        <v>7565.2669999999998</v>
      </c>
      <c r="D15">
        <f>C15/C28</f>
        <v>5.2833544939402444</v>
      </c>
      <c r="E15">
        <v>3.484</v>
      </c>
      <c r="F15">
        <v>7679.4179999999997</v>
      </c>
      <c r="G15">
        <f>F15/F28</f>
        <v>5.1808181860499944</v>
      </c>
      <c r="H15">
        <v>3.46</v>
      </c>
      <c r="I15">
        <v>5380.1130000000003</v>
      </c>
      <c r="J15">
        <f>I15/I28</f>
        <v>4.615884142025541</v>
      </c>
      <c r="K15">
        <v>3.488</v>
      </c>
      <c r="L15">
        <v>6063.3019999999997</v>
      </c>
      <c r="M15">
        <f>L15/L28</f>
        <v>3.9646656880278028</v>
      </c>
      <c r="N15">
        <v>3.48</v>
      </c>
      <c r="O15">
        <v>1789.8230000000001</v>
      </c>
      <c r="P15">
        <f>O15/O28</f>
        <v>1.6633486240237316</v>
      </c>
      <c r="Q15">
        <v>3.48</v>
      </c>
      <c r="R15">
        <v>2923.4160000000002</v>
      </c>
      <c r="S15">
        <f>R15/R28</f>
        <v>2.1456106744170684</v>
      </c>
      <c r="T15">
        <v>3.476</v>
      </c>
      <c r="U15">
        <v>2962.8580000000002</v>
      </c>
      <c r="V15">
        <f>U15/U28</f>
        <v>1.9252539403643019</v>
      </c>
      <c r="Y15">
        <f>X15/X28</f>
        <v>0</v>
      </c>
    </row>
    <row r="16" spans="1:25">
      <c r="A16">
        <v>15</v>
      </c>
      <c r="B16">
        <v>3.9039999999999999</v>
      </c>
      <c r="C16">
        <v>180.17200000000003</v>
      </c>
      <c r="D16">
        <f>C16/C28</f>
        <v>0.12582669532776594</v>
      </c>
      <c r="E16">
        <v>3.8239999999999998</v>
      </c>
      <c r="F16">
        <v>27.108000000000001</v>
      </c>
      <c r="G16">
        <f>F16/F28</f>
        <v>1.8288055082747581E-2</v>
      </c>
      <c r="H16">
        <v>3.7759999999999998</v>
      </c>
      <c r="I16">
        <v>23.603999999999999</v>
      </c>
      <c r="J16">
        <f>I16/I28</f>
        <v>2.0251122846001723E-2</v>
      </c>
      <c r="K16">
        <v>3.8</v>
      </c>
      <c r="L16">
        <v>68.693000000000012</v>
      </c>
      <c r="M16">
        <f>L16/L28</f>
        <v>4.4916908329437309E-2</v>
      </c>
      <c r="P16">
        <f>O16/O28</f>
        <v>0</v>
      </c>
      <c r="S16">
        <f>R16/R28</f>
        <v>0</v>
      </c>
      <c r="V16">
        <f>U16/U28</f>
        <v>0</v>
      </c>
      <c r="Y16">
        <f>X16/X28</f>
        <v>0</v>
      </c>
    </row>
    <row r="17" spans="1:25">
      <c r="A17">
        <v>16</v>
      </c>
      <c r="B17" t="s">
        <v>27</v>
      </c>
      <c r="C17">
        <v>0</v>
      </c>
      <c r="D17">
        <f>C17/C28</f>
        <v>0</v>
      </c>
      <c r="E17" t="s">
        <v>27</v>
      </c>
      <c r="F17">
        <v>0</v>
      </c>
      <c r="G17">
        <f>F17/F28</f>
        <v>0</v>
      </c>
      <c r="H17">
        <v>4.2850000000000001</v>
      </c>
      <c r="I17">
        <v>253.77600000000001</v>
      </c>
      <c r="J17">
        <f>I17/I28</f>
        <v>0.21772788304384569</v>
      </c>
      <c r="K17">
        <v>4.3250000000000002</v>
      </c>
      <c r="L17">
        <v>520.54</v>
      </c>
      <c r="M17">
        <f>L17/L28</f>
        <v>0.3403701608869214</v>
      </c>
      <c r="N17">
        <v>4.3209999999999997</v>
      </c>
      <c r="O17">
        <v>2321.88</v>
      </c>
      <c r="P17">
        <f>O17/O28</f>
        <v>2.1578088465441678</v>
      </c>
      <c r="Q17">
        <v>4.3170000000000002</v>
      </c>
      <c r="R17">
        <v>11255.2</v>
      </c>
      <c r="S17">
        <f>R17/R28</f>
        <v>8.2606366191807776</v>
      </c>
      <c r="T17">
        <v>4.32</v>
      </c>
      <c r="U17">
        <v>1066.328</v>
      </c>
      <c r="V17">
        <f>U17/U28</f>
        <v>0.69289590784330035</v>
      </c>
      <c r="Y17">
        <f>X17/X28</f>
        <v>0</v>
      </c>
    </row>
    <row r="18" spans="1:25">
      <c r="A18">
        <v>17</v>
      </c>
      <c r="B18" t="s">
        <v>27</v>
      </c>
      <c r="C18">
        <v>0</v>
      </c>
      <c r="D18">
        <f>C18/C28</f>
        <v>0</v>
      </c>
      <c r="E18" t="s">
        <v>27</v>
      </c>
      <c r="F18">
        <v>0</v>
      </c>
      <c r="G18">
        <f>F18/F28</f>
        <v>0</v>
      </c>
      <c r="H18" t="s">
        <v>27</v>
      </c>
      <c r="I18">
        <v>0</v>
      </c>
      <c r="J18">
        <f>I18/I28</f>
        <v>0</v>
      </c>
      <c r="K18" t="s">
        <v>27</v>
      </c>
      <c r="L18">
        <v>0</v>
      </c>
      <c r="M18">
        <f>L18/L28</f>
        <v>0</v>
      </c>
      <c r="P18">
        <f>O18/O28</f>
        <v>0</v>
      </c>
      <c r="S18">
        <f>R18/R28</f>
        <v>0</v>
      </c>
      <c r="V18">
        <f>U18/U28</f>
        <v>0</v>
      </c>
      <c r="Y18">
        <f>X18/X28</f>
        <v>0</v>
      </c>
    </row>
    <row r="19" spans="1:25">
      <c r="A19">
        <v>18</v>
      </c>
      <c r="B19">
        <v>8.6349999999999998</v>
      </c>
      <c r="C19">
        <v>184.05</v>
      </c>
      <c r="D19">
        <f>C19/C28</f>
        <v>0.12853497366447239</v>
      </c>
      <c r="E19">
        <v>8.6349999999999998</v>
      </c>
      <c r="F19">
        <v>82.813000000000002</v>
      </c>
      <c r="G19">
        <f>F19/F28</f>
        <v>5.5868699482351167E-2</v>
      </c>
      <c r="H19">
        <v>8.5630000000000006</v>
      </c>
      <c r="I19">
        <v>5052.7309999999998</v>
      </c>
      <c r="J19">
        <f>I19/I28</f>
        <v>4.335005769733991</v>
      </c>
      <c r="K19">
        <v>8.6229999999999993</v>
      </c>
      <c r="L19">
        <v>6351.1509999999998</v>
      </c>
      <c r="M19">
        <f>L19/L28</f>
        <v>4.1528840966825449</v>
      </c>
      <c r="N19">
        <v>8.6349999999999998</v>
      </c>
      <c r="O19">
        <v>16692.173999999999</v>
      </c>
      <c r="P19">
        <f>O19/O28</f>
        <v>15.512653851729866</v>
      </c>
      <c r="Q19">
        <v>8.6430000000000007</v>
      </c>
      <c r="R19">
        <v>4904.3389999999999</v>
      </c>
      <c r="S19">
        <f>R19/R28</f>
        <v>3.5994884441215111</v>
      </c>
      <c r="T19">
        <v>8.6549999999999994</v>
      </c>
      <c r="U19">
        <v>47980.274000000005</v>
      </c>
      <c r="V19">
        <f>U19/U28</f>
        <v>31.177400867088085</v>
      </c>
      <c r="Y19">
        <f>X19/X28</f>
        <v>0</v>
      </c>
    </row>
    <row r="20" spans="1:25">
      <c r="A20">
        <v>19</v>
      </c>
      <c r="B20">
        <v>8.7270000000000003</v>
      </c>
      <c r="C20">
        <v>54.658000000000001</v>
      </c>
      <c r="D20">
        <f>C20/C28</f>
        <v>3.8171500084502756E-2</v>
      </c>
      <c r="E20" t="s">
        <v>27</v>
      </c>
      <c r="F20">
        <v>0</v>
      </c>
      <c r="G20">
        <f>F20/F28</f>
        <v>0</v>
      </c>
      <c r="H20">
        <v>8.6630000000000003</v>
      </c>
      <c r="I20">
        <v>361.49299999999999</v>
      </c>
      <c r="J20">
        <f>I20/I28</f>
        <v>0.31014400741271397</v>
      </c>
      <c r="K20">
        <v>8.7270000000000003</v>
      </c>
      <c r="L20">
        <v>655.69299999999998</v>
      </c>
      <c r="M20">
        <f>L20/L28</f>
        <v>0.42874386579787943</v>
      </c>
      <c r="N20">
        <v>8.7509999999999994</v>
      </c>
      <c r="O20">
        <v>32464.463</v>
      </c>
      <c r="P20">
        <f>O20/O28</f>
        <v>30.170424595459629</v>
      </c>
      <c r="Q20">
        <v>8.7789999999999999</v>
      </c>
      <c r="R20">
        <v>76672.911999999997</v>
      </c>
      <c r="S20">
        <f>R20/R28</f>
        <v>56.273283865806491</v>
      </c>
      <c r="T20">
        <v>8.7469999999999999</v>
      </c>
      <c r="U20">
        <v>19012.942999999999</v>
      </c>
      <c r="V20">
        <f>U20/U28</f>
        <v>12.354538566705481</v>
      </c>
      <c r="Y20">
        <f>X20/X28</f>
        <v>0</v>
      </c>
    </row>
    <row r="21" spans="1:25">
      <c r="A21">
        <v>20</v>
      </c>
      <c r="B21">
        <v>23.39</v>
      </c>
      <c r="C21">
        <v>18656.572</v>
      </c>
      <c r="D21">
        <f>C21/C28</f>
        <v>13.02918767014036</v>
      </c>
      <c r="E21">
        <v>23.387</v>
      </c>
      <c r="F21">
        <v>15602.112999999999</v>
      </c>
      <c r="G21">
        <f>F21/F28</f>
        <v>10.525759995250556</v>
      </c>
      <c r="H21">
        <v>23.378</v>
      </c>
      <c r="I21">
        <v>21620.335999999999</v>
      </c>
      <c r="J21">
        <f>I21/I28</f>
        <v>18.549232346544379</v>
      </c>
      <c r="K21">
        <v>23.385999999999999</v>
      </c>
      <c r="L21">
        <v>13225.777</v>
      </c>
      <c r="M21">
        <f>L21/L28</f>
        <v>8.6480574890393527</v>
      </c>
      <c r="N21">
        <v>23.378</v>
      </c>
      <c r="O21">
        <v>3404.788</v>
      </c>
      <c r="P21">
        <f>O21/O28</f>
        <v>3.1641952499730492</v>
      </c>
      <c r="Q21">
        <v>23.370999999999999</v>
      </c>
      <c r="R21">
        <v>6233.6019999999999</v>
      </c>
      <c r="S21">
        <f>R21/R28</f>
        <v>4.5750871553236303</v>
      </c>
      <c r="T21">
        <v>23.375</v>
      </c>
      <c r="U21">
        <v>4884.808</v>
      </c>
      <c r="V21">
        <f>U21/U28</f>
        <v>3.1741297928969474</v>
      </c>
      <c r="Y21">
        <f>X21/X28</f>
        <v>0</v>
      </c>
    </row>
    <row r="22" spans="1:25">
      <c r="A22">
        <v>21</v>
      </c>
      <c r="B22" t="s">
        <v>27</v>
      </c>
      <c r="C22">
        <v>0</v>
      </c>
      <c r="D22">
        <f>C22/C28</f>
        <v>0</v>
      </c>
      <c r="E22" t="s">
        <v>27</v>
      </c>
      <c r="F22">
        <v>0</v>
      </c>
      <c r="G22">
        <f>F22/F28</f>
        <v>0</v>
      </c>
      <c r="H22">
        <v>24.742999999999999</v>
      </c>
      <c r="I22">
        <v>256.61200000000002</v>
      </c>
      <c r="J22">
        <f>I22/I28</f>
        <v>0.22016103777996079</v>
      </c>
      <c r="K22">
        <v>24.751000000000001</v>
      </c>
      <c r="L22">
        <v>1096.816</v>
      </c>
      <c r="M22">
        <f>L22/L28</f>
        <v>0.7171849202431122</v>
      </c>
      <c r="N22">
        <v>24.759</v>
      </c>
      <c r="O22">
        <v>32.277999999999999</v>
      </c>
      <c r="P22">
        <f>O22/O28</f>
        <v>2.9997137642235015E-2</v>
      </c>
      <c r="Q22">
        <v>24.76</v>
      </c>
      <c r="R22">
        <v>27.021999999999998</v>
      </c>
      <c r="S22">
        <f>R22/R28</f>
        <v>1.9832514990715665E-2</v>
      </c>
      <c r="T22">
        <v>24.756</v>
      </c>
      <c r="U22">
        <v>30.876000000000001</v>
      </c>
      <c r="V22">
        <f>U22/U28</f>
        <v>2.0063108209265577E-2</v>
      </c>
      <c r="Y22">
        <f>X22/X28</f>
        <v>0</v>
      </c>
    </row>
    <row r="23" spans="1:25">
      <c r="A23">
        <v>22</v>
      </c>
      <c r="B23" t="s">
        <v>27</v>
      </c>
      <c r="C23">
        <v>0</v>
      </c>
      <c r="D23">
        <f>C23/C28</f>
        <v>0</v>
      </c>
      <c r="E23" t="s">
        <v>27</v>
      </c>
      <c r="F23">
        <v>0</v>
      </c>
      <c r="G23">
        <f>F23/F28</f>
        <v>0</v>
      </c>
      <c r="H23">
        <v>24.838999999999999</v>
      </c>
      <c r="I23">
        <v>73.066999999999993</v>
      </c>
      <c r="J23">
        <f>I23/I28</f>
        <v>6.2688052575360434E-2</v>
      </c>
      <c r="K23">
        <v>24.850999999999999</v>
      </c>
      <c r="L23">
        <v>184.57499999999999</v>
      </c>
      <c r="M23">
        <f>L23/L28</f>
        <v>0.12068971154129081</v>
      </c>
      <c r="N23">
        <v>24.843</v>
      </c>
      <c r="O23">
        <v>23.446999999999999</v>
      </c>
      <c r="P23">
        <f>O23/O28</f>
        <v>2.1790163154392601E-2</v>
      </c>
      <c r="Q23">
        <v>24.911999999999999</v>
      </c>
      <c r="R23">
        <v>14.849</v>
      </c>
      <c r="S23">
        <f>R23/R28</f>
        <v>1.0898268636560467E-2</v>
      </c>
      <c r="T23">
        <v>24.856000000000002</v>
      </c>
      <c r="U23">
        <v>25.152000000000001</v>
      </c>
      <c r="V23">
        <f>U23/U28</f>
        <v>1.6343674623638029E-2</v>
      </c>
      <c r="Y23">
        <f>X23/X28</f>
        <v>0</v>
      </c>
    </row>
    <row r="24" spans="1:25">
      <c r="A24">
        <v>23</v>
      </c>
      <c r="B24">
        <v>25.190999999999999</v>
      </c>
      <c r="C24">
        <v>125.336</v>
      </c>
      <c r="D24">
        <f>C24/C28</f>
        <v>8.7530885407282322E-2</v>
      </c>
      <c r="E24">
        <v>25.187999999999999</v>
      </c>
      <c r="F24">
        <v>356.56099999999998</v>
      </c>
      <c r="G24">
        <f>F24/F28</f>
        <v>0.24054918136194331</v>
      </c>
      <c r="H24">
        <v>25.183</v>
      </c>
      <c r="I24">
        <v>75.319000000000003</v>
      </c>
      <c r="J24">
        <f>I24/I28</f>
        <v>6.4620162753685984E-2</v>
      </c>
      <c r="K24">
        <v>25.190999999999999</v>
      </c>
      <c r="L24">
        <v>85.171000000000006</v>
      </c>
      <c r="M24">
        <f>L24/L28</f>
        <v>5.5691526055442399E-2</v>
      </c>
      <c r="N24">
        <v>25.2</v>
      </c>
      <c r="O24">
        <v>13710.445</v>
      </c>
      <c r="P24">
        <f>O24/O28</f>
        <v>12.741622956852744</v>
      </c>
      <c r="Q24">
        <v>25.187999999999999</v>
      </c>
      <c r="R24">
        <v>25780.482</v>
      </c>
      <c r="S24">
        <f>R24/R28</f>
        <v>18.921315806856462</v>
      </c>
      <c r="T24">
        <v>25.184000000000001</v>
      </c>
      <c r="U24">
        <v>17779.425999999999</v>
      </c>
      <c r="V24">
        <f>U24/U28</f>
        <v>11.553003877983864</v>
      </c>
      <c r="Y24">
        <f>X24/X28</f>
        <v>0</v>
      </c>
    </row>
    <row r="25" spans="1:25">
      <c r="A25">
        <v>24</v>
      </c>
      <c r="B25" t="s">
        <v>27</v>
      </c>
      <c r="C25">
        <v>0</v>
      </c>
      <c r="D25">
        <f>C25/C28</f>
        <v>0</v>
      </c>
      <c r="E25" t="s">
        <v>27</v>
      </c>
      <c r="F25">
        <v>0</v>
      </c>
      <c r="G25">
        <f>F25/F28</f>
        <v>0</v>
      </c>
      <c r="H25">
        <v>25.82</v>
      </c>
      <c r="I25">
        <v>663.23099999999999</v>
      </c>
      <c r="J25">
        <f>I25/I28</f>
        <v>0.56902103271803806</v>
      </c>
      <c r="K25">
        <v>25.832000000000001</v>
      </c>
      <c r="L25">
        <v>221.77199999999999</v>
      </c>
      <c r="M25">
        <f>L25/L28</f>
        <v>0.14501204772008747</v>
      </c>
      <c r="N25">
        <v>25.815999999999999</v>
      </c>
      <c r="O25">
        <v>6050.223</v>
      </c>
      <c r="P25">
        <f>O25/O28</f>
        <v>5.6226957090654954</v>
      </c>
      <c r="Q25">
        <v>25.815999999999999</v>
      </c>
      <c r="R25">
        <v>3150.4520000000002</v>
      </c>
      <c r="S25">
        <f>R25/R28</f>
        <v>2.312241378044932</v>
      </c>
      <c r="T25">
        <v>25.821000000000002</v>
      </c>
      <c r="U25">
        <v>12619.526</v>
      </c>
      <c r="V25">
        <f>U25/U28</f>
        <v>8.2001203422606679</v>
      </c>
      <c r="Y25">
        <f>X25/X28</f>
        <v>0</v>
      </c>
    </row>
    <row r="26" spans="1:25">
      <c r="A26">
        <v>25</v>
      </c>
      <c r="B26" t="s">
        <v>27</v>
      </c>
      <c r="C26">
        <v>0</v>
      </c>
      <c r="D26">
        <f>C26/C28</f>
        <v>0</v>
      </c>
      <c r="E26">
        <v>26.960999999999999</v>
      </c>
      <c r="F26">
        <v>53.956000000000003</v>
      </c>
      <c r="G26">
        <f>F26/F28</f>
        <v>3.6400704590701216E-2</v>
      </c>
      <c r="H26">
        <v>26.968</v>
      </c>
      <c r="I26">
        <v>41.938000000000002</v>
      </c>
      <c r="J26">
        <f>I26/I28</f>
        <v>3.598083332975853E-2</v>
      </c>
      <c r="K26" t="s">
        <v>27</v>
      </c>
      <c r="L26">
        <v>0</v>
      </c>
      <c r="M26">
        <f>L26/L28</f>
        <v>0</v>
      </c>
      <c r="N26">
        <v>26.937000000000001</v>
      </c>
      <c r="O26">
        <v>51351.972999999998</v>
      </c>
      <c r="P26">
        <f>O26/O28</f>
        <v>47.723285280418125</v>
      </c>
      <c r="Q26">
        <v>26.925000000000001</v>
      </c>
      <c r="R26">
        <v>16568.146000000001</v>
      </c>
      <c r="S26">
        <f>R26/R28</f>
        <v>12.160017908125445</v>
      </c>
      <c r="T26">
        <v>26.933</v>
      </c>
      <c r="U26">
        <v>20034.293000000001</v>
      </c>
      <c r="V26">
        <f>U26/U28</f>
        <v>13.01820793999002</v>
      </c>
      <c r="Y26">
        <f>X26/X28</f>
        <v>0</v>
      </c>
    </row>
    <row r="27" spans="1:25">
      <c r="A27">
        <v>26</v>
      </c>
      <c r="B27" t="s">
        <v>27</v>
      </c>
      <c r="C27">
        <v>0</v>
      </c>
      <c r="D27">
        <f>C27/C28</f>
        <v>0</v>
      </c>
      <c r="E27" t="s">
        <v>27</v>
      </c>
      <c r="F27">
        <v>0</v>
      </c>
      <c r="G27">
        <f>F27/F28</f>
        <v>0</v>
      </c>
      <c r="H27">
        <v>28.065000000000001</v>
      </c>
      <c r="I27">
        <v>34.521999999999998</v>
      </c>
      <c r="J27">
        <f>I27/I28</f>
        <v>2.9618253808238921E-2</v>
      </c>
      <c r="K27" t="s">
        <v>27</v>
      </c>
      <c r="L27">
        <v>0</v>
      </c>
      <c r="M27">
        <f>L27/L28</f>
        <v>0</v>
      </c>
      <c r="N27">
        <v>28.065000000000001</v>
      </c>
      <c r="O27">
        <v>51953.824000000001</v>
      </c>
      <c r="P27">
        <f>O27/O28</f>
        <v>48.282607645097372</v>
      </c>
      <c r="Q27">
        <v>28.062000000000001</v>
      </c>
      <c r="R27">
        <v>25626.438999999998</v>
      </c>
      <c r="S27">
        <f>R27/R28</f>
        <v>18.808257554072998</v>
      </c>
      <c r="T27">
        <v>28.062000000000001</v>
      </c>
      <c r="U27">
        <v>18976.268</v>
      </c>
      <c r="V27">
        <f>U27/U28</f>
        <v>12.330707290193796</v>
      </c>
      <c r="W27">
        <v>28.065000000000001</v>
      </c>
      <c r="X27">
        <v>120.354</v>
      </c>
      <c r="Y27">
        <f>X27/X28</f>
        <v>5.7424500146717468E-2</v>
      </c>
    </row>
    <row r="28" spans="1:25">
      <c r="A28" t="s">
        <v>38</v>
      </c>
      <c r="B28">
        <v>18.123999999999999</v>
      </c>
      <c r="C28">
        <v>1431.9059999999999</v>
      </c>
      <c r="E28">
        <v>18.123999999999999</v>
      </c>
      <c r="F28">
        <v>1482.279</v>
      </c>
      <c r="H28">
        <v>18.067</v>
      </c>
      <c r="I28">
        <v>1165.5650000000001</v>
      </c>
      <c r="K28">
        <v>18.123000000000001</v>
      </c>
      <c r="L28">
        <v>1529.335</v>
      </c>
      <c r="N28">
        <v>18.12</v>
      </c>
      <c r="O28">
        <v>1076.0360000000001</v>
      </c>
      <c r="Q28">
        <v>18.12</v>
      </c>
      <c r="R28">
        <v>1362.51</v>
      </c>
      <c r="T28">
        <v>18.125</v>
      </c>
      <c r="U28">
        <v>1538.944</v>
      </c>
      <c r="W28">
        <v>18.076000000000001</v>
      </c>
      <c r="X28">
        <v>2095.8649999999998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E17" sqref="E17"/>
    </sheetView>
  </sheetViews>
  <sheetFormatPr baseColWidth="10" defaultRowHeight="15" x14ac:dyDescent="0"/>
  <cols>
    <col min="2" max="2" width="30.6640625" customWidth="1"/>
    <col min="3" max="3" width="13.83203125" customWidth="1"/>
    <col min="5" max="5" width="16.1640625" customWidth="1"/>
    <col min="8" max="8" width="16.1640625" customWidth="1"/>
    <col min="11" max="11" width="16.1640625" customWidth="1"/>
  </cols>
  <sheetData>
    <row r="1" spans="1:11">
      <c r="A1" s="5" t="s">
        <v>28</v>
      </c>
      <c r="B1" s="5" t="s">
        <v>26</v>
      </c>
      <c r="C1" t="s">
        <v>104</v>
      </c>
      <c r="D1" t="s">
        <v>47</v>
      </c>
      <c r="E1" s="2" t="s">
        <v>103</v>
      </c>
      <c r="F1" t="s">
        <v>106</v>
      </c>
      <c r="G1" t="s">
        <v>107</v>
      </c>
      <c r="H1" s="2" t="s">
        <v>105</v>
      </c>
      <c r="I1" t="s">
        <v>108</v>
      </c>
      <c r="J1" t="s">
        <v>109</v>
      </c>
      <c r="K1" s="2" t="s">
        <v>110</v>
      </c>
    </row>
    <row r="2" spans="1:11">
      <c r="A2" s="5">
        <v>1</v>
      </c>
      <c r="B2" s="5" t="s">
        <v>3</v>
      </c>
      <c r="C2">
        <v>1.2869999999999999</v>
      </c>
      <c r="D2">
        <v>196.37100000000001</v>
      </c>
      <c r="E2" s="3">
        <f>D2/D28</f>
        <v>4.5019240314218341E-2</v>
      </c>
      <c r="F2">
        <v>1.2789999999999999</v>
      </c>
      <c r="G2">
        <v>191.84200000000001</v>
      </c>
      <c r="H2" s="3">
        <f>G2/G28</f>
        <v>5.5919249062216805E-2</v>
      </c>
      <c r="I2">
        <v>1.2829999999999999</v>
      </c>
      <c r="J2">
        <v>538.904</v>
      </c>
      <c r="K2" s="3">
        <f>J2/J28</f>
        <v>8.6756645632079216E-2</v>
      </c>
    </row>
    <row r="3" spans="1:11">
      <c r="A3" s="5">
        <v>2</v>
      </c>
      <c r="B3" s="5" t="s">
        <v>0</v>
      </c>
      <c r="C3">
        <v>1.347</v>
      </c>
      <c r="D3">
        <v>120.423</v>
      </c>
      <c r="E3" s="3">
        <f>D3/D28</f>
        <v>2.76077016278326E-2</v>
      </c>
      <c r="F3">
        <v>1.343</v>
      </c>
      <c r="G3">
        <v>203.53100000000001</v>
      </c>
      <c r="H3" s="3">
        <f>G3/G28</f>
        <v>5.9326428419647671E-2</v>
      </c>
      <c r="I3">
        <v>1.347</v>
      </c>
      <c r="J3">
        <v>47.564999999999998</v>
      </c>
      <c r="K3" s="3">
        <f>J3/J28</f>
        <v>7.6573561329844417E-3</v>
      </c>
    </row>
    <row r="4" spans="1:11">
      <c r="A4" s="5">
        <v>3</v>
      </c>
      <c r="B4" s="5" t="s">
        <v>4</v>
      </c>
      <c r="C4">
        <v>1.415</v>
      </c>
      <c r="D4">
        <v>11044.981</v>
      </c>
      <c r="E4" s="1">
        <f>D4/D28</f>
        <v>2.5321287456140449</v>
      </c>
      <c r="F4">
        <v>1.383</v>
      </c>
      <c r="G4">
        <f>H5+H6+2453.987</f>
        <v>2453.9870000000001</v>
      </c>
      <c r="H4" s="1">
        <f>G4/G28</f>
        <v>0.71530275043234659</v>
      </c>
      <c r="I4">
        <v>1.423</v>
      </c>
      <c r="J4">
        <v>15.13</v>
      </c>
      <c r="K4" s="1">
        <f>J4/J28</f>
        <v>2.4357363248618653E-3</v>
      </c>
    </row>
    <row r="5" spans="1:11">
      <c r="A5" s="5">
        <v>4</v>
      </c>
      <c r="B5" s="5" t="s">
        <v>1</v>
      </c>
      <c r="C5">
        <v>1.575</v>
      </c>
      <c r="D5">
        <v>100.282</v>
      </c>
      <c r="E5" s="1">
        <f>D5/D28</f>
        <v>2.2990255471482264E-2</v>
      </c>
      <c r="H5" s="1">
        <f>G5/G28</f>
        <v>0</v>
      </c>
      <c r="I5">
        <v>1.571</v>
      </c>
      <c r="J5">
        <v>11.568</v>
      </c>
      <c r="K5" s="1">
        <f>J5/J28</f>
        <v>1.8622999210840749E-3</v>
      </c>
    </row>
    <row r="6" spans="1:11">
      <c r="A6" s="5">
        <v>5</v>
      </c>
      <c r="B6" s="5" t="s">
        <v>2</v>
      </c>
      <c r="E6" s="1">
        <f>D6/D28</f>
        <v>0</v>
      </c>
      <c r="H6" s="1">
        <f>G6/G28</f>
        <v>0</v>
      </c>
      <c r="J6">
        <v>1.4950000000000001</v>
      </c>
      <c r="K6" s="1">
        <f>J6/J28</f>
        <v>2.4067586289943743E-4</v>
      </c>
    </row>
    <row r="7" spans="1:11">
      <c r="A7" s="5">
        <v>6</v>
      </c>
      <c r="B7" s="5" t="s">
        <v>6</v>
      </c>
      <c r="E7">
        <f>D7/D28</f>
        <v>0</v>
      </c>
      <c r="H7">
        <f>G7/G28</f>
        <v>0</v>
      </c>
      <c r="K7">
        <f>J7/J28</f>
        <v>0</v>
      </c>
    </row>
    <row r="8" spans="1:11">
      <c r="A8" s="5">
        <v>7</v>
      </c>
      <c r="B8" s="5" t="s">
        <v>5</v>
      </c>
      <c r="E8" s="1">
        <f>D8/D28</f>
        <v>0</v>
      </c>
      <c r="H8" s="1">
        <f>G8/G28</f>
        <v>0</v>
      </c>
      <c r="K8" s="1">
        <f>J8/J28</f>
        <v>0</v>
      </c>
    </row>
    <row r="9" spans="1:11">
      <c r="A9" s="5">
        <v>8</v>
      </c>
      <c r="B9" s="5" t="s">
        <v>7</v>
      </c>
      <c r="E9" s="1">
        <f>D9/D28</f>
        <v>0</v>
      </c>
      <c r="H9" s="1">
        <f>G9/G28</f>
        <v>0</v>
      </c>
      <c r="K9" s="1">
        <f>J9/J28</f>
        <v>0</v>
      </c>
    </row>
    <row r="10" spans="1:11">
      <c r="A10" s="5">
        <v>9</v>
      </c>
      <c r="B10" s="5" t="s">
        <v>8</v>
      </c>
      <c r="C10">
        <v>2.996</v>
      </c>
      <c r="D10">
        <v>116.08799999999999</v>
      </c>
      <c r="E10" s="1">
        <f>D10/D28</f>
        <v>2.6613876639610626E-2</v>
      </c>
      <c r="F10">
        <v>2.972</v>
      </c>
      <c r="G10">
        <v>43.814999999999998</v>
      </c>
      <c r="H10" s="1">
        <f>G10/G28</f>
        <v>1.277145722866228E-2</v>
      </c>
      <c r="K10" s="1">
        <f>J10/J28</f>
        <v>0</v>
      </c>
    </row>
    <row r="11" spans="1:11">
      <c r="A11" s="5">
        <v>10</v>
      </c>
      <c r="B11" s="5" t="s">
        <v>9</v>
      </c>
      <c r="C11">
        <v>0</v>
      </c>
      <c r="D11">
        <v>0</v>
      </c>
      <c r="E11" s="1">
        <f>D11/D28</f>
        <v>0</v>
      </c>
      <c r="H11" s="1"/>
      <c r="K11" s="1"/>
    </row>
    <row r="12" spans="1:11">
      <c r="A12" s="5">
        <v>11</v>
      </c>
      <c r="B12" s="5" t="s">
        <v>10</v>
      </c>
      <c r="C12">
        <v>3.24</v>
      </c>
      <c r="D12">
        <v>29.097999999999999</v>
      </c>
      <c r="E12" s="1">
        <f>D12/D28</f>
        <v>6.6708926199037805E-3</v>
      </c>
      <c r="H12" s="1"/>
      <c r="K12" s="1"/>
    </row>
    <row r="13" spans="1:11">
      <c r="A13" s="5">
        <v>12</v>
      </c>
      <c r="B13" s="5" t="s">
        <v>11</v>
      </c>
      <c r="E13" s="1">
        <f>D13/D28</f>
        <v>0</v>
      </c>
      <c r="F13">
        <v>3.2360000000000002</v>
      </c>
      <c r="G13">
        <v>76.033000000000001</v>
      </c>
      <c r="H13" s="1">
        <f>G13/G28</f>
        <v>2.2162551807985376E-2</v>
      </c>
      <c r="K13" s="1">
        <f>J13/J28</f>
        <v>0</v>
      </c>
    </row>
    <row r="14" spans="1:11">
      <c r="A14" s="5">
        <v>13</v>
      </c>
      <c r="B14" s="5" t="s">
        <v>12</v>
      </c>
      <c r="C14">
        <v>3.4039999999999999</v>
      </c>
      <c r="D14">
        <v>7078.2610000000004</v>
      </c>
      <c r="E14" s="1">
        <f>D14/D28</f>
        <v>1.6227341764606762</v>
      </c>
      <c r="F14">
        <v>3.3639999999999999</v>
      </c>
      <c r="G14">
        <f>G18+5817.286</f>
        <v>21734.029000000002</v>
      </c>
      <c r="H14" s="1">
        <f>G14/G28</f>
        <v>6.3351642537944919</v>
      </c>
      <c r="K14" s="1">
        <f>J14/J28</f>
        <v>0</v>
      </c>
    </row>
    <row r="15" spans="1:11">
      <c r="A15" s="5">
        <v>14</v>
      </c>
      <c r="B15" s="5" t="s">
        <v>13</v>
      </c>
      <c r="C15">
        <v>3.48</v>
      </c>
      <c r="D15">
        <v>3439.962</v>
      </c>
      <c r="E15" s="1">
        <f>D15/D28</f>
        <v>0.7886321093734775</v>
      </c>
      <c r="F15">
        <v>3.452</v>
      </c>
      <c r="G15">
        <v>8390.598</v>
      </c>
      <c r="H15" s="1">
        <f>G15/G28</f>
        <v>2.4457414921807432</v>
      </c>
      <c r="I15">
        <v>3.504</v>
      </c>
      <c r="J15">
        <v>15.898</v>
      </c>
      <c r="K15" s="1">
        <f>J15/J28</f>
        <v>2.5593744938964924E-3</v>
      </c>
    </row>
    <row r="16" spans="1:11">
      <c r="A16" s="5">
        <v>15</v>
      </c>
      <c r="B16" s="5" t="s">
        <v>15</v>
      </c>
      <c r="C16">
        <v>3.7519999999999998</v>
      </c>
      <c r="D16">
        <v>53.454999999999998</v>
      </c>
      <c r="E16" s="1">
        <f>D16/D28</f>
        <v>1.2254882294211169E-2</v>
      </c>
      <c r="F16">
        <v>3.948</v>
      </c>
      <c r="G16">
        <v>58.612000000000002</v>
      </c>
      <c r="H16" s="1">
        <f>G16/G28</f>
        <v>1.708457494205988E-2</v>
      </c>
      <c r="I16">
        <v>3.9239999999999999</v>
      </c>
      <c r="J16">
        <v>165.96699999999998</v>
      </c>
      <c r="K16" s="1">
        <f>J16/J28</f>
        <v>2.6718562500221355E-2</v>
      </c>
    </row>
    <row r="17" spans="1:11">
      <c r="A17" s="5">
        <v>16</v>
      </c>
      <c r="B17" s="5" t="s">
        <v>14</v>
      </c>
      <c r="C17">
        <v>4.3159999999999998</v>
      </c>
      <c r="D17">
        <v>1563.44</v>
      </c>
      <c r="E17" s="1">
        <f>D17/D28</f>
        <v>0.35842808294942496</v>
      </c>
      <c r="F17">
        <v>0</v>
      </c>
      <c r="G17">
        <v>0</v>
      </c>
      <c r="H17" s="1">
        <f>G17/G28</f>
        <v>0</v>
      </c>
      <c r="K17" s="1">
        <f>J17/J28</f>
        <v>0</v>
      </c>
    </row>
    <row r="18" spans="1:11">
      <c r="A18" s="5">
        <v>17</v>
      </c>
      <c r="B18" s="5" t="s">
        <v>25</v>
      </c>
      <c r="C18">
        <v>7.5940000000000003</v>
      </c>
      <c r="D18">
        <v>45.043999999999997</v>
      </c>
      <c r="E18" s="1">
        <f>D18/D28</f>
        <v>1.0326609635402636E-2</v>
      </c>
      <c r="F18">
        <v>3.38</v>
      </c>
      <c r="G18">
        <v>15916.743</v>
      </c>
      <c r="H18" s="1">
        <f>G18/G28</f>
        <v>4.6395070739269597</v>
      </c>
      <c r="K18" s="1">
        <f>J18/J28</f>
        <v>0</v>
      </c>
    </row>
    <row r="19" spans="1:11">
      <c r="A19" s="5">
        <v>18</v>
      </c>
      <c r="B19" s="5" t="s">
        <v>16</v>
      </c>
      <c r="C19">
        <v>8.6180000000000003</v>
      </c>
      <c r="D19">
        <v>6850.1790000000001</v>
      </c>
      <c r="E19" s="1">
        <f>D19/D28</f>
        <v>1.5704449974609891</v>
      </c>
      <c r="F19">
        <v>0</v>
      </c>
      <c r="G19">
        <v>0</v>
      </c>
      <c r="H19" s="1">
        <f>G19/G28</f>
        <v>0</v>
      </c>
      <c r="K19" s="1">
        <f>J19/J28</f>
        <v>0</v>
      </c>
    </row>
    <row r="20" spans="1:11">
      <c r="A20" s="5">
        <v>19</v>
      </c>
      <c r="B20" s="5" t="s">
        <v>17</v>
      </c>
      <c r="C20">
        <v>8.7140000000000004</v>
      </c>
      <c r="D20">
        <v>2269.2890000000002</v>
      </c>
      <c r="E20" s="1">
        <f>D20/D28</f>
        <v>0.52024823845380552</v>
      </c>
      <c r="F20">
        <v>0</v>
      </c>
      <c r="G20">
        <v>0</v>
      </c>
      <c r="H20" s="1">
        <f>G20/G28</f>
        <v>0</v>
      </c>
      <c r="K20" s="1">
        <f>J20/J28</f>
        <v>0</v>
      </c>
    </row>
    <row r="21" spans="1:11">
      <c r="A21" s="5">
        <v>20</v>
      </c>
      <c r="B21" s="5" t="s">
        <v>18</v>
      </c>
      <c r="C21">
        <v>23.382000000000001</v>
      </c>
      <c r="D21">
        <v>13813.057000000001</v>
      </c>
      <c r="E21">
        <f>D21/D28</f>
        <v>3.1667269227991706</v>
      </c>
      <c r="F21">
        <v>23.399000000000001</v>
      </c>
      <c r="G21">
        <v>34876.714999999997</v>
      </c>
      <c r="H21">
        <f>G21/G28</f>
        <v>10.166072666866237</v>
      </c>
      <c r="K21">
        <f>J21/J28</f>
        <v>0</v>
      </c>
    </row>
    <row r="22" spans="1:11">
      <c r="A22" s="5">
        <v>21</v>
      </c>
      <c r="B22" s="5" t="s">
        <v>19</v>
      </c>
      <c r="C22">
        <v>24.754999999999999</v>
      </c>
      <c r="D22">
        <v>74.878</v>
      </c>
      <c r="E22" s="1">
        <f>D22/D28</f>
        <v>1.7166234710054136E-2</v>
      </c>
      <c r="F22">
        <v>24.744</v>
      </c>
      <c r="G22">
        <v>26.605</v>
      </c>
      <c r="H22" s="1">
        <f>G22/G28</f>
        <v>7.7549838997731362E-3</v>
      </c>
      <c r="K22" s="1">
        <f>J22/J28</f>
        <v>0</v>
      </c>
    </row>
    <row r="23" spans="1:11">
      <c r="A23" s="5">
        <v>22</v>
      </c>
      <c r="B23" s="5" t="s">
        <v>20</v>
      </c>
      <c r="C23">
        <v>24.859000000000002</v>
      </c>
      <c r="D23">
        <v>36.691999999999993</v>
      </c>
      <c r="E23" s="1">
        <f>D23/D28</f>
        <v>8.4118630837002363E-3</v>
      </c>
      <c r="F23">
        <v>24.864000000000001</v>
      </c>
      <c r="G23">
        <v>28.515000000000001</v>
      </c>
      <c r="H23" s="1">
        <f>G23/G28</f>
        <v>8.311722078633E-3</v>
      </c>
      <c r="K23" s="1">
        <f>J23/J28</f>
        <v>0</v>
      </c>
    </row>
    <row r="24" spans="1:11">
      <c r="A24" s="5">
        <v>23</v>
      </c>
      <c r="B24" s="5" t="s">
        <v>21</v>
      </c>
      <c r="C24">
        <v>25.183</v>
      </c>
      <c r="D24">
        <v>261.298</v>
      </c>
      <c r="E24">
        <f>D24/D28</f>
        <v>5.9904148044388553E-2</v>
      </c>
      <c r="F24">
        <v>25.172000000000001</v>
      </c>
      <c r="G24">
        <v>953.947</v>
      </c>
      <c r="H24">
        <f>G24/G28</f>
        <v>0.27806215471666546</v>
      </c>
      <c r="K24">
        <f>J24/J28</f>
        <v>0</v>
      </c>
    </row>
    <row r="25" spans="1:11">
      <c r="A25" s="5">
        <v>24</v>
      </c>
      <c r="B25" s="5" t="s">
        <v>22</v>
      </c>
      <c r="C25">
        <v>25.815000000000001</v>
      </c>
      <c r="D25">
        <v>5728.9470000000001</v>
      </c>
      <c r="E25" s="1">
        <f>D25/D28</f>
        <v>1.3133957750402057</v>
      </c>
      <c r="F25">
        <v>25.817</v>
      </c>
      <c r="G25">
        <v>170.31399999999999</v>
      </c>
      <c r="H25" s="1">
        <f>G25/G28</f>
        <v>4.9644139368763836E-2</v>
      </c>
      <c r="K25" s="1">
        <f>J25/J28</f>
        <v>0</v>
      </c>
    </row>
    <row r="26" spans="1:11">
      <c r="A26" s="5">
        <v>25</v>
      </c>
      <c r="B26" s="5" t="s">
        <v>23</v>
      </c>
      <c r="C26">
        <v>27.024000000000001</v>
      </c>
      <c r="D26">
        <v>90.358000000000004</v>
      </c>
      <c r="E26">
        <f>D26/D28</f>
        <v>2.071511840501979E-2</v>
      </c>
      <c r="F26">
        <v>27.036999999999999</v>
      </c>
      <c r="G26">
        <v>22.574000000000002</v>
      </c>
      <c r="H26">
        <f>G26/G28</f>
        <v>6.5800040050170566E-3</v>
      </c>
      <c r="K26">
        <f>J26/J28</f>
        <v>0</v>
      </c>
    </row>
    <row r="27" spans="1:11">
      <c r="A27" s="5">
        <v>26</v>
      </c>
      <c r="B27" s="5" t="s">
        <v>24</v>
      </c>
      <c r="C27">
        <v>28.081</v>
      </c>
      <c r="D27">
        <v>18.808</v>
      </c>
      <c r="E27">
        <f>D27/D28</f>
        <v>4.3118478381727375E-3</v>
      </c>
      <c r="F27">
        <v>28.074000000000002</v>
      </c>
      <c r="G27">
        <v>12.053000000000001</v>
      </c>
      <c r="H27">
        <f>G27/G28</f>
        <v>3.5132802459675104E-3</v>
      </c>
      <c r="K27">
        <f>J27/J28</f>
        <v>0</v>
      </c>
    </row>
    <row r="28" spans="1:11">
      <c r="B28" s="5" t="s">
        <v>102</v>
      </c>
      <c r="C28">
        <v>18.111000000000001</v>
      </c>
      <c r="D28">
        <v>4361.9350000000004</v>
      </c>
      <c r="E28">
        <f>D28/D28</f>
        <v>1</v>
      </c>
      <c r="F28">
        <v>18.064</v>
      </c>
      <c r="G28">
        <v>3430.6970000000001</v>
      </c>
      <c r="H28">
        <f>G28/G28</f>
        <v>1</v>
      </c>
      <c r="I28">
        <v>18.103999999999999</v>
      </c>
      <c r="J28">
        <v>6211.674</v>
      </c>
      <c r="K28">
        <f>J28/J28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27" sqref="H27"/>
    </sheetView>
  </sheetViews>
  <sheetFormatPr baseColWidth="10" defaultRowHeight="15" x14ac:dyDescent="0"/>
  <cols>
    <col min="2" max="2" width="30.6640625" customWidth="1"/>
    <col min="5" max="5" width="16.1640625" customWidth="1"/>
    <col min="8" max="8" width="16.1640625" customWidth="1"/>
    <col min="11" max="11" width="16.1640625" customWidth="1"/>
    <col min="14" max="14" width="16.1640625" customWidth="1"/>
    <col min="17" max="17" width="16.1640625" customWidth="1"/>
    <col min="18" max="18" width="12" customWidth="1"/>
    <col min="20" max="20" width="21.83203125" customWidth="1"/>
    <col min="21" max="21" width="15.5" customWidth="1"/>
    <col min="23" max="23" width="21.83203125" customWidth="1"/>
  </cols>
  <sheetData>
    <row r="1" spans="1:23">
      <c r="A1" s="5" t="s">
        <v>28</v>
      </c>
      <c r="B1" s="5" t="s">
        <v>26</v>
      </c>
      <c r="C1" t="s">
        <v>94</v>
      </c>
      <c r="E1" s="2" t="s">
        <v>111</v>
      </c>
      <c r="F1" t="s">
        <v>95</v>
      </c>
      <c r="H1" s="2" t="s">
        <v>112</v>
      </c>
      <c r="I1" t="s">
        <v>96</v>
      </c>
      <c r="K1" s="2" t="s">
        <v>113</v>
      </c>
      <c r="L1" t="s">
        <v>97</v>
      </c>
      <c r="N1" s="2" t="s">
        <v>114</v>
      </c>
      <c r="O1" t="s">
        <v>98</v>
      </c>
      <c r="Q1" s="2" t="s">
        <v>115</v>
      </c>
      <c r="R1" t="s">
        <v>99</v>
      </c>
      <c r="T1" s="2" t="s">
        <v>116</v>
      </c>
      <c r="U1" t="s">
        <v>100</v>
      </c>
      <c r="W1" s="2" t="s">
        <v>117</v>
      </c>
    </row>
    <row r="2" spans="1:23">
      <c r="A2" s="5">
        <v>1</v>
      </c>
      <c r="B2" s="5" t="s">
        <v>3</v>
      </c>
      <c r="C2">
        <v>1.2869999999999999</v>
      </c>
      <c r="D2">
        <v>115.601</v>
      </c>
      <c r="E2" s="3">
        <f>D2/D28</f>
        <v>3.758927375289884E-2</v>
      </c>
      <c r="F2">
        <v>1.2829999999999999</v>
      </c>
      <c r="G2">
        <v>129.76599999999999</v>
      </c>
      <c r="H2" s="3">
        <f>G2/G28</f>
        <v>3.8826684092387431E-2</v>
      </c>
      <c r="I2">
        <v>1.2829999999999999</v>
      </c>
      <c r="J2">
        <v>275.76600000000002</v>
      </c>
      <c r="K2" s="3">
        <f>J2/J28</f>
        <v>8.9423855181645556E-2</v>
      </c>
      <c r="L2">
        <v>1.2869999999999999</v>
      </c>
      <c r="M2">
        <v>275.73099999999999</v>
      </c>
      <c r="N2" s="3">
        <f>M2/M28</f>
        <v>8.3808738168323849E-2</v>
      </c>
      <c r="O2">
        <v>1.2829999999999999</v>
      </c>
      <c r="P2">
        <v>172.03800000000001</v>
      </c>
      <c r="Q2" s="3">
        <f>P2/P28</f>
        <v>5.1543259810530484E-2</v>
      </c>
      <c r="R2">
        <v>1.2829999999999999</v>
      </c>
      <c r="S2">
        <v>138.82599999999999</v>
      </c>
      <c r="T2" s="3">
        <f>S2/S28</f>
        <v>4.6621200479289013E-2</v>
      </c>
      <c r="U2">
        <v>1.2829999999999999</v>
      </c>
      <c r="V2">
        <v>135.48599999999999</v>
      </c>
      <c r="W2" s="3">
        <f>V2/V28</f>
        <v>4.5716587928156464E-2</v>
      </c>
    </row>
    <row r="3" spans="1:23">
      <c r="A3" s="5">
        <v>2</v>
      </c>
      <c r="B3" s="5" t="s">
        <v>0</v>
      </c>
      <c r="C3">
        <v>1.351</v>
      </c>
      <c r="D3">
        <v>79.015000000000001</v>
      </c>
      <c r="E3" s="3">
        <f>D3/D28</f>
        <v>2.5692826753966676E-2</v>
      </c>
      <c r="F3">
        <v>1.347</v>
      </c>
      <c r="G3">
        <v>101.393</v>
      </c>
      <c r="H3" s="3">
        <f>G3/G28</f>
        <v>3.0337330118670833E-2</v>
      </c>
      <c r="I3">
        <v>1.347</v>
      </c>
      <c r="J3">
        <v>28.789000000000001</v>
      </c>
      <c r="K3" s="3">
        <f>J3/J28</f>
        <v>9.3355358050825482E-3</v>
      </c>
      <c r="L3">
        <v>1.351</v>
      </c>
      <c r="M3">
        <v>30.902999999999999</v>
      </c>
      <c r="N3" s="3">
        <f>M3/M28</f>
        <v>9.393000553494936E-3</v>
      </c>
      <c r="O3">
        <v>1.351</v>
      </c>
      <c r="P3">
        <v>44.113</v>
      </c>
      <c r="Q3" s="3">
        <f>P3/P28</f>
        <v>1.3216427882339548E-2</v>
      </c>
      <c r="R3">
        <v>1.347</v>
      </c>
      <c r="S3">
        <v>12794.022999999999</v>
      </c>
      <c r="T3" s="3">
        <f>S3/S28</f>
        <v>4.2965489981677401</v>
      </c>
      <c r="U3">
        <v>1.331</v>
      </c>
      <c r="V3">
        <v>2669.078</v>
      </c>
      <c r="W3" s="3">
        <f>V3/V28</f>
        <v>0.90061806440597558</v>
      </c>
    </row>
    <row r="4" spans="1:23">
      <c r="A4" s="5">
        <v>3</v>
      </c>
      <c r="B4" s="5" t="s">
        <v>4</v>
      </c>
      <c r="C4">
        <v>1.399</v>
      </c>
      <c r="D4">
        <v>14460.071</v>
      </c>
      <c r="E4" s="1">
        <f>D4/D28</f>
        <v>4.7018932994122338</v>
      </c>
      <c r="F4">
        <v>1.399</v>
      </c>
      <c r="G4">
        <v>12120.004000000001</v>
      </c>
      <c r="H4" s="1">
        <f>G4/G28</f>
        <v>3.6263702857949855</v>
      </c>
      <c r="I4">
        <v>1.399</v>
      </c>
      <c r="J4">
        <v>20954.351999999999</v>
      </c>
      <c r="K4" s="1">
        <f>J4/J28</f>
        <v>6.7949599975095722</v>
      </c>
      <c r="L4">
        <v>1.399</v>
      </c>
      <c r="M4">
        <v>15200.898999999999</v>
      </c>
      <c r="N4" s="1">
        <f>M4/M28</f>
        <v>4.6203298294864776</v>
      </c>
      <c r="O4">
        <v>1.403</v>
      </c>
      <c r="P4">
        <v>17248.105</v>
      </c>
      <c r="Q4" s="1">
        <f>P4/P28</f>
        <v>5.167599932888721</v>
      </c>
      <c r="R4">
        <v>1.399</v>
      </c>
      <c r="S4">
        <v>13134.557000000001</v>
      </c>
      <c r="T4" s="1">
        <f>S4/S28</f>
        <v>4.4109087282184101</v>
      </c>
      <c r="U4">
        <v>1.399</v>
      </c>
      <c r="V4">
        <v>13401.797999999999</v>
      </c>
      <c r="W4" s="1">
        <f>V4/V28</f>
        <v>4.5221238848470797</v>
      </c>
    </row>
    <row r="5" spans="1:23">
      <c r="A5" s="5">
        <v>4</v>
      </c>
      <c r="B5" s="5" t="s">
        <v>1</v>
      </c>
      <c r="E5" s="1">
        <f>D5/D28</f>
        <v>0</v>
      </c>
      <c r="F5">
        <v>1.575</v>
      </c>
      <c r="G5">
        <v>12.832000000000001</v>
      </c>
      <c r="H5" s="1">
        <f>G5/G28</f>
        <v>3.8394033126821787E-3</v>
      </c>
      <c r="K5" s="1">
        <f>J5/J28</f>
        <v>0</v>
      </c>
      <c r="N5" s="1">
        <f>M5/M28</f>
        <v>0</v>
      </c>
      <c r="Q5" s="1">
        <f>P5/P28</f>
        <v>0</v>
      </c>
      <c r="T5" s="1">
        <f>S5/S28</f>
        <v>0</v>
      </c>
      <c r="W5" s="1">
        <f>V5/V28</f>
        <v>0</v>
      </c>
    </row>
    <row r="6" spans="1:23">
      <c r="A6" s="5">
        <v>5</v>
      </c>
      <c r="B6" s="5" t="s">
        <v>2</v>
      </c>
      <c r="E6" s="1">
        <f>D6/D28</f>
        <v>0</v>
      </c>
      <c r="H6" s="1">
        <f>G6/G28</f>
        <v>0</v>
      </c>
      <c r="K6" s="1">
        <f>J6/J28</f>
        <v>0</v>
      </c>
      <c r="N6" s="1">
        <f>M6/M28</f>
        <v>0</v>
      </c>
      <c r="Q6" s="1">
        <f>P6/P28</f>
        <v>0</v>
      </c>
      <c r="T6" s="1">
        <f>S6/S28</f>
        <v>0</v>
      </c>
      <c r="W6" s="1">
        <f>V6/V28</f>
        <v>0</v>
      </c>
    </row>
    <row r="7" spans="1:23">
      <c r="A7" s="5">
        <v>6</v>
      </c>
      <c r="B7" s="5" t="s">
        <v>6</v>
      </c>
      <c r="E7">
        <f>D7/D28</f>
        <v>0</v>
      </c>
      <c r="H7">
        <f>G7/G28</f>
        <v>0</v>
      </c>
      <c r="K7">
        <f>J7/J28</f>
        <v>0</v>
      </c>
      <c r="N7">
        <f>M7/M28</f>
        <v>0</v>
      </c>
      <c r="Q7">
        <f>P7/P28</f>
        <v>0</v>
      </c>
      <c r="T7">
        <f>S7/S28</f>
        <v>0</v>
      </c>
      <c r="W7">
        <f>V7/V28</f>
        <v>0</v>
      </c>
    </row>
    <row r="8" spans="1:23">
      <c r="A8" s="5">
        <v>7</v>
      </c>
      <c r="B8" s="5" t="s">
        <v>5</v>
      </c>
      <c r="E8" s="1">
        <f>D8/D28</f>
        <v>0</v>
      </c>
      <c r="H8" s="1">
        <f>G8/G28</f>
        <v>0</v>
      </c>
      <c r="K8" s="1">
        <f>J8/J28</f>
        <v>0</v>
      </c>
      <c r="N8" s="1">
        <f>M8/M28</f>
        <v>0</v>
      </c>
      <c r="Q8" s="1">
        <f>P8/P28</f>
        <v>0</v>
      </c>
      <c r="T8" s="1">
        <f>S8/S28</f>
        <v>0</v>
      </c>
      <c r="W8" s="1">
        <f>V8/V28</f>
        <v>0</v>
      </c>
    </row>
    <row r="9" spans="1:23">
      <c r="A9" s="5">
        <v>8</v>
      </c>
      <c r="B9" s="5" t="s">
        <v>7</v>
      </c>
      <c r="E9" s="1">
        <f>D9/D28</f>
        <v>0</v>
      </c>
      <c r="H9" s="1">
        <f>G9/G28</f>
        <v>0</v>
      </c>
      <c r="K9" s="1">
        <f>J9/J28</f>
        <v>0</v>
      </c>
      <c r="N9" s="1">
        <f>M9/M28</f>
        <v>0</v>
      </c>
      <c r="Q9" s="1">
        <f>P9/P28</f>
        <v>0</v>
      </c>
      <c r="T9" s="1">
        <f>S9/S28</f>
        <v>0</v>
      </c>
      <c r="W9" s="1">
        <f>V9/V28</f>
        <v>0</v>
      </c>
    </row>
    <row r="10" spans="1:23">
      <c r="A10" s="5">
        <v>9</v>
      </c>
      <c r="B10" s="5" t="s">
        <v>8</v>
      </c>
      <c r="C10">
        <v>2.968</v>
      </c>
      <c r="D10">
        <v>129.447</v>
      </c>
      <c r="E10" s="1">
        <f>D10/D28</f>
        <v>4.2091493321783517E-2</v>
      </c>
      <c r="F10">
        <v>2.952</v>
      </c>
      <c r="G10">
        <v>111.474</v>
      </c>
      <c r="H10" s="1">
        <f>G10/G28</f>
        <v>3.3353619457444916E-2</v>
      </c>
      <c r="I10">
        <v>2.944</v>
      </c>
      <c r="J10">
        <v>19.013000000000002</v>
      </c>
      <c r="K10" s="1">
        <f>J10/J28</f>
        <v>6.1654292355425508E-3</v>
      </c>
      <c r="L10">
        <v>2.9239999999999999</v>
      </c>
      <c r="M10">
        <v>36.744</v>
      </c>
      <c r="N10" s="1">
        <f>M10/M28</f>
        <v>1.1168378873818656E-2</v>
      </c>
      <c r="O10">
        <v>2.956</v>
      </c>
      <c r="P10">
        <v>33.100999999999999</v>
      </c>
      <c r="Q10" s="1">
        <f>P10/P28</f>
        <v>9.9171894755133716E-3</v>
      </c>
      <c r="R10">
        <v>2.9119999999999999</v>
      </c>
      <c r="S10">
        <v>87.153000000000006</v>
      </c>
      <c r="T10" s="1">
        <f>S10/S28</f>
        <v>2.9268130504166913E-2</v>
      </c>
      <c r="W10" s="1">
        <f>V10/V28</f>
        <v>0</v>
      </c>
    </row>
    <row r="11" spans="1:23">
      <c r="A11" s="5">
        <v>10</v>
      </c>
      <c r="B11" s="5" t="s">
        <v>9</v>
      </c>
      <c r="E11" s="1">
        <f>D11/D28</f>
        <v>0</v>
      </c>
      <c r="F11">
        <v>2.992</v>
      </c>
      <c r="G11">
        <v>47.311</v>
      </c>
      <c r="H11" s="1">
        <f>G11/G28</f>
        <v>1.4155705277922892E-2</v>
      </c>
      <c r="K11" s="1">
        <f>J11/J28</f>
        <v>0</v>
      </c>
      <c r="N11" s="1">
        <f>M11/M28</f>
        <v>0</v>
      </c>
      <c r="O11">
        <v>2.992</v>
      </c>
      <c r="P11">
        <v>967.59799999999996</v>
      </c>
      <c r="Q11" s="1">
        <f>P11/P28</f>
        <v>0.28989615728007573</v>
      </c>
      <c r="T11" s="1">
        <f>S11/S28</f>
        <v>0</v>
      </c>
      <c r="U11">
        <v>2.992</v>
      </c>
      <c r="V11">
        <v>654.71199999999999</v>
      </c>
      <c r="W11" s="1">
        <f>V11/V28</f>
        <v>0.22091728086753742</v>
      </c>
    </row>
    <row r="12" spans="1:23">
      <c r="A12" s="5">
        <v>11</v>
      </c>
      <c r="B12" s="5" t="s">
        <v>10</v>
      </c>
      <c r="C12">
        <v>3.2360000000000002</v>
      </c>
      <c r="D12">
        <v>76.823999999999998</v>
      </c>
      <c r="E12" s="1">
        <f>D12/D28</f>
        <v>2.4980392615917685E-2</v>
      </c>
      <c r="F12">
        <v>3.2320000000000002</v>
      </c>
      <c r="G12">
        <v>93.418000000000006</v>
      </c>
      <c r="H12" s="1">
        <f>G12/G28</f>
        <v>2.7951167289911455E-2</v>
      </c>
      <c r="K12" s="1">
        <f>J12/J28</f>
        <v>0</v>
      </c>
      <c r="N12" s="1">
        <f>M12/M28</f>
        <v>0</v>
      </c>
      <c r="Q12" s="1">
        <f>P12/P28</f>
        <v>0</v>
      </c>
      <c r="T12" s="1">
        <f>S12/S28</f>
        <v>0</v>
      </c>
      <c r="W12" s="1">
        <f>V12/V28</f>
        <v>0</v>
      </c>
    </row>
    <row r="13" spans="1:23">
      <c r="A13" s="5">
        <v>12</v>
      </c>
      <c r="B13" s="5" t="s">
        <v>11</v>
      </c>
      <c r="E13" s="1">
        <f>D13/D28</f>
        <v>0</v>
      </c>
      <c r="H13" s="1">
        <f>G13/G28</f>
        <v>0</v>
      </c>
      <c r="I13">
        <v>3.28</v>
      </c>
      <c r="J13">
        <v>57.58</v>
      </c>
      <c r="K13" s="1">
        <f>J13/J28</f>
        <v>1.8671720158972283E-2</v>
      </c>
      <c r="L13">
        <v>3.2759999999999998</v>
      </c>
      <c r="M13">
        <v>135.50200000000001</v>
      </c>
      <c r="N13" s="1">
        <f>M13/M28</f>
        <v>4.1185980681476581E-2</v>
      </c>
      <c r="Q13" s="1">
        <f>P13/P28</f>
        <v>0</v>
      </c>
      <c r="R13">
        <v>3.2480000000000002</v>
      </c>
      <c r="S13">
        <v>4426.6289999999999</v>
      </c>
      <c r="T13" s="1">
        <f>S13/S28</f>
        <v>1.4865713775260734</v>
      </c>
      <c r="U13">
        <v>3.2480000000000002</v>
      </c>
      <c r="V13">
        <v>7587.16</v>
      </c>
      <c r="W13" s="1">
        <f>V13/V28</f>
        <v>2.5601100280840208</v>
      </c>
    </row>
    <row r="14" spans="1:23">
      <c r="A14" s="5">
        <v>13</v>
      </c>
      <c r="B14" s="5" t="s">
        <v>12</v>
      </c>
      <c r="C14">
        <v>3.4119999999999999</v>
      </c>
      <c r="D14">
        <v>14820.808999999999</v>
      </c>
      <c r="E14" s="1">
        <f>D14/D28</f>
        <v>4.8191922798282611</v>
      </c>
      <c r="F14">
        <v>3.4</v>
      </c>
      <c r="G14">
        <v>9547.1540000000005</v>
      </c>
      <c r="H14" s="1">
        <f>G14/G28</f>
        <v>2.8565597486196159</v>
      </c>
      <c r="I14">
        <v>3.3919999999999999</v>
      </c>
      <c r="J14">
        <v>18845.616000000002</v>
      </c>
      <c r="K14" s="1">
        <f>J14/J28</f>
        <v>6.1111508887712862</v>
      </c>
      <c r="L14">
        <v>3.4079999999999999</v>
      </c>
      <c r="M14">
        <v>17901.366999999998</v>
      </c>
      <c r="N14" s="1">
        <f>M14/M28</f>
        <v>5.4411400232765734</v>
      </c>
      <c r="O14">
        <v>3.4079999999999999</v>
      </c>
      <c r="P14">
        <v>16717.421999999999</v>
      </c>
      <c r="Q14" s="1">
        <f>P14/P28</f>
        <v>5.008605223894012</v>
      </c>
      <c r="R14">
        <v>3.3959999999999999</v>
      </c>
      <c r="S14">
        <v>9876.2049999999999</v>
      </c>
      <c r="T14" s="1">
        <f>S14/S28</f>
        <v>3.3166736294322141</v>
      </c>
      <c r="U14">
        <v>3.3959999999999999</v>
      </c>
      <c r="V14">
        <v>12451.532999999999</v>
      </c>
      <c r="W14" s="1">
        <f>V14/V28</f>
        <v>4.2014791434896734</v>
      </c>
    </row>
    <row r="15" spans="1:23">
      <c r="A15" s="5">
        <v>14</v>
      </c>
      <c r="B15" s="5" t="s">
        <v>13</v>
      </c>
      <c r="C15">
        <v>3.48</v>
      </c>
      <c r="D15">
        <v>4034.0279999999998</v>
      </c>
      <c r="E15" s="1">
        <f>D15/D28</f>
        <v>1.311720338222498</v>
      </c>
      <c r="F15">
        <v>3.476</v>
      </c>
      <c r="G15">
        <v>3254.904</v>
      </c>
      <c r="H15" s="1">
        <f>G15/G28</f>
        <v>0.97388475686272391</v>
      </c>
      <c r="I15">
        <v>3.472</v>
      </c>
      <c r="J15">
        <v>5896.0429999999997</v>
      </c>
      <c r="K15" s="1">
        <f>J15/J28</f>
        <v>1.9119358273926261</v>
      </c>
      <c r="L15">
        <v>3.472</v>
      </c>
      <c r="M15">
        <v>5659.9920000000002</v>
      </c>
      <c r="N15" s="1">
        <f>M15/M28</f>
        <v>1.720360741312394</v>
      </c>
      <c r="O15">
        <v>3.476</v>
      </c>
      <c r="P15">
        <v>4447.6959999999999</v>
      </c>
      <c r="Q15" s="1">
        <f>P15/P28</f>
        <v>1.3325471726377729</v>
      </c>
      <c r="R15">
        <v>3.472</v>
      </c>
      <c r="S15">
        <v>2595.808</v>
      </c>
      <c r="T15" s="1">
        <f>S15/S28</f>
        <v>0.87173645551800283</v>
      </c>
      <c r="U15">
        <v>3.48</v>
      </c>
      <c r="V15">
        <v>3232.2</v>
      </c>
      <c r="W15" s="1">
        <f>V15/V28</f>
        <v>1.0906304378414546</v>
      </c>
    </row>
    <row r="16" spans="1:23">
      <c r="A16" s="5">
        <v>15</v>
      </c>
      <c r="B16" s="5" t="s">
        <v>15</v>
      </c>
      <c r="E16" s="1">
        <f>D16/D28</f>
        <v>0</v>
      </c>
      <c r="H16" s="1">
        <f>G16/G28</f>
        <v>0</v>
      </c>
      <c r="K16" s="1">
        <f>J16/J28</f>
        <v>0</v>
      </c>
      <c r="N16" s="1">
        <f>M16/M28</f>
        <v>0</v>
      </c>
      <c r="Q16" s="1">
        <f>P16/P28</f>
        <v>0</v>
      </c>
      <c r="T16" s="1">
        <f>S16/S28</f>
        <v>0</v>
      </c>
      <c r="W16" s="1">
        <f>V16/V28</f>
        <v>0</v>
      </c>
    </row>
    <row r="17" spans="1:23">
      <c r="A17" s="5">
        <v>16</v>
      </c>
      <c r="B17" s="5" t="s">
        <v>14</v>
      </c>
      <c r="C17">
        <v>4.3239999999999998</v>
      </c>
      <c r="D17">
        <v>101.533</v>
      </c>
      <c r="E17" s="1">
        <f>D17/D28</f>
        <v>3.3014867794855386E-2</v>
      </c>
      <c r="F17">
        <v>4.3159999999999998</v>
      </c>
      <c r="G17">
        <v>175.78200000000001</v>
      </c>
      <c r="H17" s="1">
        <f>G17/G28</f>
        <v>5.2594918415671661E-2</v>
      </c>
      <c r="K17" s="1">
        <f>J17/J28</f>
        <v>0</v>
      </c>
      <c r="N17" s="1">
        <f>M17/M28</f>
        <v>0</v>
      </c>
      <c r="O17">
        <v>4.3250000000000002</v>
      </c>
      <c r="P17">
        <v>18.747</v>
      </c>
      <c r="Q17" s="1">
        <f>P17/P28</f>
        <v>5.6166747559726043E-3</v>
      </c>
      <c r="T17" s="1">
        <f>S17/S28</f>
        <v>0</v>
      </c>
      <c r="W17" s="1">
        <f>V17/V28</f>
        <v>0</v>
      </c>
    </row>
    <row r="18" spans="1:23">
      <c r="A18" s="5">
        <v>17</v>
      </c>
      <c r="B18" s="5" t="s">
        <v>25</v>
      </c>
      <c r="E18" s="1">
        <f>D18/D28</f>
        <v>0</v>
      </c>
      <c r="H18" s="1">
        <f>G18/G28</f>
        <v>0</v>
      </c>
      <c r="K18" s="1">
        <f>J18/J28</f>
        <v>0</v>
      </c>
      <c r="N18" s="1">
        <f>M18/M28</f>
        <v>0</v>
      </c>
      <c r="Q18" s="1">
        <f>P18/P28</f>
        <v>0</v>
      </c>
      <c r="T18" s="1">
        <f>S18/S28</f>
        <v>0</v>
      </c>
      <c r="W18" s="1">
        <f>V18/V28</f>
        <v>0</v>
      </c>
    </row>
    <row r="19" spans="1:23">
      <c r="A19" s="5">
        <v>18</v>
      </c>
      <c r="B19" s="5" t="s">
        <v>16</v>
      </c>
      <c r="C19">
        <v>8.6189999999999998</v>
      </c>
      <c r="D19">
        <v>1109.048</v>
      </c>
      <c r="E19" s="1">
        <f>D19/D28</f>
        <v>0.36062238974667132</v>
      </c>
      <c r="F19">
        <v>8.6150000000000002</v>
      </c>
      <c r="G19">
        <v>2137.3009999999999</v>
      </c>
      <c r="H19" s="1">
        <f>G19/G28</f>
        <v>0.63949193731288434</v>
      </c>
      <c r="I19">
        <v>8.6229999999999993</v>
      </c>
      <c r="J19">
        <v>55.225999999999999</v>
      </c>
      <c r="K19" s="1">
        <f>J19/J28</f>
        <v>1.7908378212910792E-2</v>
      </c>
      <c r="L19">
        <v>8.6310000000000002</v>
      </c>
      <c r="M19">
        <v>74.986999999999995</v>
      </c>
      <c r="N19" s="1">
        <f>M19/M28</f>
        <v>2.2792380432479845E-2</v>
      </c>
      <c r="O19">
        <v>8.6310000000000002</v>
      </c>
      <c r="P19">
        <v>67.796999999999997</v>
      </c>
      <c r="Q19" s="1">
        <f>P19/P28</f>
        <v>2.0312247209189453E-2</v>
      </c>
      <c r="R19">
        <v>8.6349999999999998</v>
      </c>
      <c r="S19">
        <v>34.146000000000001</v>
      </c>
      <c r="T19" s="1">
        <f>S19/S28</f>
        <v>1.1467070372738556E-2</v>
      </c>
      <c r="W19" s="1">
        <f>V19/V28</f>
        <v>0</v>
      </c>
    </row>
    <row r="20" spans="1:23">
      <c r="A20" s="5">
        <v>19</v>
      </c>
      <c r="B20" s="5" t="s">
        <v>17</v>
      </c>
      <c r="C20">
        <v>8.7189999999999994</v>
      </c>
      <c r="D20">
        <v>147.06399999999999</v>
      </c>
      <c r="E20" s="1">
        <f>D20/D28</f>
        <v>4.7819906014621973E-2</v>
      </c>
      <c r="F20">
        <v>8.7149999999999999</v>
      </c>
      <c r="G20">
        <v>359.39800000000002</v>
      </c>
      <c r="H20" s="1">
        <f>G20/G28</f>
        <v>0.1075338117028795</v>
      </c>
      <c r="K20" s="1">
        <f>J20/J28</f>
        <v>0</v>
      </c>
      <c r="N20" s="1">
        <f>M20/M28</f>
        <v>0</v>
      </c>
      <c r="Q20" s="1">
        <f>P20/P28</f>
        <v>0</v>
      </c>
      <c r="T20" s="1">
        <f>S20/S28</f>
        <v>0</v>
      </c>
      <c r="W20" s="1">
        <f>V20/V28</f>
        <v>0</v>
      </c>
    </row>
    <row r="21" spans="1:23">
      <c r="A21" s="5">
        <v>20</v>
      </c>
      <c r="B21" s="5" t="s">
        <v>18</v>
      </c>
      <c r="C21">
        <v>23.387</v>
      </c>
      <c r="D21">
        <v>16853.598000000002</v>
      </c>
      <c r="E21">
        <f>D21/D28</f>
        <v>5.480181909700681</v>
      </c>
      <c r="F21">
        <v>23.375</v>
      </c>
      <c r="G21">
        <v>8978.1560000000009</v>
      </c>
      <c r="H21">
        <f>G21/G28</f>
        <v>2.6863124912856438</v>
      </c>
      <c r="I21">
        <v>23.382999999999999</v>
      </c>
      <c r="J21">
        <v>18108.296999999999</v>
      </c>
      <c r="K21">
        <f>J21/J28</f>
        <v>5.8720572097873793</v>
      </c>
      <c r="L21">
        <v>23.39</v>
      </c>
      <c r="M21">
        <v>20405.574000000001</v>
      </c>
      <c r="N21">
        <f>M21/M28</f>
        <v>6.2022964720700857</v>
      </c>
      <c r="O21">
        <v>23.390999999999998</v>
      </c>
      <c r="P21">
        <v>18856.053</v>
      </c>
      <c r="Q21">
        <f>P21/P28</f>
        <v>5.6493474626543714</v>
      </c>
      <c r="R21">
        <v>23.370999999999999</v>
      </c>
      <c r="S21">
        <v>9772.3330000000005</v>
      </c>
      <c r="T21">
        <f>S21/S28</f>
        <v>3.2817908456872047</v>
      </c>
      <c r="U21">
        <v>23.376000000000001</v>
      </c>
      <c r="V21">
        <v>11340.871999999999</v>
      </c>
      <c r="W21">
        <f>V21/V28</f>
        <v>3.826712516200697</v>
      </c>
    </row>
    <row r="22" spans="1:23">
      <c r="A22" s="5">
        <v>21</v>
      </c>
      <c r="B22" s="5" t="s">
        <v>19</v>
      </c>
      <c r="C22">
        <v>24.748000000000001</v>
      </c>
      <c r="D22">
        <v>348.91399999999999</v>
      </c>
      <c r="E22" s="1">
        <f>D22/D28</f>
        <v>0.11345424228353514</v>
      </c>
      <c r="F22">
        <v>24.751000000000001</v>
      </c>
      <c r="G22">
        <v>285.75400000000002</v>
      </c>
      <c r="H22" s="1">
        <f>G22/G28</f>
        <v>8.54991314068098E-2</v>
      </c>
      <c r="K22" s="1">
        <f>J22/J28</f>
        <v>0</v>
      </c>
      <c r="N22" s="1">
        <f>M22/M28</f>
        <v>0</v>
      </c>
      <c r="Q22" s="1">
        <f>P22/P28</f>
        <v>0</v>
      </c>
      <c r="R22">
        <v>24.751999999999999</v>
      </c>
      <c r="S22">
        <v>195.55699999999999</v>
      </c>
      <c r="T22" s="1">
        <f>S22/S28</f>
        <v>6.5672871811680245E-2</v>
      </c>
      <c r="U22">
        <v>24.748999999999999</v>
      </c>
      <c r="V22">
        <v>1243.0440000000001</v>
      </c>
      <c r="W22" s="1">
        <f>V22/V28</f>
        <v>0.41943618030325885</v>
      </c>
    </row>
    <row r="23" spans="1:23">
      <c r="A23" s="5">
        <v>22</v>
      </c>
      <c r="B23" s="5" t="s">
        <v>20</v>
      </c>
      <c r="C23">
        <v>24.844000000000001</v>
      </c>
      <c r="D23">
        <v>106.66500000000001</v>
      </c>
      <c r="E23" s="1">
        <f>D23/D28</f>
        <v>3.4683609007300581E-2</v>
      </c>
      <c r="F23">
        <v>24.843</v>
      </c>
      <c r="G23">
        <v>79.893000000000001</v>
      </c>
      <c r="H23" s="1">
        <f>G23/G28</f>
        <v>2.390441465555777E-2</v>
      </c>
      <c r="K23" s="1">
        <f>J23/J28</f>
        <v>0</v>
      </c>
      <c r="N23" s="1">
        <f>M23/M28</f>
        <v>0</v>
      </c>
      <c r="Q23" s="1">
        <f>P23/P28</f>
        <v>0</v>
      </c>
      <c r="R23">
        <v>24.852</v>
      </c>
      <c r="S23">
        <v>46.116</v>
      </c>
      <c r="T23" s="1">
        <f>S23/S28</f>
        <v>1.548689209011923E-2</v>
      </c>
      <c r="U23">
        <v>24.844999999999999</v>
      </c>
      <c r="V23">
        <v>183.9</v>
      </c>
      <c r="W23" s="1">
        <f>V23/V28</f>
        <v>6.2052762056507497E-2</v>
      </c>
    </row>
    <row r="24" spans="1:23">
      <c r="A24" s="5">
        <v>23</v>
      </c>
      <c r="B24" s="5" t="s">
        <v>21</v>
      </c>
      <c r="C24">
        <v>25.187999999999999</v>
      </c>
      <c r="D24">
        <v>141.31100000000001</v>
      </c>
      <c r="E24">
        <f>D24/D28</f>
        <v>4.5949238010881292E-2</v>
      </c>
      <c r="F24">
        <v>25.18</v>
      </c>
      <c r="G24">
        <v>412.517</v>
      </c>
      <c r="H24">
        <f>G24/G28</f>
        <v>0.12342730177195403</v>
      </c>
      <c r="I24">
        <v>25.175999999999998</v>
      </c>
      <c r="J24">
        <v>637.59</v>
      </c>
      <c r="K24">
        <f>J24/J28</f>
        <v>0.20675411698782806</v>
      </c>
      <c r="L24">
        <v>25.183</v>
      </c>
      <c r="M24">
        <v>627.93200000000002</v>
      </c>
      <c r="N24">
        <f>M24/M28</f>
        <v>0.19086061623652015</v>
      </c>
      <c r="O24">
        <v>25.18</v>
      </c>
      <c r="P24">
        <v>383.77499999999998</v>
      </c>
      <c r="Q24">
        <f>P24/P28</f>
        <v>0.1149804957845728</v>
      </c>
      <c r="R24">
        <v>25.18</v>
      </c>
      <c r="S24">
        <v>640.44399999999996</v>
      </c>
      <c r="T24">
        <f>S24/S28</f>
        <v>0.21507691729040507</v>
      </c>
      <c r="U24">
        <v>25.181000000000001</v>
      </c>
      <c r="V24">
        <v>432.84100000000001</v>
      </c>
      <c r="W24">
        <f>V24/V28</f>
        <v>0.14605209125231516</v>
      </c>
    </row>
    <row r="25" spans="1:23">
      <c r="A25" s="5">
        <v>24</v>
      </c>
      <c r="B25" s="5" t="s">
        <v>22</v>
      </c>
      <c r="C25">
        <v>25.824000000000002</v>
      </c>
      <c r="D25">
        <v>361.96199999999999</v>
      </c>
      <c r="E25" s="1">
        <f>D25/D28</f>
        <v>0.11769698104814637</v>
      </c>
      <c r="F25">
        <v>25.82</v>
      </c>
      <c r="G25">
        <v>719.22299999999996</v>
      </c>
      <c r="H25" s="1">
        <f>G25/G28</f>
        <v>0.21519538409891009</v>
      </c>
      <c r="K25" s="1">
        <f>J25/J28</f>
        <v>0</v>
      </c>
      <c r="L25">
        <v>25.864000000000001</v>
      </c>
      <c r="M25">
        <v>13.122999999999999</v>
      </c>
      <c r="N25" s="1">
        <f>M25/M28</f>
        <v>3.988750162233894E-3</v>
      </c>
      <c r="Q25" s="1">
        <f>P25/P28</f>
        <v>0</v>
      </c>
      <c r="R25">
        <v>25.864000000000001</v>
      </c>
      <c r="S25">
        <v>12.603999999999999</v>
      </c>
      <c r="T25" s="1">
        <f>S25/S28</f>
        <v>4.2327345802728508E-3</v>
      </c>
      <c r="U25">
        <v>25.864999999999998</v>
      </c>
      <c r="V25">
        <v>13.234999999999999</v>
      </c>
      <c r="W25" s="1">
        <f>V25/V28</f>
        <v>4.4658417934631683E-3</v>
      </c>
    </row>
    <row r="26" spans="1:23">
      <c r="A26" s="5">
        <v>25</v>
      </c>
      <c r="B26" s="5" t="s">
        <v>23</v>
      </c>
      <c r="C26">
        <v>27.013000000000002</v>
      </c>
      <c r="D26">
        <v>23.594999999999999</v>
      </c>
      <c r="E26">
        <f>D26/D28</f>
        <v>7.6722425774833096E-3</v>
      </c>
      <c r="H26">
        <f>G26/G28</f>
        <v>0</v>
      </c>
      <c r="I26">
        <v>27.041</v>
      </c>
      <c r="J26">
        <v>10.069000000000001</v>
      </c>
      <c r="K26">
        <f>J26/J28</f>
        <v>3.2651189697931911E-3</v>
      </c>
      <c r="L26">
        <v>26.94</v>
      </c>
      <c r="M26">
        <v>156.458</v>
      </c>
      <c r="N26">
        <f>M26/M28</f>
        <v>4.755557973655343E-2</v>
      </c>
      <c r="O26">
        <v>26.957000000000001</v>
      </c>
      <c r="P26">
        <v>59.517000000000003</v>
      </c>
      <c r="Q26">
        <f>P26/P28</f>
        <v>1.783152672167395E-2</v>
      </c>
      <c r="R26">
        <v>26.937000000000001</v>
      </c>
      <c r="S26">
        <v>375.91</v>
      </c>
      <c r="T26">
        <f>S26/S28</f>
        <v>0.1262398648104068</v>
      </c>
      <c r="U26">
        <v>26.942</v>
      </c>
      <c r="V26">
        <v>149.10900000000001</v>
      </c>
      <c r="W26">
        <f>V26/V28</f>
        <v>5.0313351264185839E-2</v>
      </c>
    </row>
    <row r="27" spans="1:23">
      <c r="A27" s="5">
        <v>26</v>
      </c>
      <c r="B27" s="5" t="s">
        <v>24</v>
      </c>
      <c r="E27">
        <f>D27/D28</f>
        <v>0</v>
      </c>
      <c r="F27">
        <v>28.105</v>
      </c>
      <c r="G27">
        <v>118.556</v>
      </c>
      <c r="H27">
        <f>G27/G28</f>
        <v>3.5472591890457324E-2</v>
      </c>
      <c r="K27">
        <f>J27/J28</f>
        <v>0</v>
      </c>
      <c r="N27">
        <f>M27/M28</f>
        <v>0</v>
      </c>
      <c r="Q27">
        <f>P27/P28</f>
        <v>0</v>
      </c>
      <c r="T27">
        <f>S27/S28</f>
        <v>0</v>
      </c>
      <c r="W27">
        <f>V27/V28</f>
        <v>0</v>
      </c>
    </row>
    <row r="28" spans="1:23">
      <c r="B28" s="5" t="s">
        <v>102</v>
      </c>
      <c r="C28">
        <v>18.103999999999999</v>
      </c>
      <c r="D28">
        <v>3075.3719999999998</v>
      </c>
      <c r="E28">
        <f>D28/D28</f>
        <v>1</v>
      </c>
      <c r="F28">
        <v>18.103999999999999</v>
      </c>
      <c r="G28">
        <v>3342.1860000000001</v>
      </c>
      <c r="H28">
        <f>G28/G28</f>
        <v>1</v>
      </c>
      <c r="I28">
        <v>18.096</v>
      </c>
      <c r="J28">
        <v>3083.808</v>
      </c>
      <c r="K28">
        <f>J28/J28</f>
        <v>1</v>
      </c>
      <c r="L28">
        <v>18.103999999999999</v>
      </c>
      <c r="M28">
        <v>3290.0030000000002</v>
      </c>
      <c r="N28">
        <f>M28/M28</f>
        <v>1</v>
      </c>
      <c r="O28">
        <v>18.103999999999999</v>
      </c>
      <c r="P28">
        <v>3337.74</v>
      </c>
      <c r="Q28">
        <f>P28/P28</f>
        <v>1</v>
      </c>
      <c r="R28">
        <v>18.103999999999999</v>
      </c>
      <c r="S28">
        <v>2977.7440000000001</v>
      </c>
      <c r="T28">
        <f>S28/S28</f>
        <v>1</v>
      </c>
      <c r="U28">
        <v>18.105</v>
      </c>
      <c r="V28">
        <v>2963.607</v>
      </c>
      <c r="W28">
        <f>V28/V28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36" sqref="I36"/>
    </sheetView>
  </sheetViews>
  <sheetFormatPr baseColWidth="10" defaultRowHeight="15" x14ac:dyDescent="0"/>
  <cols>
    <col min="2" max="2" width="30.6640625" customWidth="1"/>
    <col min="3" max="3" width="9" customWidth="1"/>
    <col min="6" max="6" width="16.1640625" customWidth="1"/>
    <col min="10" max="10" width="16.1640625" customWidth="1"/>
  </cols>
  <sheetData>
    <row r="1" spans="1:10">
      <c r="A1" s="5" t="s">
        <v>28</v>
      </c>
      <c r="B1" s="5" t="s">
        <v>26</v>
      </c>
      <c r="C1" s="5" t="s">
        <v>101</v>
      </c>
      <c r="D1" t="s">
        <v>46</v>
      </c>
      <c r="E1" t="s">
        <v>89</v>
      </c>
      <c r="F1" s="5" t="s">
        <v>135</v>
      </c>
      <c r="G1" t="s">
        <v>93</v>
      </c>
      <c r="J1" s="5" t="s">
        <v>136</v>
      </c>
    </row>
    <row r="2" spans="1:10">
      <c r="A2" s="5">
        <v>1</v>
      </c>
      <c r="B2" s="5" t="s">
        <v>3</v>
      </c>
      <c r="C2" s="5"/>
      <c r="D2">
        <v>1.2829999999999999</v>
      </c>
      <c r="E2">
        <v>108.389</v>
      </c>
      <c r="F2" s="3">
        <f>E2/E28</f>
        <v>4.091050974610641E-2</v>
      </c>
      <c r="H2">
        <v>1.2829999999999999</v>
      </c>
      <c r="I2">
        <v>156.49100000000001</v>
      </c>
      <c r="J2" s="3">
        <f>I2/I28</f>
        <v>4.1962094117407311E-2</v>
      </c>
    </row>
    <row r="3" spans="1:10">
      <c r="A3" s="5">
        <v>2</v>
      </c>
      <c r="B3" s="5" t="s">
        <v>0</v>
      </c>
      <c r="C3" s="5"/>
      <c r="D3">
        <v>1.343</v>
      </c>
      <c r="E3">
        <v>70.361999999999995</v>
      </c>
      <c r="F3" s="3">
        <f>E3/E28</f>
        <v>2.6557540772177424E-2</v>
      </c>
      <c r="H3">
        <v>1.347</v>
      </c>
      <c r="I3">
        <v>135.73699999999999</v>
      </c>
      <c r="J3" s="3">
        <f>I3/I28</f>
        <v>3.6397037332591108E-2</v>
      </c>
    </row>
    <row r="4" spans="1:10">
      <c r="A4" s="5">
        <v>3</v>
      </c>
      <c r="B4" s="5" t="s">
        <v>4</v>
      </c>
      <c r="C4" s="5"/>
      <c r="D4">
        <v>1.403</v>
      </c>
      <c r="E4">
        <v>12110.759</v>
      </c>
      <c r="F4" s="1">
        <f>E4/E28</f>
        <v>4.5711033785923467</v>
      </c>
      <c r="H4">
        <v>1.415</v>
      </c>
      <c r="I4">
        <v>3059.3119999999999</v>
      </c>
      <c r="J4" s="1">
        <f>I4/I28</f>
        <v>0.82033559807601442</v>
      </c>
    </row>
    <row r="5" spans="1:10">
      <c r="A5" s="5">
        <v>4</v>
      </c>
      <c r="B5" s="5" t="s">
        <v>1</v>
      </c>
      <c r="C5" s="5"/>
      <c r="F5" s="1">
        <f>E5/E28</f>
        <v>0</v>
      </c>
      <c r="H5">
        <v>1.571</v>
      </c>
      <c r="I5">
        <v>68.072999999999993</v>
      </c>
      <c r="J5" s="1">
        <f>I5/I28</f>
        <v>1.8253354076939038E-2</v>
      </c>
    </row>
    <row r="6" spans="1:10">
      <c r="A6" s="5">
        <v>5</v>
      </c>
      <c r="B6" s="5" t="s">
        <v>2</v>
      </c>
      <c r="C6" s="5"/>
      <c r="F6" s="1">
        <f>E6/E28</f>
        <v>0</v>
      </c>
      <c r="J6" s="1"/>
    </row>
    <row r="7" spans="1:10">
      <c r="A7" s="5">
        <v>6</v>
      </c>
      <c r="B7" s="5" t="s">
        <v>6</v>
      </c>
      <c r="C7" s="5"/>
      <c r="F7">
        <f>E7/E28</f>
        <v>0</v>
      </c>
    </row>
    <row r="8" spans="1:10">
      <c r="A8" s="5">
        <v>7</v>
      </c>
      <c r="B8" s="5" t="s">
        <v>5</v>
      </c>
      <c r="C8" s="5"/>
      <c r="F8" s="1">
        <f>E8/E28</f>
        <v>0</v>
      </c>
      <c r="J8" s="1"/>
    </row>
    <row r="9" spans="1:10">
      <c r="A9" s="5">
        <v>8</v>
      </c>
      <c r="B9" s="5" t="s">
        <v>7</v>
      </c>
      <c r="C9" s="5"/>
      <c r="F9" s="1">
        <f>E9/E28</f>
        <v>0</v>
      </c>
      <c r="J9" s="1"/>
    </row>
    <row r="10" spans="1:10">
      <c r="A10" s="5">
        <v>9</v>
      </c>
      <c r="B10" s="5" t="s">
        <v>8</v>
      </c>
      <c r="C10" s="5"/>
      <c r="D10">
        <v>2.9159999999999999</v>
      </c>
      <c r="E10">
        <v>125.34</v>
      </c>
      <c r="F10" s="1">
        <f>E10/E28</f>
        <v>4.7308521082185251E-2</v>
      </c>
      <c r="H10">
        <v>2.948</v>
      </c>
      <c r="I10">
        <v>21.393000000000001</v>
      </c>
      <c r="J10" s="1">
        <f>I10/I28</f>
        <v>5.7364006840885072E-3</v>
      </c>
    </row>
    <row r="11" spans="1:10">
      <c r="A11" s="5">
        <v>10</v>
      </c>
      <c r="B11" s="5" t="s">
        <v>9</v>
      </c>
      <c r="C11" s="5"/>
      <c r="D11">
        <v>2.9710000000000001</v>
      </c>
      <c r="E11">
        <v>21.63</v>
      </c>
      <c r="F11" s="1">
        <f>E11/E28</f>
        <v>8.1640602441971199E-3</v>
      </c>
      <c r="H11">
        <v>2.996</v>
      </c>
      <c r="I11">
        <v>14.316000000000001</v>
      </c>
      <c r="J11" s="1">
        <f>I11/I28</f>
        <v>3.8387468888613596E-3</v>
      </c>
    </row>
    <row r="12" spans="1:10">
      <c r="A12" s="5">
        <v>11</v>
      </c>
      <c r="B12" s="5" t="s">
        <v>10</v>
      </c>
      <c r="C12" s="5"/>
      <c r="D12">
        <v>3.2120000000000002</v>
      </c>
      <c r="E12">
        <v>66.72</v>
      </c>
      <c r="F12" s="1">
        <f>E12/E28</f>
        <v>2.518289872828626E-2</v>
      </c>
      <c r="H12">
        <v>3.2280000000000002</v>
      </c>
      <c r="I12">
        <v>54.09</v>
      </c>
      <c r="J12" s="1">
        <f>I12/I28</f>
        <v>1.450389907924776E-2</v>
      </c>
    </row>
    <row r="13" spans="1:10">
      <c r="A13" s="5">
        <v>12</v>
      </c>
      <c r="B13" s="5" t="s">
        <v>11</v>
      </c>
      <c r="C13" s="5"/>
      <c r="F13" s="1">
        <f>E13/E28</f>
        <v>0</v>
      </c>
      <c r="J13" s="1">
        <f>I13/I28</f>
        <v>0</v>
      </c>
    </row>
    <row r="14" spans="1:10">
      <c r="A14" s="5">
        <v>13</v>
      </c>
      <c r="B14" s="5" t="s">
        <v>12</v>
      </c>
      <c r="C14" s="5"/>
      <c r="D14">
        <v>3.3879999999999999</v>
      </c>
      <c r="E14">
        <v>16606.548999999999</v>
      </c>
      <c r="F14" s="1">
        <f>E14/E28</f>
        <v>6.268001224420316</v>
      </c>
      <c r="H14">
        <v>3.3919999999999999</v>
      </c>
      <c r="I14">
        <v>3039.7829999999999</v>
      </c>
      <c r="J14" s="1">
        <f>I14/I28</f>
        <v>0.81509901746742452</v>
      </c>
    </row>
    <row r="15" spans="1:10">
      <c r="A15" s="5">
        <v>14</v>
      </c>
      <c r="B15" s="5" t="s">
        <v>13</v>
      </c>
      <c r="C15" s="5"/>
      <c r="D15">
        <v>3.452</v>
      </c>
      <c r="E15">
        <v>3287.7330000000002</v>
      </c>
      <c r="F15" s="1">
        <f>E15/E28</f>
        <v>1.2409269661967144</v>
      </c>
      <c r="H15">
        <v>3.468</v>
      </c>
      <c r="I15">
        <v>2924.6390000000001</v>
      </c>
      <c r="J15" s="1">
        <f>I15/I28</f>
        <v>0.78422386576505987</v>
      </c>
    </row>
    <row r="16" spans="1:10">
      <c r="A16" s="5">
        <v>15</v>
      </c>
      <c r="B16" s="5" t="s">
        <v>15</v>
      </c>
      <c r="C16" s="5"/>
      <c r="F16" s="1">
        <f>E16/E28</f>
        <v>0</v>
      </c>
      <c r="J16" s="1">
        <f>I16/I28</f>
        <v>0</v>
      </c>
    </row>
    <row r="17" spans="1:10">
      <c r="A17" s="5">
        <v>16</v>
      </c>
      <c r="B17" s="5" t="s">
        <v>14</v>
      </c>
      <c r="C17" s="5"/>
      <c r="D17">
        <v>4.2839999999999998</v>
      </c>
      <c r="E17">
        <v>172.30099999999999</v>
      </c>
      <c r="F17" s="1">
        <f>E17/E28</f>
        <v>6.5033552664605074E-2</v>
      </c>
      <c r="H17">
        <v>4.3040000000000003</v>
      </c>
      <c r="I17">
        <v>1088.98</v>
      </c>
      <c r="J17" s="1">
        <f>I17/I28</f>
        <v>0.29200325419336709</v>
      </c>
    </row>
    <row r="18" spans="1:10">
      <c r="A18" s="5">
        <v>17</v>
      </c>
      <c r="B18" s="5" t="s">
        <v>25</v>
      </c>
      <c r="C18" s="5"/>
      <c r="F18" s="1">
        <f>E18/E28</f>
        <v>0</v>
      </c>
      <c r="J18" s="1">
        <f>I18/I28</f>
        <v>0</v>
      </c>
    </row>
    <row r="19" spans="1:10">
      <c r="A19" s="5">
        <v>18</v>
      </c>
      <c r="B19" s="5" t="s">
        <v>16</v>
      </c>
      <c r="C19" s="5"/>
      <c r="D19">
        <v>8.5630000000000006</v>
      </c>
      <c r="E19">
        <v>3000.3620000000001</v>
      </c>
      <c r="F19" s="1">
        <f>E19/E28</f>
        <v>1.1324612169394248</v>
      </c>
      <c r="H19">
        <v>8.5990000000000002</v>
      </c>
      <c r="I19">
        <v>2890.6089999999999</v>
      </c>
      <c r="J19" s="1">
        <f>I19/I28</f>
        <v>0.77509893166140298</v>
      </c>
    </row>
    <row r="20" spans="1:10">
      <c r="A20" s="5">
        <v>19</v>
      </c>
      <c r="B20" s="5" t="s">
        <v>17</v>
      </c>
      <c r="C20" s="5"/>
      <c r="D20">
        <v>8.6669999999999998</v>
      </c>
      <c r="E20">
        <v>226.316</v>
      </c>
      <c r="F20" s="1">
        <f>E20/E28</f>
        <v>8.5421056783435756E-2</v>
      </c>
      <c r="H20">
        <v>8.6989999999999998</v>
      </c>
      <c r="I20">
        <v>2070.9850000000001</v>
      </c>
      <c r="J20" s="1">
        <f>I20/I28</f>
        <v>0.55532182352811843</v>
      </c>
    </row>
    <row r="21" spans="1:10">
      <c r="A21" s="5">
        <v>20</v>
      </c>
      <c r="B21" s="5" t="s">
        <v>18</v>
      </c>
      <c r="C21" s="5"/>
      <c r="D21">
        <v>23.375</v>
      </c>
      <c r="E21">
        <v>24133.498</v>
      </c>
      <c r="F21">
        <f>E21/E28</f>
        <v>9.1089843539163518</v>
      </c>
      <c r="H21">
        <v>23.367000000000001</v>
      </c>
      <c r="I21">
        <v>12334.188</v>
      </c>
      <c r="J21">
        <f>I21/I28</f>
        <v>3.3073362539557918</v>
      </c>
    </row>
    <row r="22" spans="1:10">
      <c r="A22" s="5">
        <v>21</v>
      </c>
      <c r="B22" s="5" t="s">
        <v>19</v>
      </c>
      <c r="C22" s="5"/>
      <c r="D22">
        <v>24.748000000000001</v>
      </c>
      <c r="E22">
        <v>219.58199999999999</v>
      </c>
      <c r="F22" s="1">
        <f>E22/E28</f>
        <v>8.2879365535889593E-2</v>
      </c>
      <c r="H22">
        <v>24.747</v>
      </c>
      <c r="I22">
        <v>213.43600000000001</v>
      </c>
      <c r="J22" s="1">
        <f>I22/I28</f>
        <v>5.7231543795125253E-2</v>
      </c>
    </row>
    <row r="23" spans="1:10">
      <c r="A23" s="5">
        <v>22</v>
      </c>
      <c r="B23" s="5" t="s">
        <v>20</v>
      </c>
      <c r="C23" s="5"/>
      <c r="D23">
        <v>24.844000000000001</v>
      </c>
      <c r="E23">
        <v>60.377000000000002</v>
      </c>
      <c r="F23" s="1">
        <f>E23/E28</f>
        <v>2.2788787118071637E-2</v>
      </c>
      <c r="H23">
        <v>24.844000000000001</v>
      </c>
      <c r="I23">
        <v>60.027999999999999</v>
      </c>
      <c r="J23" s="1">
        <f>I23/I28</f>
        <v>1.6096137066538816E-2</v>
      </c>
    </row>
    <row r="24" spans="1:10">
      <c r="A24" s="5">
        <v>23</v>
      </c>
      <c r="B24" s="5" t="s">
        <v>21</v>
      </c>
      <c r="C24" s="5"/>
      <c r="D24">
        <v>25.2</v>
      </c>
      <c r="E24">
        <v>91.734999999999999</v>
      </c>
      <c r="F24">
        <f>E24/E28</f>
        <v>3.4624598543755096E-2</v>
      </c>
      <c r="H24">
        <v>25.184000000000001</v>
      </c>
      <c r="I24">
        <v>68.61</v>
      </c>
      <c r="J24">
        <f>I24/I28</f>
        <v>1.8397347306843941E-2</v>
      </c>
    </row>
    <row r="25" spans="1:10">
      <c r="A25" s="5">
        <v>24</v>
      </c>
      <c r="B25" s="5" t="s">
        <v>22</v>
      </c>
      <c r="C25" s="5"/>
      <c r="D25">
        <v>25.852</v>
      </c>
      <c r="E25">
        <v>1689.2059999999999</v>
      </c>
      <c r="F25" s="1">
        <f>E25/E28</f>
        <v>0.63757649324360788</v>
      </c>
      <c r="H25">
        <v>25.808</v>
      </c>
      <c r="I25">
        <v>4425.9639999999999</v>
      </c>
      <c r="J25" s="1">
        <f>I25/I28</f>
        <v>1.1867948823143599</v>
      </c>
    </row>
    <row r="26" spans="1:10">
      <c r="A26" s="5">
        <v>25</v>
      </c>
      <c r="B26" s="5" t="s">
        <v>23</v>
      </c>
      <c r="C26" s="5"/>
      <c r="D26">
        <v>26.940999999999999</v>
      </c>
      <c r="E26">
        <v>27.780999999999999</v>
      </c>
      <c r="F26">
        <f>E26/E28</f>
        <v>1.0485703081092935E-2</v>
      </c>
      <c r="J26">
        <f>I26/I28</f>
        <v>0</v>
      </c>
    </row>
    <row r="27" spans="1:10">
      <c r="A27" s="5">
        <v>26</v>
      </c>
      <c r="B27" s="5" t="s">
        <v>24</v>
      </c>
      <c r="C27" s="5"/>
      <c r="F27">
        <f>E27/E28</f>
        <v>0</v>
      </c>
      <c r="J27">
        <f>I27/I28</f>
        <v>0</v>
      </c>
    </row>
    <row r="28" spans="1:10">
      <c r="B28" s="5" t="s">
        <v>102</v>
      </c>
      <c r="C28" s="5"/>
      <c r="D28">
        <v>18.056000000000001</v>
      </c>
      <c r="E28">
        <v>2649.4169999999999</v>
      </c>
      <c r="F28">
        <f>E28/E28</f>
        <v>1</v>
      </c>
      <c r="H28">
        <v>18.088000000000001</v>
      </c>
      <c r="I28">
        <v>3729.3420000000001</v>
      </c>
      <c r="J28">
        <f>I28/I28</f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43"/>
  <sheetViews>
    <sheetView topLeftCell="F1" workbookViewId="0">
      <selection activeCell="P35" sqref="P35"/>
    </sheetView>
  </sheetViews>
  <sheetFormatPr baseColWidth="10" defaultColWidth="11.5" defaultRowHeight="15" x14ac:dyDescent="0"/>
  <cols>
    <col min="1" max="1" width="16.1640625" customWidth="1"/>
    <col min="2" max="2" width="21.6640625" customWidth="1"/>
    <col min="3" max="3" width="19.5" customWidth="1"/>
    <col min="4" max="4" width="16" customWidth="1"/>
    <col min="5" max="5" width="18.5" customWidth="1"/>
    <col min="6" max="6" width="20.5" customWidth="1"/>
    <col min="7" max="7" width="17.83203125" customWidth="1"/>
    <col min="8" max="8" width="12.5" customWidth="1"/>
    <col min="9" max="9" width="18.33203125" customWidth="1"/>
    <col min="10" max="10" width="16.1640625" customWidth="1"/>
    <col min="11" max="11" width="13.33203125" customWidth="1"/>
    <col min="12" max="12" width="18.33203125" customWidth="1"/>
    <col min="13" max="13" width="17" customWidth="1"/>
    <col min="14" max="14" width="18.83203125" customWidth="1"/>
    <col min="15" max="15" width="31.83203125" customWidth="1"/>
    <col min="16" max="16" width="20" customWidth="1"/>
    <col min="17" max="17" width="31" customWidth="1"/>
  </cols>
  <sheetData>
    <row r="1" spans="1:18">
      <c r="A1" s="10" t="s">
        <v>118</v>
      </c>
      <c r="B1" s="11" t="s">
        <v>119</v>
      </c>
      <c r="C1" s="10" t="s">
        <v>170</v>
      </c>
      <c r="D1" s="10" t="s">
        <v>121</v>
      </c>
      <c r="E1" s="10" t="s">
        <v>122</v>
      </c>
      <c r="F1" s="10" t="s">
        <v>177</v>
      </c>
      <c r="G1" s="10" t="s">
        <v>175</v>
      </c>
      <c r="H1" s="10" t="s">
        <v>176</v>
      </c>
      <c r="I1" s="10"/>
      <c r="J1" s="10" t="s">
        <v>118</v>
      </c>
      <c r="K1" s="11" t="s">
        <v>119</v>
      </c>
      <c r="L1" s="10" t="s">
        <v>170</v>
      </c>
      <c r="M1" s="10" t="s">
        <v>121</v>
      </c>
      <c r="N1" s="10" t="s">
        <v>138</v>
      </c>
      <c r="O1" s="10" t="s">
        <v>139</v>
      </c>
      <c r="P1" s="10" t="s">
        <v>142</v>
      </c>
      <c r="Q1" s="10" t="s">
        <v>140</v>
      </c>
    </row>
    <row r="2" spans="1:18">
      <c r="A2" s="10"/>
      <c r="B2" s="11">
        <v>4.0000000000000003E-5</v>
      </c>
      <c r="C2" s="10"/>
      <c r="D2" s="10"/>
      <c r="E2" s="10"/>
      <c r="F2" s="10"/>
      <c r="G2" s="10"/>
      <c r="H2" s="10"/>
      <c r="I2" s="10"/>
      <c r="J2" s="10"/>
      <c r="K2" s="11">
        <v>4.0000000000000003E-5</v>
      </c>
      <c r="L2" s="10"/>
      <c r="M2" s="10"/>
      <c r="N2" s="10"/>
      <c r="O2" s="10"/>
      <c r="P2" s="10"/>
      <c r="Q2" s="10"/>
    </row>
    <row r="3" spans="1:18">
      <c r="A3" s="10"/>
      <c r="B3" s="11">
        <v>2.0000000000000001E-4</v>
      </c>
      <c r="C3" s="10"/>
      <c r="D3" s="10"/>
      <c r="E3" s="10"/>
      <c r="F3" s="10"/>
      <c r="G3" s="10"/>
      <c r="H3" s="10"/>
      <c r="I3" s="10"/>
      <c r="J3" s="10"/>
      <c r="K3" s="11">
        <v>2.0000000000000001E-4</v>
      </c>
      <c r="L3" s="10"/>
      <c r="M3" s="10"/>
      <c r="N3" s="10"/>
      <c r="O3" s="10"/>
      <c r="P3" s="10"/>
      <c r="Q3" s="10"/>
    </row>
    <row r="4" spans="1:18">
      <c r="A4" s="10"/>
      <c r="B4" s="11">
        <v>1E-3</v>
      </c>
      <c r="C4" s="10"/>
      <c r="D4" s="10"/>
      <c r="E4" s="10"/>
      <c r="F4" s="10"/>
      <c r="G4" s="10"/>
      <c r="H4" s="10"/>
      <c r="I4" s="10"/>
      <c r="J4" s="10"/>
      <c r="K4" s="11">
        <v>1E-3</v>
      </c>
      <c r="L4" s="10"/>
      <c r="M4" s="10"/>
      <c r="N4" s="10"/>
      <c r="O4" s="10"/>
      <c r="P4" s="10"/>
      <c r="Q4" s="10"/>
    </row>
    <row r="5" spans="1:18">
      <c r="A5" s="10"/>
      <c r="B5" s="11"/>
      <c r="C5" s="10"/>
      <c r="D5" s="10"/>
      <c r="E5" s="10"/>
      <c r="F5" s="10"/>
      <c r="G5" s="10"/>
      <c r="H5" s="10"/>
      <c r="I5" s="10"/>
      <c r="J5" s="10"/>
      <c r="K5" s="11"/>
      <c r="L5" s="10"/>
      <c r="M5" s="10"/>
      <c r="N5" s="10"/>
      <c r="O5" s="10"/>
      <c r="P5" s="10"/>
      <c r="Q5" s="10"/>
    </row>
    <row r="6" spans="1:18">
      <c r="A6" s="10" t="s">
        <v>123</v>
      </c>
      <c r="B6" s="11">
        <v>1.9199999999999998E-2</v>
      </c>
      <c r="C6" s="10"/>
      <c r="D6" s="10"/>
      <c r="E6" s="10"/>
      <c r="F6" s="10"/>
      <c r="G6" s="10"/>
      <c r="H6" s="10"/>
      <c r="I6" s="10"/>
      <c r="J6" s="10" t="s">
        <v>123</v>
      </c>
      <c r="K6" s="11">
        <v>1.9199999999999998E-2</v>
      </c>
      <c r="L6" s="10"/>
      <c r="M6" s="10"/>
      <c r="N6" s="10"/>
      <c r="O6" s="10"/>
      <c r="P6" s="10"/>
      <c r="Q6" s="10"/>
    </row>
    <row r="7" spans="1:18">
      <c r="A7" s="10"/>
      <c r="B7" s="11">
        <v>2.8799999999999999E-2</v>
      </c>
      <c r="C7" s="10"/>
      <c r="D7" s="10"/>
      <c r="E7" s="10"/>
      <c r="F7" s="10"/>
      <c r="G7" s="10"/>
      <c r="H7" s="10"/>
      <c r="I7" s="10"/>
      <c r="J7" s="10"/>
      <c r="K7" s="11">
        <v>2.8799999999999999E-2</v>
      </c>
      <c r="L7" s="10"/>
      <c r="M7" s="10"/>
      <c r="N7" s="10"/>
      <c r="O7" s="10"/>
      <c r="P7" s="10"/>
      <c r="Q7" s="10"/>
    </row>
    <row r="8" spans="1:18">
      <c r="A8" s="10"/>
      <c r="B8" s="11">
        <v>4.3200000000000002E-2</v>
      </c>
      <c r="C8" s="10"/>
      <c r="D8" s="10"/>
      <c r="E8" s="10"/>
      <c r="F8" s="10"/>
      <c r="G8" s="10"/>
      <c r="H8" s="10"/>
      <c r="I8" s="10"/>
      <c r="J8" s="10"/>
      <c r="K8" s="11">
        <v>4.3200000000000002E-2</v>
      </c>
      <c r="L8" s="10"/>
      <c r="M8" s="10"/>
      <c r="N8" s="10"/>
      <c r="O8" s="10"/>
      <c r="P8" s="10"/>
      <c r="Q8" s="10"/>
    </row>
    <row r="9" spans="1:18">
      <c r="A9" s="10"/>
      <c r="B9" s="11"/>
      <c r="C9" s="10"/>
      <c r="D9" s="10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</row>
    <row r="10" spans="1:18">
      <c r="A10" s="10" t="s">
        <v>124</v>
      </c>
      <c r="B10" s="11">
        <v>2.889E-7</v>
      </c>
      <c r="C10" s="10" t="s">
        <v>125</v>
      </c>
      <c r="D10" s="10"/>
      <c r="E10" s="10">
        <v>0.29200325419336709</v>
      </c>
      <c r="F10" s="10">
        <f>(E10+0.07251)/3252</f>
        <v>1.1208894655392593E-4</v>
      </c>
      <c r="G10" s="10">
        <v>1.158988575</v>
      </c>
      <c r="H10" s="10">
        <f>(G10+0.07251)/3252</f>
        <v>3.7868959870848712E-4</v>
      </c>
      <c r="I10" s="10"/>
      <c r="J10" s="10" t="s">
        <v>124</v>
      </c>
      <c r="K10" s="11">
        <v>2.889E-7</v>
      </c>
      <c r="L10" s="10" t="s">
        <v>125</v>
      </c>
      <c r="M10" s="10"/>
      <c r="N10" s="12">
        <v>4.2804893105263503E-2</v>
      </c>
      <c r="O10" s="12">
        <f>(N10+0.07251)/3252</f>
        <v>3.5459684226710792E-5</v>
      </c>
      <c r="P10" s="10">
        <v>0.33506890833333303</v>
      </c>
      <c r="Q10" s="12">
        <f>(P10+0.07251)/3252</f>
        <v>1.253317676301762E-4</v>
      </c>
    </row>
    <row r="11" spans="1:18">
      <c r="A11" s="10"/>
      <c r="B11" s="11">
        <v>8.6667000000000002E-7</v>
      </c>
      <c r="C11" s="10"/>
      <c r="D11" s="10"/>
      <c r="E11" s="10"/>
      <c r="F11" s="10"/>
      <c r="G11" s="10"/>
      <c r="H11" s="10"/>
      <c r="I11" s="10"/>
      <c r="J11" s="10"/>
      <c r="K11" s="11">
        <v>8.6667000000000002E-7</v>
      </c>
      <c r="L11" s="10"/>
      <c r="M11" s="10"/>
      <c r="N11" s="10"/>
      <c r="O11" s="10"/>
      <c r="P11" s="10"/>
      <c r="Q11" s="10"/>
    </row>
    <row r="12" spans="1:18">
      <c r="A12" s="10"/>
      <c r="B12" s="11">
        <v>2.6000000000000001E-6</v>
      </c>
      <c r="C12" s="10"/>
      <c r="D12" s="10"/>
      <c r="E12" s="10"/>
      <c r="F12" s="10"/>
      <c r="G12" s="10"/>
      <c r="H12" s="10"/>
      <c r="I12" s="10"/>
      <c r="J12" s="10"/>
      <c r="K12" s="11">
        <v>2.6000000000000001E-6</v>
      </c>
      <c r="L12" s="10"/>
      <c r="M12" s="10"/>
      <c r="N12" s="10"/>
      <c r="O12" s="10"/>
      <c r="P12" s="10"/>
      <c r="Q12" s="10"/>
    </row>
    <row r="13" spans="1:18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1"/>
      <c r="L13" s="10"/>
      <c r="M13" s="10"/>
      <c r="N13" s="10"/>
      <c r="O13" s="10"/>
      <c r="P13" s="10"/>
      <c r="Q13" s="10"/>
    </row>
    <row r="14" spans="1:18">
      <c r="A14" s="10" t="s">
        <v>126</v>
      </c>
      <c r="B14" s="11">
        <v>1.6666700000000001E-6</v>
      </c>
      <c r="C14" s="10" t="s">
        <v>127</v>
      </c>
      <c r="D14" s="10" t="s">
        <v>128</v>
      </c>
      <c r="E14" s="10">
        <v>0.77509893166140298</v>
      </c>
      <c r="F14" s="10">
        <f>(E14)/7800</f>
        <v>9.9371657905308081E-5</v>
      </c>
      <c r="G14" s="10">
        <v>3.7696994749999999</v>
      </c>
      <c r="H14" s="10">
        <f>(G14+0)/7800</f>
        <v>4.8329480448717945E-4</v>
      </c>
      <c r="I14" s="10"/>
      <c r="J14" s="10" t="s">
        <v>126</v>
      </c>
      <c r="K14" s="11">
        <v>1.6666700000000001E-6</v>
      </c>
      <c r="L14" s="10" t="s">
        <v>127</v>
      </c>
      <c r="M14" s="10" t="s">
        <v>128</v>
      </c>
      <c r="N14" s="12">
        <v>0.50005716352977769</v>
      </c>
      <c r="O14" s="12">
        <f>(N14+0)/7800</f>
        <v>6.4109892760227905E-5</v>
      </c>
      <c r="P14" s="10">
        <v>2.82335505</v>
      </c>
      <c r="Q14" s="12">
        <f>(P14+0)/7800</f>
        <v>3.6196859615384612E-4</v>
      </c>
    </row>
    <row r="15" spans="1:18">
      <c r="A15" s="10"/>
      <c r="B15" s="11">
        <v>5.0000000000000004E-6</v>
      </c>
      <c r="C15" s="10"/>
      <c r="D15" s="10"/>
      <c r="E15" s="10"/>
      <c r="F15" s="10"/>
      <c r="G15" s="10"/>
      <c r="H15" s="10"/>
      <c r="I15" s="10"/>
      <c r="J15" s="10"/>
      <c r="K15" s="11">
        <v>5.0000000000000004E-6</v>
      </c>
      <c r="L15" s="10"/>
      <c r="M15" s="10"/>
      <c r="N15" s="10"/>
      <c r="O15" s="10"/>
      <c r="P15" s="10"/>
      <c r="Q15" s="10"/>
    </row>
    <row r="16" spans="1:18">
      <c r="A16" s="10"/>
      <c r="B16" s="11">
        <v>1.5E-5</v>
      </c>
      <c r="C16" s="10"/>
      <c r="D16" s="10"/>
      <c r="E16" s="10"/>
      <c r="F16" s="10"/>
      <c r="G16" s="10"/>
      <c r="H16" s="10"/>
      <c r="I16" s="10"/>
      <c r="J16" s="10"/>
      <c r="K16" s="11">
        <v>1.5E-5</v>
      </c>
      <c r="L16" s="10"/>
      <c r="M16" s="10"/>
      <c r="N16" s="10"/>
      <c r="O16" s="10"/>
      <c r="P16" s="10"/>
      <c r="Q16" s="10"/>
      <c r="R16" s="7"/>
    </row>
    <row r="17" spans="1:17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1"/>
      <c r="L17" s="10"/>
      <c r="M17" s="10"/>
      <c r="N17" s="10"/>
      <c r="O17" s="10"/>
      <c r="P17" s="10"/>
      <c r="Q17" s="10"/>
    </row>
    <row r="18" spans="1:17">
      <c r="A18" s="10" t="s">
        <v>129</v>
      </c>
      <c r="B18" s="11">
        <v>2.889E-7</v>
      </c>
      <c r="C18" s="10" t="s">
        <v>130</v>
      </c>
      <c r="D18" s="10"/>
      <c r="E18" s="10">
        <v>1.1867948823143599</v>
      </c>
      <c r="F18" s="10">
        <f>(E18+0.213)/6972</f>
        <v>2.0077379264405622E-4</v>
      </c>
      <c r="G18" s="10">
        <v>1.94047825</v>
      </c>
      <c r="H18" s="10">
        <f>(G18+0.2013)/6972</f>
        <v>3.0719710986804358E-4</v>
      </c>
      <c r="I18" s="10"/>
      <c r="J18" s="10" t="s">
        <v>129</v>
      </c>
      <c r="K18" s="11">
        <v>2.889E-7</v>
      </c>
      <c r="L18" s="10" t="s">
        <v>130</v>
      </c>
      <c r="M18" s="10"/>
      <c r="N18" s="13">
        <v>0.166446183</v>
      </c>
      <c r="O18" s="12">
        <f>(N18+0.2013)/6972</f>
        <v>5.274615361445783E-5</v>
      </c>
      <c r="P18" s="10">
        <v>0.43073256666666665</v>
      </c>
      <c r="Q18" s="12">
        <f>(P18+0.2013)/6972</f>
        <v>9.0652978580990626E-5</v>
      </c>
    </row>
    <row r="19" spans="1:17">
      <c r="A19" s="10"/>
      <c r="B19" s="11">
        <v>8.6667000000000002E-7</v>
      </c>
      <c r="C19" s="10"/>
      <c r="D19" s="10"/>
      <c r="E19" s="10"/>
      <c r="F19" s="10"/>
      <c r="G19" s="10"/>
      <c r="H19" s="10"/>
      <c r="I19" s="10"/>
      <c r="J19" s="10"/>
      <c r="K19" s="11">
        <v>8.6667000000000002E-7</v>
      </c>
      <c r="L19" s="10"/>
      <c r="M19" s="10"/>
      <c r="N19" s="10"/>
      <c r="O19" s="10"/>
      <c r="P19" s="10"/>
      <c r="Q19" s="10"/>
    </row>
    <row r="20" spans="1:17">
      <c r="A20" s="10"/>
      <c r="B20" s="11">
        <v>2.6000000000000001E-6</v>
      </c>
      <c r="C20" s="10"/>
      <c r="D20" s="10"/>
      <c r="E20" s="10"/>
      <c r="F20" s="10"/>
      <c r="G20" s="10"/>
      <c r="H20" s="10"/>
      <c r="I20" s="10"/>
      <c r="J20" s="10"/>
      <c r="K20" s="11">
        <v>2.6000000000000001E-6</v>
      </c>
      <c r="L20" s="10"/>
      <c r="M20" s="10"/>
      <c r="N20" s="10"/>
      <c r="O20" s="10"/>
      <c r="P20" s="10"/>
      <c r="Q20" s="10"/>
    </row>
    <row r="21" spans="1:17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1"/>
      <c r="L21" s="10"/>
      <c r="M21" s="10"/>
      <c r="N21" s="10"/>
      <c r="O21" s="10"/>
      <c r="P21" s="10"/>
      <c r="Q21" s="10"/>
    </row>
    <row r="22" spans="1:17">
      <c r="A22" s="10" t="s">
        <v>131</v>
      </c>
      <c r="B22" s="11">
        <v>1.1111E-6</v>
      </c>
      <c r="C22" s="10" t="s">
        <v>132</v>
      </c>
      <c r="D22" s="10"/>
      <c r="E22" s="10">
        <v>0.55532182352811843</v>
      </c>
      <c r="F22" s="10">
        <f>(E22+0.1307)/8087</f>
        <v>8.4830199521221525E-5</v>
      </c>
      <c r="G22" s="10">
        <v>3.1364994999999998</v>
      </c>
      <c r="H22" s="10">
        <f>(G22+0.1307)/8087</f>
        <v>4.0400636824533201E-4</v>
      </c>
      <c r="I22" s="10"/>
      <c r="J22" s="10" t="s">
        <v>131</v>
      </c>
      <c r="K22" s="11">
        <v>1.1111E-6</v>
      </c>
      <c r="L22" s="10" t="s">
        <v>132</v>
      </c>
      <c r="M22" s="10"/>
      <c r="N22" s="12">
        <v>7.7676858858750752E-2</v>
      </c>
      <c r="O22" s="12">
        <f>(N22+0.1307)/8087</f>
        <v>2.5766892402467017E-5</v>
      </c>
      <c r="P22" s="10">
        <v>0.40980761000000004</v>
      </c>
      <c r="Q22" s="12">
        <f>(P22+0.1307)/8087</f>
        <v>6.6836603190305438E-5</v>
      </c>
    </row>
    <row r="23" spans="1:17">
      <c r="A23" s="10"/>
      <c r="B23" s="11">
        <v>3.3332999999999999E-6</v>
      </c>
      <c r="C23" s="10"/>
      <c r="D23" s="10"/>
      <c r="E23" s="10"/>
      <c r="F23" s="10"/>
      <c r="G23" s="10"/>
      <c r="H23" s="10"/>
      <c r="I23" s="10"/>
      <c r="J23" s="10"/>
      <c r="K23" s="11">
        <v>3.3332999999999999E-6</v>
      </c>
      <c r="L23" s="10"/>
      <c r="M23" s="10"/>
      <c r="N23" s="10"/>
      <c r="O23" s="10"/>
      <c r="P23" s="10"/>
      <c r="Q23" s="10"/>
    </row>
    <row r="24" spans="1:17">
      <c r="A24" s="10"/>
      <c r="B24" s="11">
        <v>1.0000000000000001E-5</v>
      </c>
      <c r="C24" s="10"/>
      <c r="D24" s="10"/>
      <c r="E24" s="10"/>
      <c r="F24" s="10"/>
      <c r="G24" s="10"/>
      <c r="H24" s="10"/>
      <c r="I24" s="10"/>
      <c r="J24" s="10"/>
      <c r="K24" s="11">
        <v>1.0000000000000001E-5</v>
      </c>
      <c r="L24" s="10"/>
      <c r="M24" s="10"/>
      <c r="N24" s="10"/>
      <c r="O24" s="10"/>
      <c r="P24" s="10"/>
      <c r="Q24" s="10"/>
    </row>
    <row r="25" spans="1:17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1"/>
      <c r="L25" s="10"/>
      <c r="M25" s="10"/>
      <c r="N25" s="10"/>
      <c r="O25" s="10"/>
      <c r="P25" s="10"/>
      <c r="Q25" s="10"/>
    </row>
    <row r="26" spans="1:17">
      <c r="A26" s="10" t="s">
        <v>133</v>
      </c>
      <c r="B26" s="11">
        <v>2.889E-7</v>
      </c>
      <c r="C26" s="10" t="s">
        <v>134</v>
      </c>
      <c r="D26" s="10" t="s">
        <v>141</v>
      </c>
      <c r="E26" s="12">
        <v>1.8253354076939038E-2</v>
      </c>
      <c r="F26" s="10">
        <f>(E26-0.009093)/56.3</f>
        <v>1.627061114909243E-4</v>
      </c>
      <c r="G26" s="10">
        <v>3.9601452499999995E-2</v>
      </c>
      <c r="H26" s="10">
        <f>(G26-0.009093)/56.3</f>
        <v>5.4189080817051505E-4</v>
      </c>
      <c r="I26" s="10"/>
      <c r="J26" s="10" t="s">
        <v>133</v>
      </c>
      <c r="K26" s="11">
        <v>2.889E-7</v>
      </c>
      <c r="L26" s="10" t="s">
        <v>134</v>
      </c>
      <c r="M26" s="10" t="s">
        <v>141</v>
      </c>
      <c r="N26" s="10">
        <v>1.91970165634109E-3</v>
      </c>
      <c r="O26" s="12">
        <f>(N26+0)/101.3</f>
        <v>1.8950658009290128E-5</v>
      </c>
      <c r="P26" s="10">
        <v>9.0877490000000009E-3</v>
      </c>
      <c r="Q26" s="12">
        <f>(P26+0)/101.3</f>
        <v>8.9711243830207322E-5</v>
      </c>
    </row>
    <row r="27" spans="1:17">
      <c r="A27" s="10"/>
      <c r="B27" s="11">
        <v>8.6667000000000002E-7</v>
      </c>
      <c r="C27" s="10"/>
      <c r="D27" s="10"/>
      <c r="E27" s="10"/>
      <c r="F27" s="10"/>
      <c r="G27" s="10"/>
      <c r="H27" s="10"/>
      <c r="I27" s="10"/>
      <c r="J27" s="10"/>
      <c r="K27" s="11">
        <v>8.6667000000000002E-7</v>
      </c>
      <c r="L27" s="10"/>
      <c r="M27" s="10"/>
      <c r="N27" s="10"/>
      <c r="O27" s="10"/>
      <c r="P27" s="10"/>
      <c r="Q27" s="10"/>
    </row>
    <row r="28" spans="1:17">
      <c r="A28" s="10"/>
      <c r="B28" s="11">
        <v>2.6000000000000001E-6</v>
      </c>
      <c r="C28" s="10"/>
      <c r="D28" s="10"/>
      <c r="E28" s="10"/>
      <c r="F28" s="10"/>
      <c r="G28" s="10"/>
      <c r="H28" s="10"/>
      <c r="I28" s="10"/>
      <c r="J28" s="10"/>
      <c r="K28" s="11">
        <v>2.6000000000000001E-6</v>
      </c>
      <c r="L28" s="10"/>
      <c r="M28" s="10"/>
      <c r="N28" s="10"/>
      <c r="O28" s="10"/>
      <c r="P28" s="10"/>
      <c r="Q28" s="10"/>
    </row>
    <row r="29" spans="1:17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3" spans="3:13">
      <c r="C33" s="7"/>
      <c r="I33" s="8"/>
      <c r="L33" s="8"/>
    </row>
    <row r="34" spans="3:13">
      <c r="F34" s="7"/>
      <c r="I34" s="8"/>
      <c r="M34" s="7"/>
    </row>
    <row r="35" spans="3:13">
      <c r="F35" s="7"/>
      <c r="I35" s="8"/>
    </row>
    <row r="36" spans="3:13">
      <c r="F36" s="7"/>
      <c r="I36" s="8"/>
      <c r="L36" s="8"/>
      <c r="M36" s="8"/>
    </row>
    <row r="37" spans="3:13">
      <c r="E37" s="7"/>
      <c r="F37" s="7"/>
      <c r="I37" s="8"/>
      <c r="L37" s="7"/>
      <c r="M37" s="8"/>
    </row>
    <row r="38" spans="3:13">
      <c r="E38" s="7"/>
      <c r="F38" s="7"/>
      <c r="I38" s="8"/>
      <c r="L38" s="8"/>
      <c r="M38" s="8"/>
    </row>
    <row r="39" spans="3:13">
      <c r="E39" s="7"/>
      <c r="F39" s="7"/>
      <c r="L39" s="8"/>
    </row>
    <row r="40" spans="3:13">
      <c r="E40" s="7"/>
      <c r="F40" s="7"/>
      <c r="L40" s="8"/>
    </row>
    <row r="41" spans="3:13">
      <c r="L41" s="8"/>
      <c r="M41" s="8"/>
    </row>
    <row r="42" spans="3:13">
      <c r="L42" s="8"/>
      <c r="M42" s="7"/>
    </row>
    <row r="43" spans="3:13">
      <c r="L43" s="8"/>
      <c r="M43" s="7"/>
    </row>
  </sheetData>
  <phoneticPr fontId="5" type="noConversion"/>
  <pageMargins left="0.75" right="0.75" top="1" bottom="1" header="0.5" footer="0.5"/>
  <pageSetup scale="34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41"/>
  <sheetViews>
    <sheetView tabSelected="1" topLeftCell="B1" workbookViewId="0">
      <selection activeCell="I11" sqref="I11"/>
    </sheetView>
  </sheetViews>
  <sheetFormatPr baseColWidth="10" defaultColWidth="35.1640625" defaultRowHeight="15" x14ac:dyDescent="0"/>
  <cols>
    <col min="2" max="2" width="17.83203125" style="6" customWidth="1"/>
    <col min="3" max="3" width="15" customWidth="1"/>
    <col min="4" max="4" width="18.83203125" customWidth="1"/>
    <col min="5" max="5" width="16.1640625" customWidth="1"/>
    <col min="6" max="6" width="18.83203125" customWidth="1"/>
    <col min="7" max="7" width="19.1640625" customWidth="1"/>
    <col min="8" max="8" width="17.83203125" customWidth="1"/>
    <col min="9" max="9" width="23.33203125" customWidth="1"/>
    <col min="10" max="10" width="20.6640625" customWidth="1"/>
    <col min="11" max="11" width="13.83203125" customWidth="1"/>
    <col min="12" max="12" width="13.1640625" customWidth="1"/>
    <col min="13" max="13" width="19.5" customWidth="1"/>
    <col min="14" max="14" width="17.33203125" customWidth="1"/>
    <col min="15" max="15" width="17.83203125" customWidth="1"/>
    <col min="16" max="16" width="31.5" customWidth="1"/>
    <col min="17" max="17" width="20.1640625" customWidth="1"/>
    <col min="18" max="18" width="31.1640625" customWidth="1"/>
  </cols>
  <sheetData>
    <row r="1" spans="1:18">
      <c r="A1" t="s">
        <v>118</v>
      </c>
      <c r="B1" s="6" t="s">
        <v>119</v>
      </c>
      <c r="C1" t="s">
        <v>120</v>
      </c>
      <c r="D1" t="s">
        <v>172</v>
      </c>
      <c r="E1" t="s">
        <v>171</v>
      </c>
      <c r="F1" t="s">
        <v>122</v>
      </c>
      <c r="G1" t="s">
        <v>173</v>
      </c>
      <c r="H1" t="s">
        <v>137</v>
      </c>
      <c r="I1" t="s">
        <v>149</v>
      </c>
      <c r="J1" t="s">
        <v>118</v>
      </c>
      <c r="K1" s="6" t="s">
        <v>119</v>
      </c>
      <c r="L1" t="s">
        <v>120</v>
      </c>
      <c r="M1" t="s">
        <v>172</v>
      </c>
      <c r="N1" t="s">
        <v>171</v>
      </c>
      <c r="O1" t="s">
        <v>150</v>
      </c>
      <c r="P1" t="s">
        <v>151</v>
      </c>
      <c r="Q1" t="s">
        <v>142</v>
      </c>
      <c r="R1" t="s">
        <v>152</v>
      </c>
    </row>
    <row r="2" spans="1:18">
      <c r="B2" s="6">
        <v>4.0000000000000003E-5</v>
      </c>
      <c r="K2" s="6">
        <v>4.0000000000000003E-5</v>
      </c>
    </row>
    <row r="3" spans="1:18">
      <c r="B3" s="6">
        <v>2.0000000000000001E-4</v>
      </c>
      <c r="K3" s="6">
        <v>2.0000000000000001E-4</v>
      </c>
    </row>
    <row r="4" spans="1:18">
      <c r="B4" s="6">
        <v>1E-3</v>
      </c>
      <c r="K4" s="6">
        <v>1E-3</v>
      </c>
    </row>
    <row r="5" spans="1:18">
      <c r="K5" s="6"/>
    </row>
    <row r="6" spans="1:18">
      <c r="A6" t="s">
        <v>123</v>
      </c>
      <c r="B6" s="6">
        <v>1.9199999999999998E-2</v>
      </c>
      <c r="J6" t="s">
        <v>123</v>
      </c>
      <c r="K6" s="6">
        <v>1.9199999999999998E-2</v>
      </c>
    </row>
    <row r="7" spans="1:18">
      <c r="B7" s="6">
        <v>2.8799999999999999E-2</v>
      </c>
      <c r="K7" s="6">
        <v>2.8799999999999999E-2</v>
      </c>
    </row>
    <row r="8" spans="1:18">
      <c r="B8" s="6">
        <v>4.3200000000000002E-2</v>
      </c>
      <c r="K8" s="6">
        <v>4.3200000000000002E-2</v>
      </c>
    </row>
    <row r="9" spans="1:18">
      <c r="K9" s="6"/>
    </row>
    <row r="10" spans="1:18">
      <c r="A10" t="s">
        <v>124</v>
      </c>
      <c r="B10" s="6">
        <v>2.889E-7</v>
      </c>
      <c r="C10">
        <v>4.3049477965290343E-2</v>
      </c>
      <c r="D10" t="s">
        <v>143</v>
      </c>
      <c r="F10">
        <v>0.29200325419336698</v>
      </c>
      <c r="G10">
        <f>(F10+0.1319)/4151</f>
        <v>1.021207550453787E-4</v>
      </c>
      <c r="H10">
        <v>1.158988575</v>
      </c>
      <c r="I10">
        <f>(H10+0.1319)/4151</f>
        <v>3.1098255239701275E-4</v>
      </c>
      <c r="J10" t="s">
        <v>124</v>
      </c>
      <c r="K10" s="6">
        <v>2.889E-7</v>
      </c>
      <c r="L10">
        <v>4.3049477965290343E-2</v>
      </c>
      <c r="M10" t="s">
        <v>143</v>
      </c>
      <c r="O10">
        <v>6.5033552664605074E-2</v>
      </c>
      <c r="P10">
        <f>(O10+0.1319)/4151</f>
        <v>4.7442436199615766E-5</v>
      </c>
      <c r="Q10">
        <v>0.33506890833333336</v>
      </c>
      <c r="R10">
        <f>(Q10+0.1319)/4151</f>
        <v>1.1249552115955995E-4</v>
      </c>
    </row>
    <row r="11" spans="1:18">
      <c r="B11" s="6">
        <v>8.6667000000000002E-7</v>
      </c>
      <c r="C11">
        <v>0.15450909653069808</v>
      </c>
      <c r="K11" s="6">
        <v>8.6667000000000002E-7</v>
      </c>
      <c r="L11">
        <v>0.15450909653069808</v>
      </c>
    </row>
    <row r="12" spans="1:18">
      <c r="B12" s="6">
        <v>2.6000000000000001E-6</v>
      </c>
      <c r="C12">
        <v>0.96563951259231573</v>
      </c>
      <c r="K12" s="6">
        <v>2.6000000000000001E-6</v>
      </c>
      <c r="L12">
        <v>0.96563951259231573</v>
      </c>
    </row>
    <row r="13" spans="1:18">
      <c r="K13" s="6"/>
    </row>
    <row r="14" spans="1:18">
      <c r="A14" t="s">
        <v>126</v>
      </c>
      <c r="B14" s="6">
        <v>1.6666700000000001E-6</v>
      </c>
      <c r="C14">
        <v>1.1721335783056772</v>
      </c>
      <c r="D14" t="s">
        <v>144</v>
      </c>
      <c r="E14" s="8" t="s">
        <v>148</v>
      </c>
      <c r="F14">
        <v>0.77509893166140298</v>
      </c>
      <c r="G14">
        <f>(F14-0.6798)/6798</f>
        <v>1.4018671912533542E-5</v>
      </c>
      <c r="H14">
        <v>3.7696994749999999</v>
      </c>
      <c r="I14">
        <f>(H14-0.6798)/6798</f>
        <v>4.5453066710797295E-4</v>
      </c>
      <c r="J14" t="s">
        <v>126</v>
      </c>
      <c r="K14" s="6">
        <v>1.6666700000000001E-6</v>
      </c>
      <c r="L14">
        <v>1.1721335783056772</v>
      </c>
      <c r="M14" t="s">
        <v>144</v>
      </c>
      <c r="N14" s="8" t="s">
        <v>148</v>
      </c>
      <c r="O14">
        <v>1.1324612169394248</v>
      </c>
      <c r="P14">
        <f>(O14-0.6798)/7576</f>
        <v>5.9749368656207083E-5</v>
      </c>
      <c r="Q14">
        <v>2.82335505</v>
      </c>
      <c r="R14">
        <f>(Q14-0.6798)/7576</f>
        <v>2.8294021251319955E-4</v>
      </c>
    </row>
    <row r="15" spans="1:18">
      <c r="B15" s="6">
        <v>5.0000000000000004E-6</v>
      </c>
      <c r="C15">
        <v>5.4945195616145215</v>
      </c>
      <c r="K15" s="6">
        <v>5.0000000000000004E-6</v>
      </c>
      <c r="L15">
        <v>5.4945195616145215</v>
      </c>
    </row>
    <row r="16" spans="1:18">
      <c r="B16" s="6">
        <v>1.5E-5</v>
      </c>
      <c r="C16">
        <v>11.786365522739251</v>
      </c>
      <c r="K16" s="6">
        <v>1.5E-5</v>
      </c>
      <c r="L16">
        <v>11.786365522739251</v>
      </c>
    </row>
    <row r="17" spans="1:18">
      <c r="K17" s="6"/>
    </row>
    <row r="18" spans="1:18">
      <c r="A18" t="s">
        <v>129</v>
      </c>
      <c r="B18" s="6">
        <v>2.889E-7</v>
      </c>
      <c r="C18">
        <v>0.15153579928542338</v>
      </c>
      <c r="D18" t="s">
        <v>145</v>
      </c>
      <c r="F18">
        <v>1.1867948823143599</v>
      </c>
      <c r="G18">
        <f>(F18+0.04011)/5129</f>
        <v>2.3920937459823749E-4</v>
      </c>
      <c r="H18">
        <v>1.94047825</v>
      </c>
      <c r="I18">
        <f>(H18+0.04011)/5129</f>
        <v>3.8615485474751413E-4</v>
      </c>
      <c r="J18" t="s">
        <v>129</v>
      </c>
      <c r="K18" s="6">
        <v>2.889E-7</v>
      </c>
      <c r="L18">
        <v>0.15153579928542338</v>
      </c>
      <c r="M18" t="s">
        <v>145</v>
      </c>
      <c r="O18">
        <v>0.63757649324360788</v>
      </c>
      <c r="P18">
        <f>(O18+0.04011)/5129</f>
        <v>1.3212838628262974E-4</v>
      </c>
      <c r="Q18">
        <v>0.43073256666666665</v>
      </c>
      <c r="R18">
        <f>(Q18+0.04011)/5129</f>
        <v>9.1800071488919204E-5</v>
      </c>
    </row>
    <row r="19" spans="1:18">
      <c r="B19" s="6">
        <v>8.6667000000000002E-7</v>
      </c>
      <c r="C19">
        <v>0.34649427927144505</v>
      </c>
      <c r="K19" s="6">
        <v>8.6667000000000002E-7</v>
      </c>
      <c r="L19">
        <v>0.34649427927144505</v>
      </c>
    </row>
    <row r="20" spans="1:18">
      <c r="B20" s="6">
        <v>2.6000000000000001E-6</v>
      </c>
      <c r="C20">
        <v>1.3079937253064118</v>
      </c>
      <c r="K20" s="6">
        <v>2.6000000000000001E-6</v>
      </c>
      <c r="L20">
        <v>1.3079937253064118</v>
      </c>
    </row>
    <row r="21" spans="1:18">
      <c r="K21" s="6"/>
    </row>
    <row r="22" spans="1:18">
      <c r="A22" t="s">
        <v>131</v>
      </c>
      <c r="B22" s="6">
        <v>1.1111E-6</v>
      </c>
      <c r="C22">
        <v>1.0207786993624401</v>
      </c>
      <c r="D22" t="s">
        <v>146</v>
      </c>
      <c r="F22">
        <v>0.55532182352811843</v>
      </c>
      <c r="G22">
        <f>(F22+0.05042)/8995</f>
        <v>6.7342059313854196E-5</v>
      </c>
      <c r="H22">
        <v>3.1364994999999998</v>
      </c>
      <c r="I22">
        <f>(H22+0.05042)/8995</f>
        <v>3.5429899944413559E-4</v>
      </c>
      <c r="J22" t="s">
        <v>131</v>
      </c>
      <c r="K22" s="6">
        <v>1.1111E-6</v>
      </c>
      <c r="L22">
        <v>1.0207786993624401</v>
      </c>
      <c r="M22" t="s">
        <v>146</v>
      </c>
      <c r="O22">
        <v>8.5421056783435756E-2</v>
      </c>
      <c r="P22">
        <f>(O22+0.05042)/8995</f>
        <v>1.5101840665195747E-5</v>
      </c>
      <c r="Q22">
        <v>0.40980761000000004</v>
      </c>
      <c r="R22">
        <f>(Q22+0.05042)/8995</f>
        <v>5.1164826014452482E-5</v>
      </c>
    </row>
    <row r="23" spans="1:18">
      <c r="B23" s="6">
        <v>3.3332999999999999E-6</v>
      </c>
      <c r="C23">
        <v>2.8521696701049013</v>
      </c>
      <c r="K23" s="6">
        <v>3.3332999999999999E-6</v>
      </c>
      <c r="L23">
        <v>2.8521696701049013</v>
      </c>
    </row>
    <row r="24" spans="1:18">
      <c r="B24" s="6">
        <v>1.0000000000000001E-5</v>
      </c>
      <c r="C24">
        <v>8.9684253724010805</v>
      </c>
      <c r="K24" s="6">
        <v>1.0000000000000001E-5</v>
      </c>
      <c r="L24">
        <v>8.9684253724010805</v>
      </c>
    </row>
    <row r="25" spans="1:18">
      <c r="K25" s="6"/>
    </row>
    <row r="26" spans="1:18">
      <c r="A26" t="s">
        <v>133</v>
      </c>
      <c r="B26" s="6">
        <v>2.889E-7</v>
      </c>
      <c r="C26">
        <v>8.9568013271317266E-3</v>
      </c>
      <c r="D26" t="s">
        <v>147</v>
      </c>
      <c r="F26">
        <v>1.8253354076939038E-2</v>
      </c>
      <c r="G26">
        <f>(F26-0.004457)/75.22</f>
        <v>1.8341337512548577E-4</v>
      </c>
      <c r="H26">
        <v>3.9601452499999995E-2</v>
      </c>
      <c r="I26">
        <f>(H26-0.004457)/75.22</f>
        <v>4.6722218160063806E-4</v>
      </c>
      <c r="J26" t="s">
        <v>133</v>
      </c>
      <c r="K26" s="6">
        <v>2.889E-7</v>
      </c>
      <c r="L26">
        <v>8.9568013271317266E-3</v>
      </c>
      <c r="M26" t="s">
        <v>147</v>
      </c>
      <c r="O26">
        <v>0</v>
      </c>
      <c r="P26">
        <f>(O26-0.004457)/75.22</f>
        <v>-5.9252858282371709E-5</v>
      </c>
      <c r="Q26">
        <v>9.0877490000000009E-3</v>
      </c>
      <c r="R26">
        <f>(Q26-0.004457)/75.22</f>
        <v>6.156273597447489E-5</v>
      </c>
    </row>
    <row r="27" spans="1:18">
      <c r="B27" s="6">
        <v>8.6667000000000002E-7</v>
      </c>
      <c r="C27">
        <v>7.8746722631825427E-3</v>
      </c>
      <c r="K27" s="6">
        <v>8.6667000000000002E-7</v>
      </c>
      <c r="L27">
        <v>7.8746722631825427E-3</v>
      </c>
    </row>
    <row r="28" spans="1:18">
      <c r="B28" s="6">
        <v>2.6000000000000001E-6</v>
      </c>
      <c r="C28">
        <v>2.4790520181674641E-2</v>
      </c>
      <c r="K28" s="6">
        <v>2.6000000000000001E-6</v>
      </c>
      <c r="L28">
        <v>2.4790520181674641E-2</v>
      </c>
    </row>
    <row r="36" spans="12:12">
      <c r="L36" s="8"/>
    </row>
    <row r="37" spans="12:12">
      <c r="L37" s="8"/>
    </row>
    <row r="38" spans="12:12">
      <c r="L38" s="8"/>
    </row>
    <row r="39" spans="12:12">
      <c r="L39" s="8"/>
    </row>
    <row r="40" spans="12:12">
      <c r="L40" s="8"/>
    </row>
    <row r="41" spans="12:12">
      <c r="L41" s="8"/>
    </row>
  </sheetData>
  <phoneticPr fontId="5" type="noConversion"/>
  <pageMargins left="0.75" right="0.75" top="1" bottom="1" header="0.5" footer="0.5"/>
  <pageSetup scale="4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1_20SCAM</vt:lpstr>
      <vt:lpstr>1_30SCAM</vt:lpstr>
      <vt:lpstr>1_30SCAP</vt:lpstr>
      <vt:lpstr>2_6SCAP</vt:lpstr>
      <vt:lpstr>RelArea_2_16</vt:lpstr>
      <vt:lpstr>RelArea_2_17</vt:lpstr>
      <vt:lpstr>RelArea_2_18</vt:lpstr>
      <vt:lpstr>Quantify_2_17_metmixes</vt:lpstr>
      <vt:lpstr>Quantify_2_18_metmixes</vt:lpstr>
      <vt:lpstr>Tmaze_calcs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2016-06-22T17:45:37Z</cp:lastPrinted>
  <dcterms:created xsi:type="dcterms:W3CDTF">2016-02-10T14:15:00Z</dcterms:created>
  <dcterms:modified xsi:type="dcterms:W3CDTF">2016-06-22T18:09:46Z</dcterms:modified>
</cp:coreProperties>
</file>