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27"/>
  <workbookPr/>
  <mc:AlternateContent xmlns:mc="http://schemas.openxmlformats.org/markup-compatibility/2006">
    <mc:Choice Requires="x15">
      <x15ac:absPath xmlns:x15ac="http://schemas.microsoft.com/office/spreadsheetml/2010/11/ac" url="/Users/pheeega/Dropbox/ChIP-seq paper/Manuscript+Supp/Supp Tables/"/>
    </mc:Choice>
  </mc:AlternateContent>
  <bookViews>
    <workbookView xWindow="0" yWindow="460" windowWidth="28800" windowHeight="16400" tabRatio="500"/>
  </bookViews>
  <sheets>
    <sheet name="Figure 1-Source Data 4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5" i="1" l="1"/>
  <c r="K15" i="1"/>
  <c r="J15" i="1"/>
  <c r="I15" i="1"/>
  <c r="H15" i="1"/>
  <c r="G15" i="1"/>
  <c r="F15" i="1"/>
  <c r="E15" i="1"/>
  <c r="D15" i="1"/>
  <c r="L9" i="1"/>
  <c r="J9" i="1"/>
  <c r="H9" i="1"/>
  <c r="F9" i="1"/>
  <c r="D9" i="1"/>
  <c r="B9" i="1"/>
  <c r="L7" i="1"/>
  <c r="F7" i="1"/>
  <c r="B7" i="1"/>
</calcChain>
</file>

<file path=xl/sharedStrings.xml><?xml version="1.0" encoding="utf-8"?>
<sst xmlns="http://schemas.openxmlformats.org/spreadsheetml/2006/main" count="54" uniqueCount="28">
  <si>
    <t>Adult</t>
  </si>
  <si>
    <t xml:space="preserve">Input </t>
  </si>
  <si>
    <t>H3K4me3</t>
  </si>
  <si>
    <t>H3K36me3</t>
  </si>
  <si>
    <t>H3K27me3</t>
  </si>
  <si>
    <t>H3K4me1</t>
  </si>
  <si>
    <t>RNAPII</t>
  </si>
  <si>
    <t>H3K27ac</t>
  </si>
  <si>
    <t>panH3</t>
  </si>
  <si>
    <t>Replicate 1</t>
  </si>
  <si>
    <t>Replicate 2</t>
  </si>
  <si>
    <t>Total Paired Reads</t>
  </si>
  <si>
    <t xml:space="preserve">PF (passed filter) Paired Reads </t>
  </si>
  <si>
    <t>Uniquley mapped PF Paired reads</t>
  </si>
  <si>
    <t>Pooled mapped reads</t>
  </si>
  <si>
    <t>Normalized strand cross-correlation coefficient (NSC &gt;1.05)</t>
  </si>
  <si>
    <t>Quality tag based on thresholded RSC (1:Good)</t>
  </si>
  <si>
    <t>/</t>
  </si>
  <si>
    <t>Larva</t>
  </si>
  <si>
    <t>Quality tag based on thresholded RSC (2:Excellent)</t>
  </si>
  <si>
    <r>
      <t>RNAPlII Replicate 1 did not pass all the quality threshold required so it has been excluded from all further analyses (</t>
    </r>
    <r>
      <rPr>
        <sz val="12"/>
        <color theme="1"/>
        <rFont val="Calibri (Body)"/>
      </rPr>
      <t>in red</t>
    </r>
    <r>
      <rPr>
        <sz val="12"/>
        <color theme="1"/>
        <rFont val="Calibri"/>
        <family val="2"/>
        <scheme val="minor"/>
      </rPr>
      <t>). See Materials and Methods for details.</t>
    </r>
  </si>
  <si>
    <t>Genome-wide correlation of fold enrichment (≥0.5)</t>
  </si>
  <si>
    <t>M-to-T ratio (IDR ≥0.5)</t>
  </si>
  <si>
    <t>Relative strand cross-correlation coefficient (RSC &gt;1)</t>
  </si>
  <si>
    <t xml:space="preserve">FRiP - Fraction of reads in peaks </t>
  </si>
  <si>
    <t>Figure 1-source data 4. Summary statistics and quality metrics of the ChIP-seq datasets used in this study. See also Materials and Methods for preprocessing of ChIP-seq datasets procedure.</t>
  </si>
  <si>
    <t>1.04*</t>
  </si>
  <si>
    <t>*flag: may have low signal to noise, as NSC &lt;1.05. However, this does not affect the conclusions of the 
paper in any 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</si>
</sst>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  <numFmt numFmtId="166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indexed="8"/>
      <name val="Calibri"/>
      <scheme val="minor"/>
    </font>
    <font>
      <sz val="12"/>
      <color theme="1"/>
      <name val="Calibri (Body)"/>
    </font>
    <font>
      <sz val="12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4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3" fontId="0" fillId="7" borderId="8" xfId="0" applyNumberFormat="1" applyFont="1" applyFill="1" applyBorder="1" applyAlignment="1">
      <alignment horizontal="center"/>
    </xf>
    <xf numFmtId="3" fontId="0" fillId="0" borderId="8" xfId="0" applyNumberFormat="1" applyFont="1" applyBorder="1" applyAlignment="1">
      <alignment horizontal="center"/>
    </xf>
    <xf numFmtId="164" fontId="0" fillId="7" borderId="8" xfId="1" applyNumberFormat="1" applyFont="1" applyFill="1" applyBorder="1" applyAlignment="1">
      <alignment horizontal="center"/>
    </xf>
    <xf numFmtId="164" fontId="0" fillId="0" borderId="8" xfId="1" applyNumberFormat="1" applyFont="1" applyFill="1" applyBorder="1" applyAlignment="1">
      <alignment horizontal="center"/>
    </xf>
    <xf numFmtId="164" fontId="0" fillId="0" borderId="8" xfId="1" applyNumberFormat="1" applyFont="1" applyBorder="1" applyAlignment="1">
      <alignment horizontal="center"/>
    </xf>
    <xf numFmtId="165" fontId="0" fillId="7" borderId="9" xfId="1" applyNumberFormat="1" applyFont="1" applyFill="1" applyBorder="1" applyAlignment="1">
      <alignment horizontal="center" vertical="top"/>
    </xf>
    <xf numFmtId="165" fontId="0" fillId="7" borderId="10" xfId="1" applyNumberFormat="1" applyFont="1" applyFill="1" applyBorder="1" applyAlignment="1">
      <alignment vertical="top"/>
    </xf>
    <xf numFmtId="164" fontId="0" fillId="0" borderId="9" xfId="0" applyNumberFormat="1" applyFont="1" applyBorder="1" applyAlignment="1"/>
    <xf numFmtId="164" fontId="0" fillId="0" borderId="10" xfId="0" applyNumberFormat="1" applyFont="1" applyBorder="1" applyAlignment="1"/>
    <xf numFmtId="164" fontId="0" fillId="7" borderId="9" xfId="0" applyNumberFormat="1" applyFont="1" applyFill="1" applyBorder="1" applyAlignment="1"/>
    <xf numFmtId="164" fontId="0" fillId="7" borderId="10" xfId="0" applyNumberFormat="1" applyFont="1" applyFill="1" applyBorder="1" applyAlignment="1"/>
    <xf numFmtId="164" fontId="0" fillId="0" borderId="9" xfId="0" applyNumberFormat="1" applyFont="1" applyFill="1" applyBorder="1" applyAlignment="1"/>
    <xf numFmtId="164" fontId="0" fillId="0" borderId="10" xfId="0" applyNumberFormat="1" applyFont="1" applyFill="1" applyBorder="1" applyAlignment="1"/>
    <xf numFmtId="0" fontId="0" fillId="7" borderId="8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166" fontId="0" fillId="0" borderId="8" xfId="0" applyNumberFormat="1" applyFont="1" applyBorder="1" applyAlignment="1">
      <alignment horizontal="center"/>
    </xf>
    <xf numFmtId="166" fontId="0" fillId="7" borderId="8" xfId="0" applyNumberFormat="1" applyFont="1" applyFill="1" applyBorder="1" applyAlignment="1">
      <alignment horizontal="center"/>
    </xf>
    <xf numFmtId="2" fontId="0" fillId="7" borderId="8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166" fontId="0" fillId="0" borderId="8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6" fontId="2" fillId="0" borderId="8" xfId="0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4" fillId="3" borderId="8" xfId="0" applyFont="1" applyFill="1" applyBorder="1" applyAlignment="1">
      <alignment horizontal="center" vertical="top"/>
    </xf>
    <xf numFmtId="0" fontId="3" fillId="4" borderId="8" xfId="0" applyFont="1" applyFill="1" applyBorder="1" applyAlignment="1">
      <alignment horizontal="center"/>
    </xf>
    <xf numFmtId="3" fontId="0" fillId="7" borderId="8" xfId="0" applyNumberFormat="1" applyFont="1" applyFill="1" applyBorder="1" applyAlignment="1">
      <alignment horizontal="center" vertical="center"/>
    </xf>
    <xf numFmtId="3" fontId="0" fillId="0" borderId="8" xfId="0" applyNumberFormat="1" applyFont="1" applyBorder="1" applyAlignment="1"/>
    <xf numFmtId="3" fontId="0" fillId="8" borderId="8" xfId="0" applyNumberFormat="1" applyFont="1" applyFill="1" applyBorder="1" applyAlignment="1">
      <alignment horizontal="center" vertical="center"/>
    </xf>
    <xf numFmtId="3" fontId="0" fillId="7" borderId="8" xfId="0" applyNumberFormat="1" applyFont="1" applyFill="1" applyBorder="1" applyAlignment="1"/>
    <xf numFmtId="3" fontId="0" fillId="0" borderId="8" xfId="0" applyNumberFormat="1" applyFont="1" applyFill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2" fontId="2" fillId="7" borderId="8" xfId="0" applyNumberFormat="1" applyFont="1" applyFill="1" applyBorder="1" applyAlignment="1">
      <alignment horizontal="center" vertical="center"/>
    </xf>
    <xf numFmtId="2" fontId="0" fillId="7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2" fontId="0" fillId="0" borderId="8" xfId="2" applyNumberFormat="1" applyFont="1" applyFill="1" applyBorder="1" applyAlignment="1">
      <alignment horizontal="center" vertical="center"/>
    </xf>
    <xf numFmtId="2" fontId="0" fillId="7" borderId="8" xfId="2" applyNumberFormat="1" applyFont="1" applyFill="1" applyBorder="1" applyAlignment="1">
      <alignment horizontal="center" vertical="center"/>
    </xf>
    <xf numFmtId="2" fontId="0" fillId="0" borderId="8" xfId="2" applyNumberFormat="1" applyFont="1" applyBorder="1" applyAlignment="1">
      <alignment horizontal="center" vertical="center"/>
    </xf>
    <xf numFmtId="0" fontId="3" fillId="7" borderId="5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49" fontId="2" fillId="7" borderId="8" xfId="0" applyNumberFormat="1" applyFont="1" applyFill="1" applyBorder="1" applyAlignment="1">
      <alignment horizontal="center"/>
    </xf>
    <xf numFmtId="2" fontId="0" fillId="0" borderId="0" xfId="2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Medium7"/>
  <colors>
    <mruColors>
      <color rgb="FFEE462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sqref="A1:K2"/>
    </sheetView>
  </sheetViews>
  <sheetFormatPr baseColWidth="10" defaultColWidth="30.5" defaultRowHeight="16" x14ac:dyDescent="0.2"/>
  <cols>
    <col min="1" max="1" width="53" style="5" customWidth="1"/>
    <col min="2" max="2" width="12.1640625" style="5" customWidth="1"/>
    <col min="3" max="7" width="11.1640625" style="5" customWidth="1"/>
    <col min="8" max="8" width="11.6640625" style="5" customWidth="1"/>
    <col min="9" max="9" width="10.6640625" style="5" customWidth="1"/>
    <col min="10" max="10" width="11.6640625" style="5" customWidth="1"/>
    <col min="11" max="11" width="10.6640625" style="5" customWidth="1"/>
    <col min="12" max="12" width="12.33203125" style="5" customWidth="1"/>
    <col min="13" max="13" width="10.6640625" style="5" customWidth="1"/>
    <col min="14" max="15" width="10.1640625" style="5" customWidth="1"/>
    <col min="16" max="16384" width="30.5" style="5"/>
  </cols>
  <sheetData>
    <row r="1" spans="1:17" s="2" customFormat="1" x14ac:dyDescent="0.2">
      <c r="A1" s="64" t="s">
        <v>25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1"/>
      <c r="M1" s="1"/>
      <c r="N1" s="1"/>
      <c r="O1" s="1"/>
      <c r="P1" s="1"/>
      <c r="Q1" s="1"/>
    </row>
    <row r="2" spans="1:17" s="3" customFormat="1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1"/>
      <c r="M2" s="1"/>
      <c r="N2" s="1"/>
      <c r="O2" s="1"/>
      <c r="P2" s="1"/>
      <c r="Q2" s="1"/>
    </row>
    <row r="3" spans="1:17" s="3" customForma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">
      <c r="A4" s="67" t="s">
        <v>0</v>
      </c>
      <c r="B4" s="65" t="s">
        <v>1</v>
      </c>
      <c r="C4" s="66"/>
      <c r="D4" s="65" t="s">
        <v>2</v>
      </c>
      <c r="E4" s="66"/>
      <c r="F4" s="65" t="s">
        <v>3</v>
      </c>
      <c r="G4" s="66"/>
      <c r="H4" s="65" t="s">
        <v>4</v>
      </c>
      <c r="I4" s="66"/>
      <c r="J4" s="65" t="s">
        <v>5</v>
      </c>
      <c r="K4" s="66"/>
      <c r="L4" s="65" t="s">
        <v>6</v>
      </c>
      <c r="M4" s="66"/>
      <c r="N4" s="4" t="s">
        <v>7</v>
      </c>
      <c r="O4" s="4" t="s">
        <v>8</v>
      </c>
    </row>
    <row r="5" spans="1:17" x14ac:dyDescent="0.2">
      <c r="A5" s="68"/>
      <c r="B5" s="6" t="s">
        <v>9</v>
      </c>
      <c r="C5" s="7" t="s">
        <v>10</v>
      </c>
      <c r="D5" s="6" t="s">
        <v>9</v>
      </c>
      <c r="E5" s="7" t="s">
        <v>10</v>
      </c>
      <c r="F5" s="55" t="s">
        <v>9</v>
      </c>
      <c r="G5" s="56" t="s">
        <v>10</v>
      </c>
      <c r="H5" s="6" t="s">
        <v>9</v>
      </c>
      <c r="I5" s="7" t="s">
        <v>10</v>
      </c>
      <c r="J5" s="6" t="s">
        <v>9</v>
      </c>
      <c r="K5" s="7" t="s">
        <v>10</v>
      </c>
      <c r="L5" s="8" t="s">
        <v>9</v>
      </c>
      <c r="M5" s="7" t="s">
        <v>10</v>
      </c>
      <c r="N5" s="9"/>
      <c r="O5" s="9"/>
    </row>
    <row r="6" spans="1:17" x14ac:dyDescent="0.2">
      <c r="A6" s="57" t="s">
        <v>11</v>
      </c>
      <c r="B6" s="10">
        <v>277061800</v>
      </c>
      <c r="C6" s="10">
        <v>42265218</v>
      </c>
      <c r="D6" s="11">
        <v>117049320</v>
      </c>
      <c r="E6" s="11">
        <v>22840954</v>
      </c>
      <c r="F6" s="10">
        <v>186888218</v>
      </c>
      <c r="G6" s="10">
        <v>22073550</v>
      </c>
      <c r="H6" s="11">
        <v>106713862</v>
      </c>
      <c r="I6" s="11">
        <v>27377606</v>
      </c>
      <c r="J6" s="10">
        <v>32494484</v>
      </c>
      <c r="K6" s="10">
        <v>30286618</v>
      </c>
      <c r="L6" s="11">
        <v>192915742</v>
      </c>
      <c r="M6" s="11">
        <v>25775970</v>
      </c>
      <c r="N6" s="10">
        <v>36822202</v>
      </c>
      <c r="O6" s="11">
        <v>29136254</v>
      </c>
    </row>
    <row r="7" spans="1:17" x14ac:dyDescent="0.2">
      <c r="A7" s="57" t="s">
        <v>12</v>
      </c>
      <c r="B7" s="12">
        <f>134541706 *2</f>
        <v>269083412</v>
      </c>
      <c r="C7" s="10">
        <v>38201198</v>
      </c>
      <c r="D7" s="11">
        <v>112263028</v>
      </c>
      <c r="E7" s="11">
        <v>20468298</v>
      </c>
      <c r="F7" s="10">
        <f>89388994*2</f>
        <v>178777988</v>
      </c>
      <c r="G7" s="10">
        <v>20426184</v>
      </c>
      <c r="H7" s="11">
        <v>102415830</v>
      </c>
      <c r="I7" s="11">
        <v>25315112</v>
      </c>
      <c r="J7" s="10">
        <v>29962226</v>
      </c>
      <c r="K7" s="10">
        <v>28006306</v>
      </c>
      <c r="L7" s="13">
        <f>93832538*2</f>
        <v>187665076</v>
      </c>
      <c r="M7" s="11">
        <v>23017512</v>
      </c>
      <c r="N7" s="10">
        <v>34077302</v>
      </c>
      <c r="O7" s="11">
        <v>26228246</v>
      </c>
    </row>
    <row r="8" spans="1:17" x14ac:dyDescent="0.2">
      <c r="A8" s="57" t="s">
        <v>13</v>
      </c>
      <c r="B8" s="12">
        <v>105134638</v>
      </c>
      <c r="C8" s="10">
        <v>10727624</v>
      </c>
      <c r="D8" s="14">
        <v>40569608</v>
      </c>
      <c r="E8" s="11">
        <v>8851992</v>
      </c>
      <c r="F8" s="12">
        <v>64358730</v>
      </c>
      <c r="G8" s="10">
        <v>6082284</v>
      </c>
      <c r="H8" s="14">
        <v>32229444</v>
      </c>
      <c r="I8" s="11">
        <v>8777198</v>
      </c>
      <c r="J8" s="10">
        <v>11248792</v>
      </c>
      <c r="K8" s="10">
        <v>10132934</v>
      </c>
      <c r="L8" s="13">
        <v>71629896</v>
      </c>
      <c r="M8" s="11">
        <v>9068898</v>
      </c>
      <c r="N8" s="10">
        <v>12910740</v>
      </c>
      <c r="O8" s="11">
        <v>10320388</v>
      </c>
    </row>
    <row r="9" spans="1:17" x14ac:dyDescent="0.2">
      <c r="A9" s="57" t="s">
        <v>14</v>
      </c>
      <c r="B9" s="15">
        <f>SUM(B8,C8)</f>
        <v>115862262</v>
      </c>
      <c r="C9" s="16"/>
      <c r="D9" s="17">
        <f>SUM(D8,E8)</f>
        <v>49421600</v>
      </c>
      <c r="E9" s="18"/>
      <c r="F9" s="19">
        <f>SUM(F8,G8)</f>
        <v>70441014</v>
      </c>
      <c r="G9" s="20"/>
      <c r="H9" s="17">
        <f>SUM(H8,I8)</f>
        <v>41006642</v>
      </c>
      <c r="I9" s="18"/>
      <c r="J9" s="19">
        <f>SUM(J8,K8)</f>
        <v>21381726</v>
      </c>
      <c r="K9" s="20"/>
      <c r="L9" s="21">
        <f>SUM(L8,M8)</f>
        <v>80698794</v>
      </c>
      <c r="M9" s="22"/>
      <c r="N9" s="23"/>
      <c r="O9" s="24"/>
    </row>
    <row r="10" spans="1:17" x14ac:dyDescent="0.2">
      <c r="A10" s="57" t="s">
        <v>15</v>
      </c>
      <c r="B10" s="23"/>
      <c r="C10" s="23"/>
      <c r="D10" s="25">
        <v>1.195886</v>
      </c>
      <c r="E10" s="25">
        <v>1.257806</v>
      </c>
      <c r="F10" s="58" t="s">
        <v>26</v>
      </c>
      <c r="G10" s="26">
        <v>1.1023769999999999</v>
      </c>
      <c r="H10" s="25">
        <v>1.1049720000000001</v>
      </c>
      <c r="I10" s="25">
        <v>1.112922</v>
      </c>
      <c r="J10" s="27">
        <v>1.08433</v>
      </c>
      <c r="K10" s="27">
        <v>1.0830070000000001</v>
      </c>
      <c r="L10" s="28" t="s">
        <v>26</v>
      </c>
      <c r="M10" s="29">
        <v>1.0796030000000001</v>
      </c>
      <c r="N10" s="27">
        <v>1.0767500000000001</v>
      </c>
      <c r="O10" s="29">
        <v>1.063868</v>
      </c>
    </row>
    <row r="11" spans="1:17" x14ac:dyDescent="0.2">
      <c r="A11" s="57" t="s">
        <v>23</v>
      </c>
      <c r="B11" s="23"/>
      <c r="C11" s="23"/>
      <c r="D11" s="25">
        <v>1.172004</v>
      </c>
      <c r="E11" s="25">
        <v>1.1278619999999999</v>
      </c>
      <c r="F11" s="26">
        <v>1.159986</v>
      </c>
      <c r="G11" s="26">
        <v>1.2516940000000001</v>
      </c>
      <c r="H11" s="25">
        <v>1.1204670000000001</v>
      </c>
      <c r="I11" s="25">
        <v>1.3115330000000001</v>
      </c>
      <c r="J11" s="26">
        <v>1.305636</v>
      </c>
      <c r="K11" s="26">
        <v>1.373237</v>
      </c>
      <c r="L11" s="30">
        <v>1.1827829999999999</v>
      </c>
      <c r="M11" s="25">
        <v>1.3814379999999999</v>
      </c>
      <c r="N11" s="26">
        <v>1.242747</v>
      </c>
      <c r="O11" s="25">
        <v>1.280788</v>
      </c>
    </row>
    <row r="12" spans="1:17" x14ac:dyDescent="0.2">
      <c r="A12" s="57" t="s">
        <v>16</v>
      </c>
      <c r="B12" s="23"/>
      <c r="C12" s="23"/>
      <c r="D12" s="24">
        <v>1</v>
      </c>
      <c r="E12" s="24">
        <v>1</v>
      </c>
      <c r="F12" s="23">
        <v>1</v>
      </c>
      <c r="G12" s="23">
        <v>1</v>
      </c>
      <c r="H12" s="24">
        <v>1</v>
      </c>
      <c r="I12" s="24">
        <v>1</v>
      </c>
      <c r="J12" s="23">
        <v>1</v>
      </c>
      <c r="K12" s="23">
        <v>1</v>
      </c>
      <c r="L12" s="31">
        <v>1</v>
      </c>
      <c r="M12" s="24">
        <v>1</v>
      </c>
      <c r="N12" s="23">
        <v>1</v>
      </c>
      <c r="O12" s="24">
        <v>1</v>
      </c>
    </row>
    <row r="13" spans="1:17" x14ac:dyDescent="0.2">
      <c r="A13" s="57" t="s">
        <v>21</v>
      </c>
      <c r="B13" s="23"/>
      <c r="C13" s="23"/>
      <c r="D13" s="25">
        <v>0.6</v>
      </c>
      <c r="E13" s="24"/>
      <c r="F13" s="26">
        <v>0.5</v>
      </c>
      <c r="G13" s="23"/>
      <c r="H13" s="25">
        <v>0.5</v>
      </c>
      <c r="I13" s="24"/>
      <c r="J13" s="26">
        <v>0.5</v>
      </c>
      <c r="K13" s="23"/>
      <c r="L13" s="32">
        <v>0.4</v>
      </c>
      <c r="M13" s="24"/>
      <c r="N13" s="23"/>
      <c r="O13" s="24"/>
    </row>
    <row r="14" spans="1:17" x14ac:dyDescent="0.2">
      <c r="A14" s="57" t="s">
        <v>22</v>
      </c>
      <c r="B14" s="23"/>
      <c r="C14" s="23"/>
      <c r="D14" s="29">
        <v>0.61</v>
      </c>
      <c r="E14" s="29"/>
      <c r="F14" s="27">
        <v>0.54</v>
      </c>
      <c r="G14" s="27"/>
      <c r="H14" s="29">
        <v>0.6</v>
      </c>
      <c r="I14" s="29"/>
      <c r="J14" s="27">
        <v>0.62</v>
      </c>
      <c r="K14" s="27"/>
      <c r="L14" s="33" t="s">
        <v>17</v>
      </c>
      <c r="M14" s="29"/>
      <c r="N14" s="23"/>
      <c r="O14" s="24"/>
    </row>
    <row r="15" spans="1:17" x14ac:dyDescent="0.2">
      <c r="A15" s="57" t="s">
        <v>24</v>
      </c>
      <c r="B15" s="23"/>
      <c r="C15" s="23"/>
      <c r="D15" s="29">
        <f>17510088/D8</f>
        <v>0.43160604361767557</v>
      </c>
      <c r="E15" s="29">
        <f>4558431/E8</f>
        <v>0.51496103927793879</v>
      </c>
      <c r="F15" s="27">
        <f>16799184/F8</f>
        <v>0.26102416874913476</v>
      </c>
      <c r="G15" s="27">
        <f>1547422/G8</f>
        <v>0.25441462450618879</v>
      </c>
      <c r="H15" s="29">
        <f>13441381/H8</f>
        <v>0.41705283528937082</v>
      </c>
      <c r="I15" s="29">
        <f>4311104/I8</f>
        <v>0.49117087252674485</v>
      </c>
      <c r="J15" s="27">
        <f>4414166/J8</f>
        <v>0.39241244748769466</v>
      </c>
      <c r="K15" s="27">
        <f>4148709/K8</f>
        <v>0.40942820707210764</v>
      </c>
      <c r="L15" s="33" t="s">
        <v>17</v>
      </c>
      <c r="M15" s="29">
        <f>980895/M8</f>
        <v>0.10816032995409144</v>
      </c>
      <c r="N15" s="23">
        <v>0.22</v>
      </c>
      <c r="O15" s="24"/>
    </row>
    <row r="16" spans="1:17" x14ac:dyDescent="0.2">
      <c r="A16" s="34" t="s">
        <v>20</v>
      </c>
    </row>
    <row r="17" spans="1:7" x14ac:dyDescent="0.2">
      <c r="A17" s="35"/>
    </row>
    <row r="19" spans="1:7" ht="19" x14ac:dyDescent="0.2">
      <c r="A19" s="36" t="s">
        <v>18</v>
      </c>
      <c r="B19" s="37" t="s">
        <v>1</v>
      </c>
      <c r="C19" s="37" t="s">
        <v>2</v>
      </c>
      <c r="D19" s="37" t="s">
        <v>4</v>
      </c>
      <c r="E19" s="37" t="s">
        <v>5</v>
      </c>
      <c r="F19" s="37" t="s">
        <v>7</v>
      </c>
      <c r="G19" s="37" t="s">
        <v>6</v>
      </c>
    </row>
    <row r="20" spans="1:7" x14ac:dyDescent="0.2">
      <c r="A20" s="57" t="s">
        <v>11</v>
      </c>
      <c r="B20" s="38">
        <v>438182490</v>
      </c>
      <c r="C20" s="39">
        <v>138421850</v>
      </c>
      <c r="D20" s="40">
        <v>222481818</v>
      </c>
      <c r="E20" s="41">
        <v>352206684</v>
      </c>
      <c r="F20" s="38">
        <v>170026722</v>
      </c>
      <c r="G20" s="42">
        <v>161737856</v>
      </c>
    </row>
    <row r="21" spans="1:7" x14ac:dyDescent="0.2">
      <c r="A21" s="57" t="s">
        <v>12</v>
      </c>
      <c r="B21" s="38">
        <v>382285370</v>
      </c>
      <c r="C21" s="39">
        <v>114931592</v>
      </c>
      <c r="D21" s="43">
        <v>192863226</v>
      </c>
      <c r="E21" s="41">
        <v>297262662</v>
      </c>
      <c r="F21" s="38">
        <v>120702136</v>
      </c>
      <c r="G21" s="43">
        <v>102404084</v>
      </c>
    </row>
    <row r="22" spans="1:7" x14ac:dyDescent="0.2">
      <c r="A22" s="57" t="s">
        <v>13</v>
      </c>
      <c r="B22" s="38">
        <v>178393170</v>
      </c>
      <c r="C22" s="39">
        <v>73546686</v>
      </c>
      <c r="D22" s="43">
        <v>81392000</v>
      </c>
      <c r="E22" s="41">
        <v>125533588</v>
      </c>
      <c r="F22" s="38">
        <v>58221294</v>
      </c>
      <c r="G22" s="43">
        <v>48296476</v>
      </c>
    </row>
    <row r="23" spans="1:7" x14ac:dyDescent="0.2">
      <c r="A23" s="57" t="s">
        <v>15</v>
      </c>
      <c r="B23" s="23"/>
      <c r="C23" s="44">
        <v>1.4309799999999999</v>
      </c>
      <c r="D23" s="44">
        <v>1.4309799999999999</v>
      </c>
      <c r="E23" s="45" t="s">
        <v>26</v>
      </c>
      <c r="F23" s="46">
        <v>1.0541</v>
      </c>
      <c r="G23" s="47" t="s">
        <v>26</v>
      </c>
    </row>
    <row r="24" spans="1:7" x14ac:dyDescent="0.2">
      <c r="A24" s="57" t="s">
        <v>23</v>
      </c>
      <c r="B24" s="23"/>
      <c r="C24" s="44">
        <v>1.66282</v>
      </c>
      <c r="D24" s="44">
        <v>1.66282</v>
      </c>
      <c r="E24" s="46">
        <v>3.0304500000000001</v>
      </c>
      <c r="F24" s="46">
        <v>2.31488</v>
      </c>
      <c r="G24" s="48">
        <v>2.1611400000000001</v>
      </c>
    </row>
    <row r="25" spans="1:7" x14ac:dyDescent="0.2">
      <c r="A25" s="57" t="s">
        <v>19</v>
      </c>
      <c r="B25" s="23"/>
      <c r="C25" s="49">
        <v>2</v>
      </c>
      <c r="D25" s="49">
        <v>2</v>
      </c>
      <c r="E25" s="50">
        <v>2</v>
      </c>
      <c r="F25" s="50">
        <v>2</v>
      </c>
      <c r="G25" s="51">
        <v>2</v>
      </c>
    </row>
    <row r="26" spans="1:7" x14ac:dyDescent="0.2">
      <c r="A26" s="57" t="s">
        <v>24</v>
      </c>
      <c r="B26" s="23"/>
      <c r="C26" s="29">
        <v>0.72458269567713762</v>
      </c>
      <c r="D26" s="52">
        <v>0.38298395419697268</v>
      </c>
      <c r="E26" s="53">
        <v>0.10396379333951643</v>
      </c>
      <c r="F26" s="53">
        <v>0.20585439066331984</v>
      </c>
      <c r="G26" s="54">
        <v>0.3636350403702332</v>
      </c>
    </row>
    <row r="27" spans="1:7" s="2" customFormat="1" x14ac:dyDescent="0.2">
      <c r="A27" s="61"/>
      <c r="B27" s="62"/>
      <c r="C27" s="63"/>
      <c r="D27" s="59"/>
      <c r="E27" s="59"/>
      <c r="F27" s="59"/>
      <c r="G27" s="59"/>
    </row>
    <row r="28" spans="1:7" x14ac:dyDescent="0.2">
      <c r="A28" s="35"/>
    </row>
    <row r="29" spans="1:7" ht="48" x14ac:dyDescent="0.2">
      <c r="A29" s="60" t="s">
        <v>27</v>
      </c>
    </row>
  </sheetData>
  <mergeCells count="8">
    <mergeCell ref="A1:K2"/>
    <mergeCell ref="J4:K4"/>
    <mergeCell ref="L4:M4"/>
    <mergeCell ref="A4:A5"/>
    <mergeCell ref="B4:C4"/>
    <mergeCell ref="D4:E4"/>
    <mergeCell ref="F4:G4"/>
    <mergeCell ref="H4:I4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1-Source Data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Gaiti</dc:creator>
  <cp:lastModifiedBy>Federico Gaiti</cp:lastModifiedBy>
  <dcterms:created xsi:type="dcterms:W3CDTF">2016-09-22T04:16:13Z</dcterms:created>
  <dcterms:modified xsi:type="dcterms:W3CDTF">2017-02-19T16:44:45Z</dcterms:modified>
</cp:coreProperties>
</file>