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5400" yWindow="880" windowWidth="29600" windowHeight="185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2" i="1"/>
  <c r="D11"/>
  <c r="D10"/>
  <c r="D9"/>
  <c r="D8"/>
  <c r="D7"/>
  <c r="D6"/>
  <c r="D5"/>
  <c r="D4"/>
  <c r="B12"/>
  <c r="B10"/>
  <c r="B9"/>
  <c r="B6"/>
  <c r="B3"/>
  <c r="B11"/>
  <c r="B8"/>
  <c r="B7"/>
  <c r="D3"/>
  <c r="C3"/>
  <c r="C4"/>
  <c r="C12"/>
  <c r="C11"/>
  <c r="C10"/>
  <c r="C9"/>
  <c r="C8"/>
  <c r="C7"/>
  <c r="C14"/>
  <c r="C6"/>
  <c r="C5"/>
  <c r="B4"/>
  <c r="B5"/>
  <c r="B14"/>
  <c r="B19"/>
  <c r="B13"/>
  <c r="B18"/>
  <c r="C20"/>
  <c r="B20"/>
  <c r="D13"/>
  <c r="D18"/>
  <c r="D14"/>
  <c r="D19"/>
  <c r="C19"/>
  <c r="C13"/>
  <c r="C18"/>
</calcChain>
</file>

<file path=xl/sharedStrings.xml><?xml version="1.0" encoding="utf-8"?>
<sst xmlns="http://schemas.openxmlformats.org/spreadsheetml/2006/main" count="13" uniqueCount="12">
  <si>
    <t>GFP-Rab2B</t>
    <phoneticPr fontId="1"/>
  </si>
  <si>
    <t>GFP</t>
    <phoneticPr fontId="1"/>
  </si>
  <si>
    <t>% of colocalization in the cell</t>
    <phoneticPr fontId="1"/>
  </si>
  <si>
    <t>Average</t>
    <phoneticPr fontId="1"/>
  </si>
  <si>
    <t>SD</t>
    <phoneticPr fontId="1"/>
  </si>
  <si>
    <t>GFP-Rab2A</t>
    <phoneticPr fontId="1"/>
  </si>
  <si>
    <t>GFP-Rab2A</t>
    <phoneticPr fontId="1"/>
  </si>
  <si>
    <t>GFP</t>
    <phoneticPr fontId="1"/>
  </si>
  <si>
    <t>Colocalization with LC3</t>
    <phoneticPr fontId="1"/>
  </si>
  <si>
    <t>Average</t>
    <phoneticPr fontId="1"/>
  </si>
  <si>
    <t>SD</t>
    <phoneticPr fontId="1"/>
  </si>
  <si>
    <t>p-value</t>
    <phoneticPr fontId="1"/>
  </si>
</sst>
</file>

<file path=xl/styles.xml><?xml version="1.0" encoding="utf-8"?>
<styleSheet xmlns="http://schemas.openxmlformats.org/spreadsheetml/2006/main">
  <fonts count="2">
    <font>
      <sz val="11"/>
      <name val="ＭＳ Ｐゴシック"/>
      <charset val="128"/>
    </font>
    <font>
      <sz val="6"/>
      <name val="ＭＳ Ｐゴシック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1">
    <cellStyle name="標準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ja-JP"/>
  <c:style val="18"/>
  <c:chart>
    <c:plotArea>
      <c:layout/>
      <c:barChart>
        <c:barDir val="col"/>
        <c:grouping val="clustered"/>
        <c:ser>
          <c:idx val="0"/>
          <c:order val="0"/>
          <c:spPr>
            <a:effectLst/>
          </c:spPr>
          <c:errBars>
            <c:errBarType val="both"/>
            <c:errValType val="cust"/>
            <c:plus>
              <c:numRef>
                <c:f>Sheet1!$B$19:$D$19</c:f>
                <c:numCache>
                  <c:formatCode>General</c:formatCode>
                  <c:ptCount val="3"/>
                  <c:pt idx="0">
                    <c:v>11.941150887251</c:v>
                  </c:pt>
                  <c:pt idx="1">
                    <c:v>12.57758610701017</c:v>
                  </c:pt>
                  <c:pt idx="2">
                    <c:v>3.751617590749025</c:v>
                  </c:pt>
                </c:numCache>
              </c:numRef>
            </c:plus>
            <c:minus>
              <c:numRef>
                <c:f>Sheet1!$B$19:$D$19</c:f>
                <c:numCache>
                  <c:formatCode>General</c:formatCode>
                  <c:ptCount val="3"/>
                  <c:pt idx="0">
                    <c:v>11.941150887251</c:v>
                  </c:pt>
                  <c:pt idx="1">
                    <c:v>12.57758610701017</c:v>
                  </c:pt>
                  <c:pt idx="2">
                    <c:v>3.751617590749025</c:v>
                  </c:pt>
                </c:numCache>
              </c:numRef>
            </c:minus>
          </c:errBars>
          <c:cat>
            <c:strRef>
              <c:f>Sheet1!$B$17:$D$17</c:f>
              <c:strCache>
                <c:ptCount val="3"/>
                <c:pt idx="0">
                  <c:v>GFP-Rab2A</c:v>
                </c:pt>
                <c:pt idx="1">
                  <c:v>GFP-Rab2B</c:v>
                </c:pt>
                <c:pt idx="2">
                  <c:v>GFP</c:v>
                </c:pt>
              </c:strCache>
            </c:strRef>
          </c:cat>
          <c:val>
            <c:numRef>
              <c:f>Sheet1!$B$18:$D$18</c:f>
              <c:numCache>
                <c:formatCode>General</c:formatCode>
                <c:ptCount val="3"/>
                <c:pt idx="0">
                  <c:v>65.48092215902396</c:v>
                </c:pt>
                <c:pt idx="1">
                  <c:v>62.58299843639639</c:v>
                </c:pt>
                <c:pt idx="2">
                  <c:v>4.137806637806638</c:v>
                </c:pt>
              </c:numCache>
            </c:numRef>
          </c:val>
        </c:ser>
        <c:axId val="565648920"/>
        <c:axId val="565660184"/>
      </c:barChart>
      <c:catAx>
        <c:axId val="565648920"/>
        <c:scaling>
          <c:orientation val="minMax"/>
        </c:scaling>
        <c:axPos val="b"/>
        <c:tickLblPos val="nextTo"/>
        <c:crossAx val="565660184"/>
        <c:crosses val="autoZero"/>
        <c:auto val="1"/>
        <c:lblAlgn val="ctr"/>
        <c:lblOffset val="100"/>
      </c:catAx>
      <c:valAx>
        <c:axId val="565660184"/>
        <c:scaling>
          <c:orientation val="minMax"/>
          <c:max val="80.0"/>
          <c:min val="0.0"/>
        </c:scaling>
        <c:axPos val="l"/>
        <c:numFmt formatCode="General" sourceLinked="1"/>
        <c:tickLblPos val="nextTo"/>
        <c:crossAx val="565648920"/>
        <c:crosses val="autoZero"/>
        <c:crossBetween val="between"/>
        <c:majorUnit val="20.0"/>
      </c:valAx>
    </c:plotArea>
    <c:plotVisOnly val="1"/>
  </c:chart>
  <c:printSettings>
    <c:headerFooter/>
    <c:pageMargins b="0.984" l="0.787" r="0.787" t="0.984" header="0.512" footer="0.51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330200</xdr:colOff>
      <xdr:row>3</xdr:row>
      <xdr:rowOff>101600</xdr:rowOff>
    </xdr:from>
    <xdr:to>
      <xdr:col>9</xdr:col>
      <xdr:colOff>304800</xdr:colOff>
      <xdr:row>16</xdr:row>
      <xdr:rowOff>38100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20"/>
  <sheetViews>
    <sheetView tabSelected="1" workbookViewId="0">
      <selection activeCell="E13" sqref="E13"/>
    </sheetView>
  </sheetViews>
  <sheetFormatPr baseColWidth="12" defaultRowHeight="17"/>
  <sheetData>
    <row r="1" spans="1:5">
      <c r="A1" t="s">
        <v>8</v>
      </c>
      <c r="E1" t="s">
        <v>2</v>
      </c>
    </row>
    <row r="2" spans="1:5">
      <c r="A2" s="1"/>
      <c r="B2" s="1" t="s">
        <v>5</v>
      </c>
      <c r="C2" s="1" t="s">
        <v>0</v>
      </c>
      <c r="D2" s="1" t="s">
        <v>1</v>
      </c>
    </row>
    <row r="3" spans="1:5">
      <c r="A3">
        <v>1</v>
      </c>
      <c r="B3">
        <f>(38/50)*100</f>
        <v>76</v>
      </c>
      <c r="C3">
        <f>(26/51)*100</f>
        <v>50.980392156862742</v>
      </c>
      <c r="D3">
        <f>(2/33)*100</f>
        <v>6.0606060606060606</v>
      </c>
    </row>
    <row r="4" spans="1:5">
      <c r="A4">
        <v>2</v>
      </c>
      <c r="B4">
        <f>(28/44)*100</f>
        <v>63.636363636363633</v>
      </c>
      <c r="C4">
        <f>(18/31)*100</f>
        <v>58.064516129032263</v>
      </c>
      <c r="D4">
        <f>(0/31)*100</f>
        <v>0</v>
      </c>
    </row>
    <row r="5" spans="1:5">
      <c r="A5">
        <v>3</v>
      </c>
      <c r="B5">
        <f>(25/33)*100</f>
        <v>75.757575757575751</v>
      </c>
      <c r="C5">
        <f>(18/38)*100</f>
        <v>47.368421052631575</v>
      </c>
      <c r="D5">
        <f>(0/41)*100</f>
        <v>0</v>
      </c>
    </row>
    <row r="6" spans="1:5">
      <c r="A6">
        <v>4</v>
      </c>
      <c r="B6">
        <f>(30/48)*100</f>
        <v>62.5</v>
      </c>
      <c r="C6">
        <f>(20/41)*100</f>
        <v>48.780487804878049</v>
      </c>
      <c r="D6">
        <f>(0/28)*100</f>
        <v>0</v>
      </c>
    </row>
    <row r="7" spans="1:5">
      <c r="A7">
        <v>5</v>
      </c>
      <c r="B7">
        <f>(33/46)*100</f>
        <v>71.739130434782609</v>
      </c>
      <c r="C7">
        <f>(25/38)*100</f>
        <v>65.789473684210535</v>
      </c>
      <c r="D7">
        <f>(1/20)*100</f>
        <v>5</v>
      </c>
    </row>
    <row r="8" spans="1:5">
      <c r="A8">
        <v>6</v>
      </c>
      <c r="B8">
        <f>(31/55)*100</f>
        <v>56.36363636363636</v>
      </c>
      <c r="C8">
        <f>(29/35)*100</f>
        <v>82.857142857142861</v>
      </c>
      <c r="D8">
        <f>(0/44)*100</f>
        <v>0</v>
      </c>
    </row>
    <row r="9" spans="1:5">
      <c r="A9">
        <v>7</v>
      </c>
      <c r="B9">
        <f>(33/54)*100</f>
        <v>61.111111111111114</v>
      </c>
      <c r="C9">
        <f>(21/29)*100</f>
        <v>72.41379310344827</v>
      </c>
      <c r="D9">
        <f>(3/35)*100</f>
        <v>8.5714285714285712</v>
      </c>
    </row>
    <row r="10" spans="1:5">
      <c r="A10">
        <v>8</v>
      </c>
      <c r="B10">
        <f>(17/44)*100</f>
        <v>38.636363636363633</v>
      </c>
      <c r="C10">
        <f>(31/50)*100</f>
        <v>62</v>
      </c>
      <c r="D10">
        <f>(3/42)*100</f>
        <v>7.1428571428571423</v>
      </c>
    </row>
    <row r="11" spans="1:5">
      <c r="A11">
        <v>9</v>
      </c>
      <c r="B11">
        <f>(47/60)*100</f>
        <v>78.333333333333329</v>
      </c>
      <c r="C11">
        <f>(19/33)*100</f>
        <v>57.575757575757578</v>
      </c>
      <c r="D11">
        <f>(4/45)*100</f>
        <v>8.8888888888888893</v>
      </c>
    </row>
    <row r="12" spans="1:5">
      <c r="A12">
        <v>10</v>
      </c>
      <c r="B12">
        <f>(29/41)*100</f>
        <v>70.731707317073173</v>
      </c>
      <c r="C12">
        <f>(24/30)*100</f>
        <v>80</v>
      </c>
      <c r="D12">
        <f>(2/35)*100</f>
        <v>5.7142857142857144</v>
      </c>
    </row>
    <row r="13" spans="1:5">
      <c r="A13" s="2" t="s">
        <v>3</v>
      </c>
      <c r="B13" s="2">
        <f>AVERAGE(B3:B12)</f>
        <v>65.480922159023962</v>
      </c>
      <c r="C13" s="2">
        <f>AVERAGE(C3:C12)</f>
        <v>62.582998436396394</v>
      </c>
      <c r="D13" s="2">
        <f>AVERAGE(D3:D12)</f>
        <v>4.137806637806638</v>
      </c>
    </row>
    <row r="14" spans="1:5">
      <c r="A14" t="s">
        <v>4</v>
      </c>
      <c r="B14">
        <f>STDEV(B3:B12)</f>
        <v>11.941150887251</v>
      </c>
      <c r="C14">
        <f>STDEV(C3:C12)</f>
        <v>12.577586107010173</v>
      </c>
      <c r="D14">
        <f>STDEV(D3:D12)</f>
        <v>3.7516175907490252</v>
      </c>
    </row>
    <row r="17" spans="1:4">
      <c r="B17" t="s">
        <v>6</v>
      </c>
      <c r="C17" t="s">
        <v>0</v>
      </c>
      <c r="D17" t="s">
        <v>7</v>
      </c>
    </row>
    <row r="18" spans="1:4">
      <c r="A18" t="s">
        <v>9</v>
      </c>
      <c r="B18">
        <f>B13</f>
        <v>65.480922159023962</v>
      </c>
      <c r="C18">
        <f t="shared" ref="B18:D19" si="0">C13</f>
        <v>62.582998436396394</v>
      </c>
      <c r="D18">
        <f t="shared" si="0"/>
        <v>4.137806637806638</v>
      </c>
    </row>
    <row r="19" spans="1:4">
      <c r="A19" t="s">
        <v>10</v>
      </c>
      <c r="B19">
        <f>B14</f>
        <v>11.941150887251</v>
      </c>
      <c r="C19">
        <f t="shared" si="0"/>
        <v>12.577586107010173</v>
      </c>
      <c r="D19">
        <f t="shared" si="0"/>
        <v>3.7516175907490252</v>
      </c>
    </row>
    <row r="20" spans="1:4">
      <c r="A20" t="s">
        <v>11</v>
      </c>
      <c r="B20">
        <f>TTEST(B3:B12,D3:D12,2,3)</f>
        <v>1.060546606077996E-8</v>
      </c>
      <c r="C20">
        <f>TTEST(C3:C12,D3:D12,2,3)</f>
        <v>3.4062868825644508E-8</v>
      </c>
    </row>
  </sheetData>
  <phoneticPr fontId="1"/>
  <pageMargins left="0.78700000000000003" right="0.78700000000000003" top="0.98399999999999999" bottom="0.98399999999999999" header="0.51200000000000001" footer="0.51200000000000001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大阪大学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尚信</dc:creator>
  <cp:lastModifiedBy>藤田 尚信</cp:lastModifiedBy>
  <dcterms:created xsi:type="dcterms:W3CDTF">2015-08-04T14:15:25Z</dcterms:created>
  <dcterms:modified xsi:type="dcterms:W3CDTF">2016-11-24T00:41:20Z</dcterms:modified>
</cp:coreProperties>
</file>