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209"/>
  <workbookPr/>
  <mc:AlternateContent xmlns:mc="http://schemas.openxmlformats.org/markup-compatibility/2006">
    <mc:Choice Requires="x15">
      <x15ac:absPath xmlns:x15ac="http://schemas.microsoft.com/office/spreadsheetml/2010/11/ac" url="/Users/BV/Google Drive/Projects/Salivary gland Development/0_Salivary Manuscript/2nd Elife/FINALS TO UPLOAD/Figures/"/>
    </mc:Choice>
  </mc:AlternateContent>
  <bookViews>
    <workbookView xWindow="580" yWindow="980" windowWidth="24960" windowHeight="14740" tabRatio="500"/>
  </bookViews>
  <sheets>
    <sheet name="Sheet1" sheetId="1" r:id="rId1"/>
  </sheets>
  <definedNames>
    <definedName name="_xlnm.Print_Area" localSheetId="0">Sheet1!$A$1:$G$180</definedName>
  </definedNames>
  <calcPr calcId="150000"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B180" i="1" l="1"/>
  <c r="B179" i="1"/>
  <c r="B178" i="1"/>
  <c r="B177" i="1"/>
  <c r="B176" i="1"/>
  <c r="B175" i="1"/>
  <c r="B174" i="1"/>
  <c r="B173" i="1"/>
  <c r="B172" i="1"/>
  <c r="B171" i="1"/>
  <c r="B170" i="1"/>
  <c r="B169" i="1"/>
  <c r="B168" i="1"/>
  <c r="B167" i="1"/>
  <c r="B166" i="1"/>
  <c r="B165" i="1"/>
  <c r="B164" i="1"/>
  <c r="B163" i="1"/>
  <c r="B162" i="1"/>
  <c r="B161" i="1"/>
  <c r="B160" i="1"/>
  <c r="B159" i="1"/>
  <c r="B158" i="1"/>
  <c r="B157" i="1"/>
  <c r="B156" i="1"/>
  <c r="B155" i="1"/>
  <c r="B154" i="1"/>
  <c r="B153" i="1"/>
  <c r="B152" i="1"/>
  <c r="B151" i="1"/>
  <c r="B150" i="1"/>
  <c r="B149" i="1"/>
  <c r="B148" i="1"/>
  <c r="B147" i="1"/>
  <c r="B146" i="1"/>
  <c r="B145" i="1"/>
  <c r="B144" i="1"/>
  <c r="B143" i="1"/>
  <c r="B142" i="1"/>
  <c r="B141" i="1"/>
  <c r="B140" i="1"/>
  <c r="B139" i="1"/>
  <c r="B138" i="1"/>
  <c r="B137" i="1"/>
  <c r="B136" i="1"/>
  <c r="B135" i="1"/>
  <c r="B134" i="1"/>
  <c r="B133" i="1"/>
  <c r="B132" i="1"/>
  <c r="B131" i="1"/>
  <c r="B130" i="1"/>
  <c r="B129" i="1"/>
  <c r="B128" i="1"/>
  <c r="B127" i="1"/>
  <c r="B126" i="1"/>
  <c r="B125" i="1"/>
  <c r="B124" i="1"/>
  <c r="B123" i="1"/>
  <c r="B122" i="1"/>
  <c r="B121" i="1"/>
  <c r="B120" i="1"/>
  <c r="B119" i="1"/>
  <c r="B118" i="1"/>
  <c r="B117" i="1"/>
  <c r="B116" i="1"/>
  <c r="B115" i="1"/>
  <c r="B114" i="1"/>
  <c r="B113" i="1"/>
  <c r="B112" i="1"/>
  <c r="B111" i="1"/>
  <c r="B110" i="1"/>
  <c r="B109" i="1"/>
  <c r="B108" i="1"/>
  <c r="B107" i="1"/>
  <c r="B106" i="1"/>
  <c r="B105" i="1"/>
  <c r="B104" i="1"/>
  <c r="B103" i="1"/>
  <c r="B102" i="1"/>
  <c r="B101" i="1"/>
  <c r="B100" i="1"/>
  <c r="B99" i="1"/>
  <c r="B98" i="1"/>
  <c r="B97" i="1"/>
  <c r="B96" i="1"/>
  <c r="B95" i="1"/>
  <c r="B94" i="1"/>
  <c r="B93" i="1"/>
  <c r="B92" i="1"/>
  <c r="B91" i="1"/>
  <c r="B90" i="1"/>
  <c r="B89" i="1"/>
  <c r="B88" i="1"/>
  <c r="B87" i="1"/>
  <c r="B86" i="1"/>
  <c r="B85" i="1"/>
  <c r="B84" i="1"/>
  <c r="B83" i="1"/>
  <c r="B82" i="1"/>
  <c r="B81" i="1"/>
  <c r="B80" i="1"/>
  <c r="B79" i="1"/>
  <c r="B78" i="1"/>
  <c r="B77" i="1"/>
  <c r="B76" i="1"/>
  <c r="B75" i="1"/>
  <c r="B74" i="1"/>
  <c r="B73" i="1"/>
  <c r="B72" i="1"/>
  <c r="B71" i="1"/>
  <c r="B70" i="1"/>
  <c r="B69" i="1"/>
  <c r="B68" i="1"/>
  <c r="B67" i="1"/>
  <c r="B66" i="1"/>
  <c r="B65" i="1"/>
  <c r="B64" i="1"/>
  <c r="B63" i="1"/>
  <c r="B62" i="1"/>
  <c r="B61" i="1"/>
  <c r="B60" i="1"/>
  <c r="B59" i="1"/>
  <c r="B58" i="1"/>
  <c r="B57" i="1"/>
  <c r="B56" i="1"/>
  <c r="B55" i="1"/>
  <c r="B54" i="1"/>
  <c r="B53" i="1"/>
  <c r="B52" i="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B9" i="1"/>
  <c r="B8" i="1"/>
  <c r="B7" i="1"/>
  <c r="B6" i="1"/>
  <c r="B5" i="1"/>
  <c r="B4" i="1"/>
  <c r="B3" i="1"/>
</calcChain>
</file>

<file path=xl/sharedStrings.xml><?xml version="1.0" encoding="utf-8"?>
<sst xmlns="http://schemas.openxmlformats.org/spreadsheetml/2006/main" count="186" uniqueCount="16">
  <si>
    <t>Group</t>
  </si>
  <si>
    <t>Gene Set Name</t>
  </si>
  <si>
    <t>Gene Set Size</t>
  </si>
  <si>
    <t>Enrichment Score (ES)</t>
  </si>
  <si>
    <t>Normalized Enrichment Score (NES)</t>
  </si>
  <si>
    <t>Nominal p value</t>
  </si>
  <si>
    <t>FDR q value</t>
  </si>
  <si>
    <t>GO Biological Process</t>
  </si>
  <si>
    <t>TF motif</t>
  </si>
  <si>
    <t>BioCarta pathway</t>
  </si>
  <si>
    <t>microRNA motif</t>
  </si>
  <si>
    <t>KEGG pathway</t>
  </si>
  <si>
    <t>Reactome pathway</t>
  </si>
  <si>
    <t>GO Molecular Function</t>
  </si>
  <si>
    <t>GO Cellular Component</t>
  </si>
  <si>
    <r>
      <rPr>
        <b/>
        <u/>
        <sz val="12"/>
        <color theme="1"/>
        <rFont val="Helvetica"/>
      </rPr>
      <t>Figure 5 - Source Data 2. Gene Set Enrichment Analysis (GSEA) of genes differentially expressed in Yap-null versus WT SMGs.</t>
    </r>
    <r>
      <rPr>
        <b/>
        <sz val="12"/>
        <color theme="1"/>
        <rFont val="Helvetica"/>
      </rPr>
      <t xml:space="preserve"> </t>
    </r>
    <r>
      <rPr>
        <sz val="12"/>
        <color theme="1"/>
        <rFont val="Helvetica"/>
      </rPr>
      <t>GSEA (version 2.2.1) was used to identify biological terms, pathways and processes that are coordinately up- or down-regulated within each pairwise comparison. The Entrez Gene identifiers of the human homologs of the genes interrogated by the array were ranked according to the t statistic computed between the Yap-cnull and wild-type groups. Mouse genes with multiple human homologs (or vice versa) were removed prior to ranking, so that the ranked list represents only those human genes that match exactly one mouse gene. This ranked list was then used to perform pre-ranked GSEA analyses (default parameters with random seed 1234) using the Entrez Gene versions of the Hallmark, Biocarta, KEGG, Reactome, Gene Ontology (GO), and transcription factor and microRNA motif gene sets obtained from the Molecular Signatures Database (MSigDB), version 5.0.</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</si>
</sst>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4" x14ac:knownFonts="1">
    <font>
      <sz val="12"/>
      <color theme="1"/>
      <name val="Calibri"/>
      <family val="2"/>
      <scheme val="minor"/>
    </font>
    <font>
      <b/>
      <sz val="14"/>
      <color theme="1"/>
      <name val="Helvetica"/>
    </font>
    <font>
      <u/>
      <sz val="8"/>
      <color rgb="FF0000FF"/>
      <name val="Helvetica"/>
    </font>
    <font>
      <sz val="11"/>
      <color theme="1"/>
      <name val="Helvetica"/>
    </font>
    <font>
      <b/>
      <sz val="11"/>
      <color theme="1"/>
      <name val="Helvetica"/>
    </font>
    <font>
      <b/>
      <sz val="11"/>
      <name val="Helvetica"/>
    </font>
    <font>
      <sz val="10"/>
      <color theme="1"/>
      <name val="Helvetica"/>
    </font>
    <font>
      <u/>
      <sz val="10"/>
      <color rgb="FF0000FF"/>
      <name val="Helvetica"/>
    </font>
    <font>
      <b/>
      <i/>
      <sz val="10"/>
      <color theme="1"/>
      <name val="Helvetica"/>
    </font>
    <font>
      <sz val="8"/>
      <color theme="1"/>
      <name val="Helvetica"/>
    </font>
    <font>
      <b/>
      <sz val="12"/>
      <color theme="1"/>
      <name val="Helvetica"/>
    </font>
    <font>
      <sz val="12"/>
      <color theme="1"/>
      <name val="Helvetica"/>
    </font>
    <font>
      <b/>
      <u/>
      <sz val="12"/>
      <color theme="1"/>
      <name val="Helvetica"/>
    </font>
    <font>
      <sz val="8"/>
      <name val="Calibri"/>
      <family val="2"/>
      <scheme val="minor"/>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
    <xf numFmtId="0" fontId="0" fillId="0" borderId="0"/>
  </cellStyleXfs>
  <cellXfs count="20">
    <xf numFmtId="0" fontId="0" fillId="0" borderId="0" xfId="0"/>
    <xf numFmtId="0" fontId="2" fillId="0" borderId="0" xfId="0" applyFont="1"/>
    <xf numFmtId="0" fontId="3" fillId="0" borderId="0" xfId="0" applyFont="1" applyAlignment="1">
      <alignment horizontal="center"/>
    </xf>
    <xf numFmtId="2" fontId="3" fillId="0" borderId="0" xfId="0" applyNumberFormat="1" applyFont="1" applyAlignment="1">
      <alignment horizontal="center"/>
    </xf>
    <xf numFmtId="164" fontId="3" fillId="0" borderId="0" xfId="0" applyNumberFormat="1" applyFont="1" applyAlignment="1">
      <alignment horizontal="center"/>
    </xf>
    <xf numFmtId="0" fontId="3" fillId="0" borderId="0" xfId="0" applyFont="1"/>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2"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0" fontId="3" fillId="0" borderId="0" xfId="0" applyFont="1" applyAlignment="1">
      <alignment vertical="center"/>
    </xf>
    <xf numFmtId="0" fontId="6" fillId="0" borderId="0" xfId="0" applyFont="1"/>
    <xf numFmtId="0" fontId="7" fillId="0" borderId="0" xfId="0" applyFont="1"/>
    <xf numFmtId="0" fontId="6" fillId="0" borderId="0" xfId="0" applyFont="1" applyAlignment="1">
      <alignment horizontal="center"/>
    </xf>
    <xf numFmtId="2" fontId="6" fillId="0" borderId="0" xfId="0" applyNumberFormat="1" applyFont="1" applyAlignment="1">
      <alignment horizontal="center"/>
    </xf>
    <xf numFmtId="164" fontId="6" fillId="0" borderId="0" xfId="0" applyNumberFormat="1" applyFont="1" applyAlignment="1">
      <alignment horizontal="center"/>
    </xf>
    <xf numFmtId="164" fontId="8" fillId="0" borderId="0" xfId="0" applyNumberFormat="1" applyFont="1" applyAlignment="1">
      <alignment horizontal="center"/>
    </xf>
    <xf numFmtId="0" fontId="9" fillId="0" borderId="0" xfId="0" applyFont="1"/>
    <xf numFmtId="0" fontId="1" fillId="0" borderId="2" xfId="0" applyFont="1" applyBorder="1" applyAlignment="1">
      <alignment vertical="center" wrapText="1"/>
    </xf>
    <xf numFmtId="0" fontId="10" fillId="0" borderId="2" xfId="0" applyFont="1" applyBorder="1" applyAlignment="1">
      <alignment vertical="center" wrapText="1"/>
    </xf>
  </cellXfs>
  <cellStyles count="1">
    <cellStyle name="Normal" xfId="0" builtinId="0"/>
  </cellStyles>
  <dxfs count="1">
    <dxf>
      <font>
        <b/>
        <i/>
      </font>
    </dxf>
  </dxfs>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0"/>
  <sheetViews>
    <sheetView tabSelected="1" workbookViewId="0">
      <pane ySplit="2" topLeftCell="A3" activePane="bottomLeft" state="frozen"/>
      <selection pane="bottomLeft" activeCell="I10" sqref="I10"/>
    </sheetView>
  </sheetViews>
  <sheetFormatPr baseColWidth="10" defaultColWidth="8.83203125" defaultRowHeight="15" x14ac:dyDescent="0.2"/>
  <cols>
    <col min="1" max="1" width="20.33203125" style="5" customWidth="1"/>
    <col min="2" max="2" width="65.5" style="1" customWidth="1"/>
    <col min="3" max="3" width="9.1640625" style="2" customWidth="1"/>
    <col min="4" max="4" width="11" style="3" customWidth="1"/>
    <col min="5" max="5" width="11.6640625" style="3" customWidth="1"/>
    <col min="6" max="7" width="11.6640625" style="4" customWidth="1"/>
    <col min="8" max="16384" width="8.83203125" style="5"/>
  </cols>
  <sheetData>
    <row r="1" spans="1:7" ht="112" customHeight="1" x14ac:dyDescent="0.2">
      <c r="A1" s="19" t="s">
        <v>15</v>
      </c>
      <c r="B1" s="18"/>
      <c r="C1" s="18"/>
      <c r="D1" s="18"/>
      <c r="E1" s="18"/>
      <c r="F1" s="18"/>
      <c r="G1" s="18"/>
    </row>
    <row r="2" spans="1:7" s="10" customFormat="1" ht="43" customHeight="1" x14ac:dyDescent="0.2">
      <c r="A2" s="6" t="s">
        <v>0</v>
      </c>
      <c r="B2" s="7" t="s">
        <v>1</v>
      </c>
      <c r="C2" s="6" t="s">
        <v>2</v>
      </c>
      <c r="D2" s="8" t="s">
        <v>3</v>
      </c>
      <c r="E2" s="8" t="s">
        <v>4</v>
      </c>
      <c r="F2" s="9" t="s">
        <v>5</v>
      </c>
      <c r="G2" s="9" t="s">
        <v>6</v>
      </c>
    </row>
    <row r="3" spans="1:7" s="17" customFormat="1" ht="13" x14ac:dyDescent="0.15">
      <c r="A3" s="11" t="s">
        <v>7</v>
      </c>
      <c r="B3" s="12" t="str">
        <f>HYPERLINK("http://www.broadinstitute.org/gsea/msigdb/cards/ACTIVATION_OF_MAPK_ACTIVITY.html","ACTIVATION_OF_MAPK_ACTIVITY")</f>
        <v>ACTIVATION_OF_MAPK_ACTIVITY</v>
      </c>
      <c r="C3" s="13">
        <v>39</v>
      </c>
      <c r="D3" s="14">
        <v>-0.50218474999999996</v>
      </c>
      <c r="E3" s="14">
        <v>-1.7302951</v>
      </c>
      <c r="F3" s="15">
        <v>2.173913E-3</v>
      </c>
      <c r="G3" s="16">
        <v>0.14939551000000001</v>
      </c>
    </row>
    <row r="4" spans="1:7" s="17" customFormat="1" ht="13" x14ac:dyDescent="0.15">
      <c r="A4" s="11" t="s">
        <v>8</v>
      </c>
      <c r="B4" s="12" t="str">
        <f>HYPERLINK("http://www.broadinstitute.org/gsea/msigdb/cards/V$IK3_01.html","V$IK3_01")</f>
        <v>V$IK3_01</v>
      </c>
      <c r="C4" s="13">
        <v>199</v>
      </c>
      <c r="D4" s="14">
        <v>-0.38107111999999999</v>
      </c>
      <c r="E4" s="14">
        <v>-1.7374556999999999</v>
      </c>
      <c r="F4" s="15">
        <v>0</v>
      </c>
      <c r="G4" s="16">
        <v>0.15048871999999999</v>
      </c>
    </row>
    <row r="5" spans="1:7" s="17" customFormat="1" ht="13" x14ac:dyDescent="0.15">
      <c r="A5" s="11" t="s">
        <v>7</v>
      </c>
      <c r="B5" s="12" t="str">
        <f>HYPERLINK("http://www.broadinstitute.org/gsea/msigdb/cards/EPIDERMIS_DEVELOPMENT.html","EPIDERMIS_DEVELOPMENT")</f>
        <v>EPIDERMIS_DEVELOPMENT</v>
      </c>
      <c r="C5" s="13">
        <v>56</v>
      </c>
      <c r="D5" s="14">
        <v>-0.4789889</v>
      </c>
      <c r="E5" s="14">
        <v>-1.7307584</v>
      </c>
      <c r="F5" s="15">
        <v>4.3956046000000002E-3</v>
      </c>
      <c r="G5" s="16">
        <v>0.15232074000000001</v>
      </c>
    </row>
    <row r="6" spans="1:7" s="17" customFormat="1" ht="13" x14ac:dyDescent="0.15">
      <c r="A6" s="11" t="s">
        <v>9</v>
      </c>
      <c r="B6" s="12" t="str">
        <f>HYPERLINK("http://www.broadinstitute.org/gsea/msigdb/cards/BIOCARTA_PDGF_PATHWAY.html","BIOCARTA_PDGF_PATHWAY")</f>
        <v>BIOCARTA_PDGF_PATHWAY</v>
      </c>
      <c r="C6" s="13">
        <v>29</v>
      </c>
      <c r="D6" s="14">
        <v>-0.53951850000000001</v>
      </c>
      <c r="E6" s="14">
        <v>-1.7386151999999999</v>
      </c>
      <c r="F6" s="15">
        <v>6.5502184000000001E-3</v>
      </c>
      <c r="G6" s="16">
        <v>0.15271518000000001</v>
      </c>
    </row>
    <row r="7" spans="1:7" s="17" customFormat="1" ht="13" x14ac:dyDescent="0.15">
      <c r="A7" s="11" t="s">
        <v>8</v>
      </c>
      <c r="B7" s="12" t="str">
        <f>HYPERLINK("http://www.broadinstitute.org/gsea/msigdb/cards/V$FOXD3_01.html","V$FOXD3_01")</f>
        <v>V$FOXD3_01</v>
      </c>
      <c r="C7" s="13">
        <v>184</v>
      </c>
      <c r="D7" s="14">
        <v>-0.39226359999999999</v>
      </c>
      <c r="E7" s="14">
        <v>-1.7411387</v>
      </c>
      <c r="F7" s="15">
        <v>0</v>
      </c>
      <c r="G7" s="16">
        <v>0.15296969999999999</v>
      </c>
    </row>
    <row r="8" spans="1:7" s="17" customFormat="1" ht="13" x14ac:dyDescent="0.15">
      <c r="A8" s="11" t="s">
        <v>8</v>
      </c>
      <c r="B8" s="12" t="str">
        <f>HYPERLINK("http://www.broadinstitute.org/gsea/msigdb/cards/V$SOX5_01.html","V$SOX5_01")</f>
        <v>V$SOX5_01</v>
      </c>
      <c r="C8" s="13">
        <v>233</v>
      </c>
      <c r="D8" s="14">
        <v>-0.37972816999999998</v>
      </c>
      <c r="E8" s="14">
        <v>-1.7310053000000001</v>
      </c>
      <c r="F8" s="15">
        <v>0</v>
      </c>
      <c r="G8" s="16">
        <v>0.15594308000000001</v>
      </c>
    </row>
    <row r="9" spans="1:7" s="17" customFormat="1" ht="13" x14ac:dyDescent="0.15">
      <c r="A9" s="11" t="s">
        <v>9</v>
      </c>
      <c r="B9" s="12" t="str">
        <f>HYPERLINK("http://www.broadinstitute.org/gsea/msigdb/cards/BIOCARTA_ERK_PATHWAY.html","BIOCARTA_ERK_PATHWAY")</f>
        <v>BIOCARTA_ERK_PATHWAY</v>
      </c>
      <c r="C9" s="13">
        <v>26</v>
      </c>
      <c r="D9" s="14">
        <v>-0.56455743000000003</v>
      </c>
      <c r="E9" s="14">
        <v>-1.7506272</v>
      </c>
      <c r="F9" s="15">
        <v>1.0593221E-2</v>
      </c>
      <c r="G9" s="16">
        <v>0.15598455</v>
      </c>
    </row>
    <row r="10" spans="1:7" s="17" customFormat="1" ht="13" x14ac:dyDescent="0.15">
      <c r="A10" s="11" t="s">
        <v>10</v>
      </c>
      <c r="B10" s="12" t="str">
        <f>HYPERLINK("http://www.broadinstitute.org/gsea/msigdb/cards/GTTTGTT,MIR-495.html","GTTTGTT,MIR-495")</f>
        <v>GTTTGTT,MIR-495</v>
      </c>
      <c r="C10" s="13">
        <v>221</v>
      </c>
      <c r="D10" s="14">
        <v>-0.38792389999999999</v>
      </c>
      <c r="E10" s="14">
        <v>-1.7533318</v>
      </c>
      <c r="F10" s="15">
        <v>0</v>
      </c>
      <c r="G10" s="16">
        <v>0.15599583</v>
      </c>
    </row>
    <row r="11" spans="1:7" s="17" customFormat="1" ht="13" x14ac:dyDescent="0.15">
      <c r="A11" s="11" t="s">
        <v>10</v>
      </c>
      <c r="B11" s="12" t="str">
        <f>HYPERLINK("http://www.broadinstitute.org/gsea/msigdb/cards/TGTGTGA,MIR-377.html","TGTGTGA,MIR-377")</f>
        <v>TGTGTGA,MIR-377</v>
      </c>
      <c r="C11" s="13">
        <v>179</v>
      </c>
      <c r="D11" s="14">
        <v>-0.39418379999999997</v>
      </c>
      <c r="E11" s="14">
        <v>-1.7418130000000001</v>
      </c>
      <c r="F11" s="15">
        <v>0</v>
      </c>
      <c r="G11" s="16">
        <v>0.15623883999999999</v>
      </c>
    </row>
    <row r="12" spans="1:7" s="17" customFormat="1" ht="13" x14ac:dyDescent="0.15">
      <c r="A12" s="11" t="s">
        <v>11</v>
      </c>
      <c r="B12" s="12" t="str">
        <f>HYPERLINK("http://www.broadinstitute.org/gsea/msigdb/cards/KEGG_BASAL_CELL_CARCINOMA.html","KEGG_BASAL_CELL_CARCINOMA")</f>
        <v>KEGG_BASAL_CELL_CARCINOMA</v>
      </c>
      <c r="C12" s="13">
        <v>53</v>
      </c>
      <c r="D12" s="14">
        <v>-0.52903750000000005</v>
      </c>
      <c r="E12" s="14">
        <v>-1.8928498</v>
      </c>
      <c r="F12" s="15">
        <v>0</v>
      </c>
      <c r="G12" s="16">
        <v>0.15625843</v>
      </c>
    </row>
    <row r="13" spans="1:7" s="17" customFormat="1" ht="13" x14ac:dyDescent="0.15">
      <c r="A13" s="11" t="s">
        <v>7</v>
      </c>
      <c r="B13" s="12" t="str">
        <f>HYPERLINK("http://www.broadinstitute.org/gsea/msigdb/cards/POSITIVE_REGULATION_OF_CELL_CYCLE.html","POSITIVE_REGULATION_OF_CELL_CYCLE")</f>
        <v>POSITIVE_REGULATION_OF_CELL_CYCLE</v>
      </c>
      <c r="C13" s="13">
        <v>16</v>
      </c>
      <c r="D13" s="14">
        <v>-0.63680612999999997</v>
      </c>
      <c r="E13" s="14">
        <v>-1.7443818</v>
      </c>
      <c r="F13" s="15">
        <v>1.026694E-2</v>
      </c>
      <c r="G13" s="16">
        <v>0.15630583000000001</v>
      </c>
    </row>
    <row r="14" spans="1:7" s="17" customFormat="1" ht="13" x14ac:dyDescent="0.15">
      <c r="A14" s="11" t="s">
        <v>8</v>
      </c>
      <c r="B14" s="12" t="str">
        <f>HYPERLINK("http://www.broadinstitute.org/gsea/msigdb/cards/V$SP3_Q3.html","V$SP3_Q3")</f>
        <v>V$SP3_Q3</v>
      </c>
      <c r="C14" s="13">
        <v>223</v>
      </c>
      <c r="D14" s="14">
        <v>-0.41630295</v>
      </c>
      <c r="E14" s="14">
        <v>-1.8809515000000001</v>
      </c>
      <c r="F14" s="15">
        <v>0</v>
      </c>
      <c r="G14" s="16">
        <v>0.15765966000000001</v>
      </c>
    </row>
    <row r="15" spans="1:7" s="17" customFormat="1" ht="13" x14ac:dyDescent="0.15">
      <c r="A15" s="11" t="s">
        <v>9</v>
      </c>
      <c r="B15" s="12" t="str">
        <f>HYPERLINK("http://www.broadinstitute.org/gsea/msigdb/cards/BIOCARTA_CTCF_PATHWAY.html","BIOCARTA_CTCF_PATHWAY")</f>
        <v>BIOCARTA_CTCF_PATHWAY</v>
      </c>
      <c r="C15" s="13">
        <v>22</v>
      </c>
      <c r="D15" s="14">
        <v>-0.63628435000000005</v>
      </c>
      <c r="E15" s="14">
        <v>-1.9027863</v>
      </c>
      <c r="F15" s="15">
        <v>0</v>
      </c>
      <c r="G15" s="16">
        <v>0.15772649999999999</v>
      </c>
    </row>
    <row r="16" spans="1:7" s="17" customFormat="1" ht="13" x14ac:dyDescent="0.15">
      <c r="A16" s="11" t="s">
        <v>8</v>
      </c>
      <c r="B16" s="12" t="str">
        <f>HYPERLINK("http://www.broadinstitute.org/gsea/msigdb/cards/V$EGR_Q6.html","V$EGR_Q6")</f>
        <v>V$EGR_Q6</v>
      </c>
      <c r="C16" s="13">
        <v>244</v>
      </c>
      <c r="D16" s="14">
        <v>-0.37802809999999998</v>
      </c>
      <c r="E16" s="14">
        <v>-1.7551298</v>
      </c>
      <c r="F16" s="15">
        <v>0</v>
      </c>
      <c r="G16" s="16">
        <v>0.15794383000000001</v>
      </c>
    </row>
    <row r="17" spans="1:7" s="17" customFormat="1" ht="13" x14ac:dyDescent="0.15">
      <c r="A17" s="11" t="s">
        <v>12</v>
      </c>
      <c r="B17" s="12" t="str">
        <f>HYPERLINK("http://www.broadinstitute.org/gsea/msigdb/cards/REACTOME_CYCLIN_E_ASSOCIATED_EVENTS_DURING_G1_S_TRANSITION_.html","REACTOME_CYCLIN_E_ASSOCIATED_EVENTS_DURING_G1_S_TRANSITION_")</f>
        <v>REACTOME_CYCLIN_E_ASSOCIATED_EVENTS_DURING_G1_S_TRANSITION_</v>
      </c>
      <c r="C17" s="13">
        <v>52</v>
      </c>
      <c r="D17" s="14">
        <v>-0.48791962999999999</v>
      </c>
      <c r="E17" s="14">
        <v>-1.7447151000000001</v>
      </c>
      <c r="F17" s="15">
        <v>6.6815143999999996E-3</v>
      </c>
      <c r="G17" s="16">
        <v>0.16028985000000001</v>
      </c>
    </row>
    <row r="18" spans="1:7" s="17" customFormat="1" ht="13" x14ac:dyDescent="0.15">
      <c r="A18" s="11" t="s">
        <v>7</v>
      </c>
      <c r="B18" s="12" t="str">
        <f>HYPERLINK("http://www.broadinstitute.org/gsea/msigdb/cards/SULFUR_METABOLIC_PROCESS.html","SULFUR_METABOLIC_PROCESS")</f>
        <v>SULFUR_METABOLIC_PROCESS</v>
      </c>
      <c r="C18" s="13">
        <v>35</v>
      </c>
      <c r="D18" s="14">
        <v>-0.52224665999999997</v>
      </c>
      <c r="E18" s="14">
        <v>-1.7196997000000001</v>
      </c>
      <c r="F18" s="15">
        <v>8.4745759999999993E-3</v>
      </c>
      <c r="G18" s="16">
        <v>0.16074245000000001</v>
      </c>
    </row>
    <row r="19" spans="1:7" s="17" customFormat="1" ht="13" x14ac:dyDescent="0.15">
      <c r="A19" s="11" t="s">
        <v>8</v>
      </c>
      <c r="B19" s="12" t="str">
        <f>HYPERLINK("http://www.broadinstitute.org/gsea/msigdb/cards/V$E4F1_Q6.html","V$E4F1_Q6")</f>
        <v>V$E4F1_Q6</v>
      </c>
      <c r="C19" s="13">
        <v>243</v>
      </c>
      <c r="D19" s="14">
        <v>-0.38307925999999998</v>
      </c>
      <c r="E19" s="14">
        <v>-1.7563945000000001</v>
      </c>
      <c r="F19" s="15">
        <v>0</v>
      </c>
      <c r="G19" s="16">
        <v>0.16130676999999999</v>
      </c>
    </row>
    <row r="20" spans="1:7" s="17" customFormat="1" ht="13" x14ac:dyDescent="0.15">
      <c r="A20" s="11" t="s">
        <v>10</v>
      </c>
      <c r="B20" s="12" t="str">
        <f>HYPERLINK("http://www.broadinstitute.org/gsea/msigdb/cards/TCTAGAG,MIR-517.html","TCTAGAG,MIR-517")</f>
        <v>TCTAGAG,MIR-517</v>
      </c>
      <c r="C20" s="13">
        <v>43</v>
      </c>
      <c r="D20" s="14">
        <v>-0.49500529999999998</v>
      </c>
      <c r="E20" s="14">
        <v>-1.7663508999999999</v>
      </c>
      <c r="F20" s="15">
        <v>4.4943819999999999E-3</v>
      </c>
      <c r="G20" s="16">
        <v>0.16299094</v>
      </c>
    </row>
    <row r="21" spans="1:7" s="17" customFormat="1" ht="13" x14ac:dyDescent="0.15">
      <c r="A21" s="11" t="s">
        <v>10</v>
      </c>
      <c r="B21" s="12" t="str">
        <f>HYPERLINK("http://www.broadinstitute.org/gsea/msigdb/cards/CAGTATT,MIR-200B,MIR-200C,MIR-429.html","CAGTATT,MIR-200B,MIR-200C,MIR-429")</f>
        <v>CAGTATT,MIR-200B,MIR-200C,MIR-429</v>
      </c>
      <c r="C21" s="13">
        <v>428</v>
      </c>
      <c r="D21" s="14">
        <v>-0.35962339999999998</v>
      </c>
      <c r="E21" s="14">
        <v>-1.7565116999999999</v>
      </c>
      <c r="F21" s="15">
        <v>0</v>
      </c>
      <c r="G21" s="16">
        <v>0.16661507</v>
      </c>
    </row>
    <row r="22" spans="1:7" s="17" customFormat="1" ht="13" x14ac:dyDescent="0.15">
      <c r="A22" s="11" t="s">
        <v>9</v>
      </c>
      <c r="B22" s="12" t="str">
        <f>HYPERLINK("http://www.broadinstitute.org/gsea/msigdb/cards/BIOCARTA_NFAT_PATHWAY.html","BIOCARTA_NFAT_PATHWAY")</f>
        <v>BIOCARTA_NFAT_PATHWAY</v>
      </c>
      <c r="C22" s="13">
        <v>47</v>
      </c>
      <c r="D22" s="14">
        <v>-0.49324067999999999</v>
      </c>
      <c r="E22" s="14">
        <v>-1.7679079</v>
      </c>
      <c r="F22" s="15">
        <v>0</v>
      </c>
      <c r="G22" s="16">
        <v>0.16709808000000001</v>
      </c>
    </row>
    <row r="23" spans="1:7" s="17" customFormat="1" ht="13" x14ac:dyDescent="0.15">
      <c r="A23" s="11" t="s">
        <v>10</v>
      </c>
      <c r="B23" s="12" t="str">
        <f>HYPERLINK("http://www.broadinstitute.org/gsea/msigdb/cards/CATGTAA,MIR-496.html","CATGTAA,MIR-496")</f>
        <v>CATGTAA,MIR-496</v>
      </c>
      <c r="C23" s="13">
        <v>168</v>
      </c>
      <c r="D23" s="14">
        <v>-0.39994234000000001</v>
      </c>
      <c r="E23" s="14">
        <v>-1.7715763</v>
      </c>
      <c r="F23" s="15">
        <v>0</v>
      </c>
      <c r="G23" s="16">
        <v>0.16715679999999999</v>
      </c>
    </row>
    <row r="24" spans="1:7" s="17" customFormat="1" ht="13" x14ac:dyDescent="0.15">
      <c r="A24" s="11" t="s">
        <v>7</v>
      </c>
      <c r="B24" s="12" t="str">
        <f>HYPERLINK("http://www.broadinstitute.org/gsea/msigdb/cards/NERVOUS_SYSTEM_DEVELOPMENT.html","NERVOUS_SYSTEM_DEVELOPMENT")</f>
        <v>NERVOUS_SYSTEM_DEVELOPMENT</v>
      </c>
      <c r="C24" s="13">
        <v>334</v>
      </c>
      <c r="D24" s="14">
        <v>-0.37043886999999998</v>
      </c>
      <c r="E24" s="14">
        <v>-1.7785578</v>
      </c>
      <c r="F24" s="15">
        <v>0</v>
      </c>
      <c r="G24" s="16">
        <v>0.16941728</v>
      </c>
    </row>
    <row r="25" spans="1:7" s="17" customFormat="1" ht="13" x14ac:dyDescent="0.15">
      <c r="A25" s="11" t="s">
        <v>9</v>
      </c>
      <c r="B25" s="12" t="str">
        <f>HYPERLINK("http://www.broadinstitute.org/gsea/msigdb/cards/BIOCARTA_WNT_PATHWAY.html","BIOCARTA_WNT_PATHWAY")</f>
        <v>BIOCARTA_WNT_PATHWAY</v>
      </c>
      <c r="C25" s="13">
        <v>24</v>
      </c>
      <c r="D25" s="14">
        <v>-0.56887823000000004</v>
      </c>
      <c r="E25" s="14">
        <v>-1.7576288</v>
      </c>
      <c r="F25" s="15">
        <v>4.1580039999999999E-3</v>
      </c>
      <c r="G25" s="16">
        <v>0.17087388000000001</v>
      </c>
    </row>
    <row r="26" spans="1:7" s="17" customFormat="1" ht="13" x14ac:dyDescent="0.15">
      <c r="A26" s="11" t="s">
        <v>9</v>
      </c>
      <c r="B26" s="12" t="str">
        <f>HYPERLINK("http://www.broadinstitute.org/gsea/msigdb/cards/BIOCARTA_ARF_PATHWAY.html","BIOCARTA_ARF_PATHWAY")</f>
        <v>BIOCARTA_ARF_PATHWAY</v>
      </c>
      <c r="C26" s="13">
        <v>17</v>
      </c>
      <c r="D26" s="14">
        <v>-0.68963730000000001</v>
      </c>
      <c r="E26" s="14">
        <v>-1.9114960000000001</v>
      </c>
      <c r="F26" s="15">
        <v>2.0161290000000002E-3</v>
      </c>
      <c r="G26" s="16">
        <v>0.17109226</v>
      </c>
    </row>
    <row r="27" spans="1:7" s="17" customFormat="1" ht="13" x14ac:dyDescent="0.15">
      <c r="A27" s="11" t="s">
        <v>7</v>
      </c>
      <c r="B27" s="12" t="str">
        <f>HYPERLINK("http://www.broadinstitute.org/gsea/msigdb/cards/NEGATIVE_REGULATION_OF_CELL_DIFFERENTIATION.html","NEGATIVE_REGULATION_OF_CELL_DIFFERENTIATION")</f>
        <v>NEGATIVE_REGULATION_OF_CELL_DIFFERENTIATION</v>
      </c>
      <c r="C27" s="13">
        <v>25</v>
      </c>
      <c r="D27" s="14">
        <v>-0.5977017</v>
      </c>
      <c r="E27" s="14">
        <v>-1.8455756999999999</v>
      </c>
      <c r="F27" s="15">
        <v>4.5558090000000001E-3</v>
      </c>
      <c r="G27" s="16">
        <v>0.17164352999999999</v>
      </c>
    </row>
    <row r="28" spans="1:7" s="17" customFormat="1" ht="13" x14ac:dyDescent="0.15">
      <c r="A28" s="11" t="s">
        <v>10</v>
      </c>
      <c r="B28" s="12" t="str">
        <f>HYPERLINK("http://www.broadinstitute.org/gsea/msigdb/cards/TCTGATC,MIR-383.html","TCTGATC,MIR-383")</f>
        <v>TCTGATC,MIR-383</v>
      </c>
      <c r="C28" s="13">
        <v>42</v>
      </c>
      <c r="D28" s="14">
        <v>-0.54913460000000003</v>
      </c>
      <c r="E28" s="14">
        <v>-1.9263678</v>
      </c>
      <c r="F28" s="15">
        <v>0</v>
      </c>
      <c r="G28" s="16">
        <v>0.17164941</v>
      </c>
    </row>
    <row r="29" spans="1:7" s="17" customFormat="1" ht="13" x14ac:dyDescent="0.15">
      <c r="A29" s="11" t="s">
        <v>8</v>
      </c>
      <c r="B29" s="12" t="str">
        <f>HYPERLINK("http://www.broadinstitute.org/gsea/msigdb/cards/V$ZF5_01.html","V$ZF5_01")</f>
        <v>V$ZF5_01</v>
      </c>
      <c r="C29" s="13">
        <v>209</v>
      </c>
      <c r="D29" s="14">
        <v>-0.35940722000000003</v>
      </c>
      <c r="E29" s="14">
        <v>-1.632423</v>
      </c>
      <c r="F29" s="15">
        <v>0</v>
      </c>
      <c r="G29" s="16">
        <v>0.17217244000000001</v>
      </c>
    </row>
    <row r="30" spans="1:7" s="17" customFormat="1" ht="13" x14ac:dyDescent="0.15">
      <c r="A30" s="11" t="s">
        <v>7</v>
      </c>
      <c r="B30" s="12" t="str">
        <f>HYPERLINK("http://www.broadinstitute.org/gsea/msigdb/cards/MORPHOGENESIS_OF_AN_EPITHELIUM.html","MORPHOGENESIS_OF_AN_EPITHELIUM")</f>
        <v>MORPHOGENESIS_OF_AN_EPITHELIUM</v>
      </c>
      <c r="C30" s="13">
        <v>15</v>
      </c>
      <c r="D30" s="14">
        <v>-0.60854613999999996</v>
      </c>
      <c r="E30" s="14">
        <v>-1.6311179</v>
      </c>
      <c r="F30" s="15">
        <v>2.5104603E-2</v>
      </c>
      <c r="G30" s="16">
        <v>0.17219044</v>
      </c>
    </row>
    <row r="31" spans="1:7" s="17" customFormat="1" ht="13" x14ac:dyDescent="0.15">
      <c r="A31" s="11" t="s">
        <v>13</v>
      </c>
      <c r="B31" s="12" t="str">
        <f>HYPERLINK("http://www.broadinstitute.org/gsea/msigdb/cards/OXIDOREDUCTASE_ACTIVITY_ACTING_ON_THE_ALDEHYDE_OR_OXO_GROUP_OF_DONORSNAD_OR_NADP_AS_ACCEPTOR.html","OXIDOREDUCTASE_ACTIVITY_ACTING_ON_THE_ALDEHYDE_OR_OXO_GROUP_OF_DONORSNAD_OR_NADP_AS_ACCEPTOR")</f>
        <v>OXIDOREDUCTASE_ACTIVITY_ACTING_ON_THE_ALDEHYDE_OR_OXO_GROUP_OF_DONORSNAD_OR_NADP_AS_ACCEPTOR</v>
      </c>
      <c r="C31" s="13">
        <v>15</v>
      </c>
      <c r="D31" s="14">
        <v>-0.60947240000000003</v>
      </c>
      <c r="E31" s="14">
        <v>-1.6297965000000001</v>
      </c>
      <c r="F31" s="15">
        <v>1.3513514000000001E-2</v>
      </c>
      <c r="G31" s="16">
        <v>0.17225280000000001</v>
      </c>
    </row>
    <row r="32" spans="1:7" s="17" customFormat="1" ht="13" x14ac:dyDescent="0.15">
      <c r="A32" s="11" t="s">
        <v>8</v>
      </c>
      <c r="B32" s="12" t="str">
        <f>HYPERLINK("http://www.broadinstitute.org/gsea/msigdb/cards/V$E2F_Q6.html","V$E2F_Q6")</f>
        <v>V$E2F_Q6</v>
      </c>
      <c r="C32" s="13">
        <v>207</v>
      </c>
      <c r="D32" s="14">
        <v>-0.35790682000000001</v>
      </c>
      <c r="E32" s="14">
        <v>-1.6246189</v>
      </c>
      <c r="F32" s="15">
        <v>0</v>
      </c>
      <c r="G32" s="16">
        <v>0.17229916000000001</v>
      </c>
    </row>
    <row r="33" spans="1:7" s="17" customFormat="1" ht="13" x14ac:dyDescent="0.15">
      <c r="A33" s="11" t="s">
        <v>7</v>
      </c>
      <c r="B33" s="12" t="str">
        <f>HYPERLINK("http://www.broadinstitute.org/gsea/msigdb/cards/MRNA_METABOLIC_PROCESS.html","MRNA_METABOLIC_PROCESS")</f>
        <v>MRNA_METABOLIC_PROCESS</v>
      </c>
      <c r="C33" s="13">
        <v>70</v>
      </c>
      <c r="D33" s="14">
        <v>-0.46891746000000001</v>
      </c>
      <c r="E33" s="14">
        <v>-1.7721496000000001</v>
      </c>
      <c r="F33" s="15">
        <v>0</v>
      </c>
      <c r="G33" s="16">
        <v>0.17295404</v>
      </c>
    </row>
    <row r="34" spans="1:7" s="17" customFormat="1" ht="13" x14ac:dyDescent="0.15">
      <c r="A34" s="11" t="s">
        <v>11</v>
      </c>
      <c r="B34" s="12" t="str">
        <f>HYPERLINK("http://www.broadinstitute.org/gsea/msigdb/cards/KEGG_GLYCOSAMINOGLYCAN_BIOSYNTHESIS_CHONDROITIN_SULFATE.html","KEGG_GLYCOSAMINOGLYCAN_BIOSYNTHESIS_CHONDROITIN_SULFATE")</f>
        <v>KEGG_GLYCOSAMINOGLYCAN_BIOSYNTHESIS_CHONDROITIN_SULFATE</v>
      </c>
      <c r="C34" s="13">
        <v>20</v>
      </c>
      <c r="D34" s="14">
        <v>-0.5440836</v>
      </c>
      <c r="E34" s="14">
        <v>-1.6252309</v>
      </c>
      <c r="F34" s="15">
        <v>3.0701755000000001E-2</v>
      </c>
      <c r="G34" s="16">
        <v>0.17330548000000001</v>
      </c>
    </row>
    <row r="35" spans="1:7" s="17" customFormat="1" ht="13" x14ac:dyDescent="0.15">
      <c r="A35" s="11" t="s">
        <v>7</v>
      </c>
      <c r="B35" s="12" t="str">
        <f>HYPERLINK("http://www.broadinstitute.org/gsea/msigdb/cards/REGULATION_OF_DNA_METABOLIC_PROCESS.html","REGULATION_OF_DNA_METABOLIC_PROCESS")</f>
        <v>REGULATION_OF_DNA_METABOLIC_PROCESS</v>
      </c>
      <c r="C35" s="13">
        <v>39</v>
      </c>
      <c r="D35" s="14">
        <v>-0.47941905000000001</v>
      </c>
      <c r="E35" s="14">
        <v>-1.6344414</v>
      </c>
      <c r="F35" s="15">
        <v>1.5217391E-2</v>
      </c>
      <c r="G35" s="16">
        <v>0.17338729</v>
      </c>
    </row>
    <row r="36" spans="1:7" s="17" customFormat="1" ht="13" x14ac:dyDescent="0.15">
      <c r="A36" s="11" t="s">
        <v>8</v>
      </c>
      <c r="B36" s="12" t="str">
        <f>HYPERLINK("http://www.broadinstitute.org/gsea/msigdb/cards/AACYNNNNTTCCS_UNKNOWN.html","AACYNNNNTTCCS_UNKNOWN")</f>
        <v>AACYNNNNTTCCS_UNKNOWN</v>
      </c>
      <c r="C36" s="13">
        <v>85</v>
      </c>
      <c r="D36" s="14">
        <v>-0.40194960000000002</v>
      </c>
      <c r="E36" s="14">
        <v>-1.6328353</v>
      </c>
      <c r="F36" s="15">
        <v>2.3474179E-3</v>
      </c>
      <c r="G36" s="16">
        <v>0.17343749999999999</v>
      </c>
    </row>
    <row r="37" spans="1:7" s="17" customFormat="1" ht="13" x14ac:dyDescent="0.15">
      <c r="A37" s="11" t="s">
        <v>8</v>
      </c>
      <c r="B37" s="12" t="str">
        <f>HYPERLINK("http://www.broadinstitute.org/gsea/msigdb/cards/V$LXR_Q3.html","V$LXR_Q3")</f>
        <v>V$LXR_Q3</v>
      </c>
      <c r="C37" s="13">
        <v>69</v>
      </c>
      <c r="D37" s="14">
        <v>-0.41966160000000002</v>
      </c>
      <c r="E37" s="14">
        <v>-1.6261137000000001</v>
      </c>
      <c r="F37" s="15">
        <v>9.1743115000000007E-3</v>
      </c>
      <c r="G37" s="16">
        <v>0.17394382999999999</v>
      </c>
    </row>
    <row r="38" spans="1:7" s="17" customFormat="1" ht="13" x14ac:dyDescent="0.15">
      <c r="A38" s="11" t="s">
        <v>11</v>
      </c>
      <c r="B38" s="12" t="str">
        <f>HYPERLINK("http://www.broadinstitute.org/gsea/msigdb/cards/KEGG_SPLICEOSOME.html","KEGG_SPLICEOSOME")</f>
        <v>KEGG_SPLICEOSOME</v>
      </c>
      <c r="C38" s="13">
        <v>95</v>
      </c>
      <c r="D38" s="14">
        <v>-0.40621114000000003</v>
      </c>
      <c r="E38" s="14">
        <v>-1.6385502999999999</v>
      </c>
      <c r="F38" s="15">
        <v>2.2222222999999999E-3</v>
      </c>
      <c r="G38" s="16">
        <v>0.17411684999999999</v>
      </c>
    </row>
    <row r="39" spans="1:7" s="17" customFormat="1" ht="13" x14ac:dyDescent="0.15">
      <c r="A39" s="11" t="s">
        <v>14</v>
      </c>
      <c r="B39" s="12" t="str">
        <f>HYPERLINK("http://www.broadinstitute.org/gsea/msigdb/cards/NUCLEOLAR_PART.html","NUCLEOLAR_PART")</f>
        <v>NUCLEOLAR_PART</v>
      </c>
      <c r="C39" s="13">
        <v>17</v>
      </c>
      <c r="D39" s="14">
        <v>-0.58826529999999999</v>
      </c>
      <c r="E39" s="14">
        <v>-1.6964892</v>
      </c>
      <c r="F39" s="15">
        <v>1.3793102999999999E-2</v>
      </c>
      <c r="G39" s="16">
        <v>0.17469667</v>
      </c>
    </row>
    <row r="40" spans="1:7" s="17" customFormat="1" ht="13" x14ac:dyDescent="0.15">
      <c r="A40" s="11" t="s">
        <v>10</v>
      </c>
      <c r="B40" s="12" t="str">
        <f>HYPERLINK("http://www.broadinstitute.org/gsea/msigdb/cards/CACTTTG,MIR-520G,MIR-520H.html","CACTTTG,MIR-520G,MIR-520H")</f>
        <v>CACTTTG,MIR-520G,MIR-520H</v>
      </c>
      <c r="C40" s="13">
        <v>212</v>
      </c>
      <c r="D40" s="14">
        <v>-0.35713600000000001</v>
      </c>
      <c r="E40" s="14">
        <v>-1.6217172</v>
      </c>
      <c r="F40" s="15">
        <v>0</v>
      </c>
      <c r="G40" s="16">
        <v>0.17472752999999999</v>
      </c>
    </row>
    <row r="41" spans="1:7" s="17" customFormat="1" ht="13" x14ac:dyDescent="0.15">
      <c r="A41" s="11" t="s">
        <v>8</v>
      </c>
      <c r="B41" s="12" t="str">
        <f>HYPERLINK("http://www.broadinstitute.org/gsea/msigdb/cards/SGCGSSAAA_V$E2F1DP2_01.html","SGCGSSAAA_V$E2F1DP2_01")</f>
        <v>SGCGSSAAA_V$E2F1DP2_01</v>
      </c>
      <c r="C41" s="13">
        <v>147</v>
      </c>
      <c r="D41" s="14">
        <v>-0.37181695999999997</v>
      </c>
      <c r="E41" s="14">
        <v>-1.634973</v>
      </c>
      <c r="F41" s="15">
        <v>0</v>
      </c>
      <c r="G41" s="16">
        <v>0.17475336999999999</v>
      </c>
    </row>
    <row r="42" spans="1:7" s="17" customFormat="1" ht="13" x14ac:dyDescent="0.15">
      <c r="A42" s="11" t="s">
        <v>10</v>
      </c>
      <c r="B42" s="12" t="str">
        <f>HYPERLINK("http://www.broadinstitute.org/gsea/msigdb/cards/GTTAAAG,MIR-302B.html","GTTAAAG,MIR-302B")</f>
        <v>GTTAAAG,MIR-302B</v>
      </c>
      <c r="C42" s="13">
        <v>61</v>
      </c>
      <c r="D42" s="14">
        <v>-0.47876312999999998</v>
      </c>
      <c r="E42" s="14">
        <v>-1.7796171000000001</v>
      </c>
      <c r="F42" s="15">
        <v>0</v>
      </c>
      <c r="G42" s="16">
        <v>0.17517211999999999</v>
      </c>
    </row>
    <row r="43" spans="1:7" s="17" customFormat="1" ht="13" x14ac:dyDescent="0.15">
      <c r="A43" s="11" t="s">
        <v>10</v>
      </c>
      <c r="B43" s="12" t="str">
        <f>HYPERLINK("http://www.broadinstitute.org/gsea/msigdb/cards/AAGGGAT,MIR-188.html","AAGGGAT,MIR-188")</f>
        <v>AAGGGAT,MIR-188</v>
      </c>
      <c r="C43" s="13">
        <v>69</v>
      </c>
      <c r="D43" s="14">
        <v>-0.42915284999999997</v>
      </c>
      <c r="E43" s="14">
        <v>-1.6390054999999999</v>
      </c>
      <c r="F43" s="15">
        <v>0</v>
      </c>
      <c r="G43" s="16">
        <v>0.17548442</v>
      </c>
    </row>
    <row r="44" spans="1:7" s="17" customFormat="1" ht="13" x14ac:dyDescent="0.15">
      <c r="A44" s="11" t="s">
        <v>10</v>
      </c>
      <c r="B44" s="12" t="str">
        <f>HYPERLINK("http://www.broadinstitute.org/gsea/msigdb/cards/TCTGATA,MIR-361.html","TCTGATA,MIR-361")</f>
        <v>TCTGATA,MIR-361</v>
      </c>
      <c r="C44" s="13">
        <v>74</v>
      </c>
      <c r="D44" s="14">
        <v>-0.42091610000000002</v>
      </c>
      <c r="E44" s="14">
        <v>-1.6417409999999999</v>
      </c>
      <c r="F44" s="15">
        <v>1.4018691E-2</v>
      </c>
      <c r="G44" s="16">
        <v>0.17548928999999999</v>
      </c>
    </row>
    <row r="45" spans="1:7" s="17" customFormat="1" ht="13" x14ac:dyDescent="0.15">
      <c r="A45" s="11" t="s">
        <v>7</v>
      </c>
      <c r="B45" s="12" t="str">
        <f>HYPERLINK("http://www.broadinstitute.org/gsea/msigdb/cards/TISSUE_DEVELOPMENT.html","TISSUE_DEVELOPMENT")</f>
        <v>TISSUE_DEVELOPMENT</v>
      </c>
      <c r="C45" s="13">
        <v>113</v>
      </c>
      <c r="D45" s="14">
        <v>-0.39428360000000001</v>
      </c>
      <c r="E45" s="14">
        <v>-1.6261835</v>
      </c>
      <c r="F45" s="15">
        <v>2.3041475E-3</v>
      </c>
      <c r="G45" s="16">
        <v>0.17581074999999999</v>
      </c>
    </row>
    <row r="46" spans="1:7" s="17" customFormat="1" ht="13" x14ac:dyDescent="0.15">
      <c r="A46" s="11" t="s">
        <v>7</v>
      </c>
      <c r="B46" s="12" t="str">
        <f>HYPERLINK("http://www.broadinstitute.org/gsea/msigdb/cards/INDUCTION_OF_APOPTOSIS_BY_INTRACELLULAR_SIGNALS.html","INDUCTION_OF_APOPTOSIS_BY_INTRACELLULAR_SIGNALS")</f>
        <v>INDUCTION_OF_APOPTOSIS_BY_INTRACELLULAR_SIGNALS</v>
      </c>
      <c r="C46" s="13">
        <v>22</v>
      </c>
      <c r="D46" s="14">
        <v>-0.56191349999999995</v>
      </c>
      <c r="E46" s="14">
        <v>-1.6581688000000001</v>
      </c>
      <c r="F46" s="15">
        <v>8.5470089999999995E-3</v>
      </c>
      <c r="G46" s="16">
        <v>0.17627934000000001</v>
      </c>
    </row>
    <row r="47" spans="1:7" s="17" customFormat="1" ht="13" x14ac:dyDescent="0.15">
      <c r="A47" s="11" t="s">
        <v>12</v>
      </c>
      <c r="B47" s="12" t="str">
        <f>HYPERLINK("http://www.broadinstitute.org/gsea/msigdb/cards/REACTOME_GABA_SYNTHESIS_RELEASE_REUPTAKE_AND_DEGRADATION.html","REACTOME_GABA_SYNTHESIS_RELEASE_REUPTAKE_AND_DEGRADATION")</f>
        <v>REACTOME_GABA_SYNTHESIS_RELEASE_REUPTAKE_AND_DEGRADATION</v>
      </c>
      <c r="C47" s="13">
        <v>15</v>
      </c>
      <c r="D47" s="14">
        <v>-0.60300160000000003</v>
      </c>
      <c r="E47" s="14">
        <v>-1.6353437</v>
      </c>
      <c r="F47" s="15">
        <v>1.9313305999999999E-2</v>
      </c>
      <c r="G47" s="16">
        <v>0.17636429000000001</v>
      </c>
    </row>
    <row r="48" spans="1:7" s="17" customFormat="1" ht="13" x14ac:dyDescent="0.15">
      <c r="A48" s="11" t="s">
        <v>8</v>
      </c>
      <c r="B48" s="12" t="str">
        <f>HYPERLINK("http://www.broadinstitute.org/gsea/msigdb/cards/V$E2F1DP1_01.html","V$E2F1DP1_01")</f>
        <v>V$E2F1DP1_01</v>
      </c>
      <c r="C48" s="13">
        <v>205</v>
      </c>
      <c r="D48" s="14">
        <v>-0.37207213</v>
      </c>
      <c r="E48" s="14">
        <v>-1.6721592000000001</v>
      </c>
      <c r="F48" s="15">
        <v>0</v>
      </c>
      <c r="G48" s="16">
        <v>0.17690225000000001</v>
      </c>
    </row>
    <row r="49" spans="1:7" s="17" customFormat="1" ht="13" x14ac:dyDescent="0.15">
      <c r="A49" s="11" t="s">
        <v>8</v>
      </c>
      <c r="B49" s="12" t="str">
        <f>HYPERLINK("http://www.broadinstitute.org/gsea/msigdb/cards/V$OCT1_Q6.html","V$OCT1_Q6")</f>
        <v>V$OCT1_Q6</v>
      </c>
      <c r="C49" s="13">
        <v>224</v>
      </c>
      <c r="D49" s="14">
        <v>-0.35502869999999997</v>
      </c>
      <c r="E49" s="14">
        <v>-1.6422608000000001</v>
      </c>
      <c r="F49" s="15">
        <v>0</v>
      </c>
      <c r="G49" s="16">
        <v>0.17695342</v>
      </c>
    </row>
    <row r="50" spans="1:7" s="17" customFormat="1" ht="13" x14ac:dyDescent="0.15">
      <c r="A50" s="11" t="s">
        <v>7</v>
      </c>
      <c r="B50" s="12" t="str">
        <f>HYPERLINK("http://www.broadinstitute.org/gsea/msigdb/cards/REGULATION_OF_TRANSCRIPTION_FROM_RNA_POLYMERASE_II_PROMOTER.html","REGULATION_OF_TRANSCRIPTION_FROM_RNA_POLYMERASE_II_PROMOTER")</f>
        <v>REGULATION_OF_TRANSCRIPTION_FROM_RNA_POLYMERASE_II_PROMOTER</v>
      </c>
      <c r="C50" s="13">
        <v>257</v>
      </c>
      <c r="D50" s="14">
        <v>-0.35137278</v>
      </c>
      <c r="E50" s="14">
        <v>-1.6393785000000001</v>
      </c>
      <c r="F50" s="15">
        <v>0</v>
      </c>
      <c r="G50" s="16">
        <v>0.17714693000000001</v>
      </c>
    </row>
    <row r="51" spans="1:7" s="17" customFormat="1" ht="13" x14ac:dyDescent="0.15">
      <c r="A51" s="11" t="s">
        <v>8</v>
      </c>
      <c r="B51" s="12" t="str">
        <f>HYPERLINK("http://www.broadinstitute.org/gsea/msigdb/cards/V$SP1_Q2_01.html","V$SP1_Q2_01")</f>
        <v>V$SP1_Q2_01</v>
      </c>
      <c r="C51" s="13">
        <v>222</v>
      </c>
      <c r="D51" s="14">
        <v>-0.37175542</v>
      </c>
      <c r="E51" s="14">
        <v>-1.6759018000000001</v>
      </c>
      <c r="F51" s="15">
        <v>0</v>
      </c>
      <c r="G51" s="16">
        <v>0.17719573</v>
      </c>
    </row>
    <row r="52" spans="1:7" s="17" customFormat="1" ht="13" x14ac:dyDescent="0.15">
      <c r="A52" s="11" t="s">
        <v>8</v>
      </c>
      <c r="B52" s="12" t="str">
        <f>HYPERLINK("http://www.broadinstitute.org/gsea/msigdb/cards/V$E2F4DP2_01.html","V$E2F4DP2_01")</f>
        <v>V$E2F4DP2_01</v>
      </c>
      <c r="C52" s="13">
        <v>205</v>
      </c>
      <c r="D52" s="14">
        <v>-0.37207213</v>
      </c>
      <c r="E52" s="14">
        <v>-1.6972286999999999</v>
      </c>
      <c r="F52" s="15">
        <v>0</v>
      </c>
      <c r="G52" s="16">
        <v>0.17734973000000001</v>
      </c>
    </row>
    <row r="53" spans="1:7" s="17" customFormat="1" ht="13" x14ac:dyDescent="0.15">
      <c r="A53" s="11" t="s">
        <v>10</v>
      </c>
      <c r="B53" s="12" t="str">
        <f>HYPERLINK("http://www.broadinstitute.org/gsea/msigdb/cards/CCTGAGT,MIR-510.html","CCTGAGT,MIR-510")</f>
        <v>CCTGAGT,MIR-510</v>
      </c>
      <c r="C53" s="13">
        <v>38</v>
      </c>
      <c r="D53" s="14">
        <v>-0.49829620000000002</v>
      </c>
      <c r="E53" s="14">
        <v>-1.699608</v>
      </c>
      <c r="F53" s="15">
        <v>9.0909089999999994E-3</v>
      </c>
      <c r="G53" s="16">
        <v>0.17752698</v>
      </c>
    </row>
    <row r="54" spans="1:7" s="17" customFormat="1" ht="13" x14ac:dyDescent="0.15">
      <c r="A54" s="11" t="s">
        <v>8</v>
      </c>
      <c r="B54" s="12" t="str">
        <f>HYPERLINK("http://www.broadinstitute.org/gsea/msigdb/cards/V$E2F1DP2_01.html","V$E2F1DP2_01")</f>
        <v>V$E2F1DP2_01</v>
      </c>
      <c r="C54" s="13">
        <v>205</v>
      </c>
      <c r="D54" s="14">
        <v>-0.37207213</v>
      </c>
      <c r="E54" s="14">
        <v>-1.6588833000000001</v>
      </c>
      <c r="F54" s="15">
        <v>0</v>
      </c>
      <c r="G54" s="16">
        <v>0.1780254</v>
      </c>
    </row>
    <row r="55" spans="1:7" s="17" customFormat="1" ht="13" x14ac:dyDescent="0.15">
      <c r="A55" s="11" t="s">
        <v>8</v>
      </c>
      <c r="B55" s="12" t="str">
        <f>HYPERLINK("http://www.broadinstitute.org/gsea/msigdb/cards/V$E2F_02.html","V$E2F_02")</f>
        <v>V$E2F_02</v>
      </c>
      <c r="C55" s="13">
        <v>205</v>
      </c>
      <c r="D55" s="14">
        <v>-0.37626465999999997</v>
      </c>
      <c r="E55" s="14">
        <v>-1.7012202000000001</v>
      </c>
      <c r="F55" s="15">
        <v>0</v>
      </c>
      <c r="G55" s="16">
        <v>0.17853205</v>
      </c>
    </row>
    <row r="56" spans="1:7" s="17" customFormat="1" ht="13" x14ac:dyDescent="0.15">
      <c r="A56" s="11" t="s">
        <v>8</v>
      </c>
      <c r="B56" s="12" t="str">
        <f>HYPERLINK("http://www.broadinstitute.org/gsea/msigdb/cards/V$AHRARNT_01.html","V$AHRARNT_01")</f>
        <v>V$AHRARNT_01</v>
      </c>
      <c r="C56" s="13">
        <v>132</v>
      </c>
      <c r="D56" s="14">
        <v>-0.39438995999999998</v>
      </c>
      <c r="E56" s="14">
        <v>-1.6669887999999999</v>
      </c>
      <c r="F56" s="15">
        <v>2.2371365E-3</v>
      </c>
      <c r="G56" s="16">
        <v>0.17889504000000001</v>
      </c>
    </row>
    <row r="57" spans="1:7" s="17" customFormat="1" ht="13" x14ac:dyDescent="0.15">
      <c r="A57" s="11" t="s">
        <v>12</v>
      </c>
      <c r="B57" s="12" t="str">
        <f>HYPERLINK("http://www.broadinstitute.org/gsea/msigdb/cards/REACTOME_PROCESSING_OF_CAPPED_INTRON_CONTAINING_PRE_MRNA.html","REACTOME_PROCESSING_OF_CAPPED_INTRON_CONTAINING_PRE_MRNA")</f>
        <v>REACTOME_PROCESSING_OF_CAPPED_INTRON_CONTAINING_PRE_MRNA</v>
      </c>
      <c r="C57" s="13">
        <v>105</v>
      </c>
      <c r="D57" s="14">
        <v>-0.40235453999999998</v>
      </c>
      <c r="E57" s="14">
        <v>-1.6688959999999999</v>
      </c>
      <c r="F57" s="15">
        <v>0</v>
      </c>
      <c r="G57" s="16">
        <v>0.17913092999999999</v>
      </c>
    </row>
    <row r="58" spans="1:7" s="17" customFormat="1" ht="13" x14ac:dyDescent="0.15">
      <c r="A58" s="11" t="s">
        <v>13</v>
      </c>
      <c r="B58" s="12" t="str">
        <f>HYPERLINK("http://www.broadinstitute.org/gsea/msigdb/cards/GTP_BINDING.html","GTP_BINDING")</f>
        <v>GTP_BINDING</v>
      </c>
      <c r="C58" s="13">
        <v>42</v>
      </c>
      <c r="D58" s="14">
        <v>-0.47271849999999999</v>
      </c>
      <c r="E58" s="14">
        <v>-1.6423000000000001</v>
      </c>
      <c r="F58" s="15">
        <v>1.5317285999999999E-2</v>
      </c>
      <c r="G58" s="16">
        <v>0.1791384</v>
      </c>
    </row>
    <row r="59" spans="1:7" s="17" customFormat="1" ht="13" x14ac:dyDescent="0.15">
      <c r="A59" s="11" t="s">
        <v>10</v>
      </c>
      <c r="B59" s="12" t="str">
        <f>HYPERLINK("http://www.broadinstitute.org/gsea/msigdb/cards/CTACTAG,MIR-325.html","CTACTAG,MIR-325")</f>
        <v>CTACTAG,MIR-325</v>
      </c>
      <c r="C59" s="13">
        <v>15</v>
      </c>
      <c r="D59" s="14">
        <v>-0.61841029999999997</v>
      </c>
      <c r="E59" s="14">
        <v>-1.6724222</v>
      </c>
      <c r="F59" s="15">
        <v>1.3100436999999999E-2</v>
      </c>
      <c r="G59" s="16">
        <v>0.17940334999999999</v>
      </c>
    </row>
    <row r="60" spans="1:7" s="17" customFormat="1" ht="13" x14ac:dyDescent="0.15">
      <c r="A60" s="11" t="s">
        <v>7</v>
      </c>
      <c r="B60" s="12" t="str">
        <f>HYPERLINK("http://www.broadinstitute.org/gsea/msigdb/cards/MRNA_PROCESSING_GO_0006397.html","MRNA_PROCESSING_GO_0006397")</f>
        <v>MRNA_PROCESSING_GO_0006397</v>
      </c>
      <c r="C60" s="13">
        <v>60</v>
      </c>
      <c r="D60" s="14">
        <v>-0.49332475999999997</v>
      </c>
      <c r="E60" s="14">
        <v>-1.8496318</v>
      </c>
      <c r="F60" s="15">
        <v>0</v>
      </c>
      <c r="G60" s="16">
        <v>0.17953928</v>
      </c>
    </row>
    <row r="61" spans="1:7" s="17" customFormat="1" ht="13" x14ac:dyDescent="0.15">
      <c r="A61" s="11" t="s">
        <v>10</v>
      </c>
      <c r="B61" s="12" t="str">
        <f>HYPERLINK("http://www.broadinstitute.org/gsea/msigdb/cards/TTTGTAG,MIR-520D.html","TTTGTAG,MIR-520D")</f>
        <v>TTTGTAG,MIR-520D</v>
      </c>
      <c r="C61" s="13">
        <v>307</v>
      </c>
      <c r="D61" s="14">
        <v>-0.354014</v>
      </c>
      <c r="E61" s="14">
        <v>-1.6764083999999999</v>
      </c>
      <c r="F61" s="15">
        <v>0</v>
      </c>
      <c r="G61" s="16">
        <v>0.17963417000000001</v>
      </c>
    </row>
    <row r="62" spans="1:7" s="17" customFormat="1" ht="13" x14ac:dyDescent="0.15">
      <c r="A62" s="11" t="s">
        <v>10</v>
      </c>
      <c r="B62" s="12" t="str">
        <f>HYPERLINK("http://www.broadinstitute.org/gsea/msigdb/cards/ATAAGCT,MIR-21.html","ATAAGCT,MIR-21")</f>
        <v>ATAAGCT,MIR-21</v>
      </c>
      <c r="C62" s="13">
        <v>108</v>
      </c>
      <c r="D62" s="14">
        <v>-0.41108971999999999</v>
      </c>
      <c r="E62" s="14">
        <v>-1.7029882999999999</v>
      </c>
      <c r="F62" s="15">
        <v>2.3640661999999998E-3</v>
      </c>
      <c r="G62" s="16">
        <v>0.17987652000000001</v>
      </c>
    </row>
    <row r="63" spans="1:7" s="17" customFormat="1" ht="13" x14ac:dyDescent="0.15">
      <c r="A63" s="11" t="s">
        <v>8</v>
      </c>
      <c r="B63" s="12" t="str">
        <f>HYPERLINK("http://www.broadinstitute.org/gsea/msigdb/cards/V$LXR_DR4_Q3.html","V$LXR_DR4_Q3")</f>
        <v>V$LXR_DR4_Q3</v>
      </c>
      <c r="C63" s="13">
        <v>81</v>
      </c>
      <c r="D63" s="14">
        <v>-0.41892343999999998</v>
      </c>
      <c r="E63" s="14">
        <v>-1.6543002</v>
      </c>
      <c r="F63" s="15">
        <v>2.2624435E-3</v>
      </c>
      <c r="G63" s="16">
        <v>0.18019204</v>
      </c>
    </row>
    <row r="64" spans="1:7" s="17" customFormat="1" ht="13" x14ac:dyDescent="0.15">
      <c r="A64" s="11" t="s">
        <v>9</v>
      </c>
      <c r="B64" s="12" t="str">
        <f>HYPERLINK("http://www.broadinstitute.org/gsea/msigdb/cards/BIOCARTA_IGF1_PATHWAY.html","BIOCARTA_IGF1_PATHWAY")</f>
        <v>BIOCARTA_IGF1_PATHWAY</v>
      </c>
      <c r="C64" s="13">
        <v>19</v>
      </c>
      <c r="D64" s="14">
        <v>-0.63423669999999999</v>
      </c>
      <c r="E64" s="14">
        <v>-1.8589681</v>
      </c>
      <c r="F64" s="15">
        <v>0</v>
      </c>
      <c r="G64" s="16">
        <v>0.1802291</v>
      </c>
    </row>
    <row r="65" spans="1:7" s="17" customFormat="1" ht="13" x14ac:dyDescent="0.15">
      <c r="A65" s="11" t="s">
        <v>12</v>
      </c>
      <c r="B65" s="12" t="str">
        <f>HYPERLINK("http://www.broadinstitute.org/gsea/msigdb/cards/REACTOME_MRNA_3_END_PROCESSING.html","REACTOME_MRNA_3_END_PROCESSING")</f>
        <v>REACTOME_MRNA_3_END_PROCESSING</v>
      </c>
      <c r="C65" s="13">
        <v>27</v>
      </c>
      <c r="D65" s="14">
        <v>-0.53454219999999997</v>
      </c>
      <c r="E65" s="14">
        <v>-1.6590826999999999</v>
      </c>
      <c r="F65" s="15">
        <v>6.6518849999999997E-3</v>
      </c>
      <c r="G65" s="16">
        <v>0.18043203999999999</v>
      </c>
    </row>
    <row r="66" spans="1:7" s="17" customFormat="1" ht="13" x14ac:dyDescent="0.15">
      <c r="A66" s="11" t="s">
        <v>10</v>
      </c>
      <c r="B66" s="12" t="str">
        <f>HYPERLINK("http://www.broadinstitute.org/gsea/msigdb/cards/AAGCAAT,MIR-137.html","AAGCAAT,MIR-137")</f>
        <v>AAGCAAT,MIR-137</v>
      </c>
      <c r="C66" s="13">
        <v>193</v>
      </c>
      <c r="D66" s="14">
        <v>-0.40416089999999999</v>
      </c>
      <c r="E66" s="14">
        <v>-1.8147362</v>
      </c>
      <c r="F66" s="15">
        <v>0</v>
      </c>
      <c r="G66" s="16">
        <v>0.18075285999999999</v>
      </c>
    </row>
    <row r="67" spans="1:7" s="17" customFormat="1" ht="13" x14ac:dyDescent="0.15">
      <c r="A67" s="11" t="s">
        <v>12</v>
      </c>
      <c r="B67" s="12" t="str">
        <f>HYPERLINK("http://www.broadinstitute.org/gsea/msigdb/cards/REACTOME_PROCESSING_OF_CAPPED_INTRONLESS_PRE_MRNA.html","REACTOME_PROCESSING_OF_CAPPED_INTRONLESS_PRE_MRNA")</f>
        <v>REACTOME_PROCESSING_OF_CAPPED_INTRONLESS_PRE_MRNA</v>
      </c>
      <c r="C67" s="13">
        <v>18</v>
      </c>
      <c r="D67" s="14">
        <v>-0.59340674000000004</v>
      </c>
      <c r="E67" s="14">
        <v>-1.6774608</v>
      </c>
      <c r="F67" s="15">
        <v>1.2738854000000001E-2</v>
      </c>
      <c r="G67" s="16">
        <v>0.18133384</v>
      </c>
    </row>
    <row r="68" spans="1:7" s="17" customFormat="1" ht="13" x14ac:dyDescent="0.15">
      <c r="A68" s="11" t="s">
        <v>13</v>
      </c>
      <c r="B68" s="12" t="str">
        <f>HYPERLINK("http://www.broadinstitute.org/gsea/msigdb/cards/STRUCTURAL_CONSTITUENT_OF_CYTOSKELETON.html","STRUCTURAL_CONSTITUENT_OF_CYTOSKELETON")</f>
        <v>STRUCTURAL_CONSTITUENT_OF_CYTOSKELETON</v>
      </c>
      <c r="C68" s="13">
        <v>47</v>
      </c>
      <c r="D68" s="14">
        <v>-0.46476974999999998</v>
      </c>
      <c r="E68" s="14">
        <v>-1.6423372000000001</v>
      </c>
      <c r="F68" s="15">
        <v>6.8493149999999999E-3</v>
      </c>
      <c r="G68" s="16">
        <v>0.18147679999999999</v>
      </c>
    </row>
    <row r="69" spans="1:7" s="17" customFormat="1" ht="13" x14ac:dyDescent="0.15">
      <c r="A69" s="11" t="s">
        <v>10</v>
      </c>
      <c r="B69" s="12" t="str">
        <f>HYPERLINK("http://www.broadinstitute.org/gsea/msigdb/cards/TAGCTTT,MIR-9.html","TAGCTTT,MIR-9")</f>
        <v>TAGCTTT,MIR-9</v>
      </c>
      <c r="C69" s="13">
        <v>217</v>
      </c>
      <c r="D69" s="14">
        <v>-0.39597112000000001</v>
      </c>
      <c r="E69" s="14">
        <v>-1.8200467</v>
      </c>
      <c r="F69" s="15">
        <v>0</v>
      </c>
      <c r="G69" s="16">
        <v>0.18158041</v>
      </c>
    </row>
    <row r="70" spans="1:7" s="17" customFormat="1" ht="13" x14ac:dyDescent="0.15">
      <c r="A70" s="11" t="s">
        <v>7</v>
      </c>
      <c r="B70" s="12" t="str">
        <f>HYPERLINK("http://www.broadinstitute.org/gsea/msigdb/cards/SULFUR_COMPOUND_BIOSYNTHETIC_PROCESS.html","SULFUR_COMPOUND_BIOSYNTHETIC_PROCESS")</f>
        <v>SULFUR_COMPOUND_BIOSYNTHETIC_PROCESS</v>
      </c>
      <c r="C70" s="13">
        <v>18</v>
      </c>
      <c r="D70" s="14">
        <v>-0.59419860000000002</v>
      </c>
      <c r="E70" s="14">
        <v>-1.6518168</v>
      </c>
      <c r="F70" s="15">
        <v>2.4691358E-2</v>
      </c>
      <c r="G70" s="16">
        <v>0.18176194000000001</v>
      </c>
    </row>
    <row r="71" spans="1:7" s="17" customFormat="1" ht="13" x14ac:dyDescent="0.15">
      <c r="A71" s="11" t="s">
        <v>10</v>
      </c>
      <c r="B71" s="12" t="str">
        <f>HYPERLINK("http://www.broadinstitute.org/gsea/msigdb/cards/CAAGGAT,MIR-362.html","CAAGGAT,MIR-362")</f>
        <v>CAAGGAT,MIR-362</v>
      </c>
      <c r="C71" s="13">
        <v>59</v>
      </c>
      <c r="D71" s="14">
        <v>-0.43665619999999999</v>
      </c>
      <c r="E71" s="14">
        <v>-1.6153200999999999</v>
      </c>
      <c r="F71" s="15">
        <v>1.6563147E-2</v>
      </c>
      <c r="G71" s="16">
        <v>0.18234241000000001</v>
      </c>
    </row>
    <row r="72" spans="1:7" s="17" customFormat="1" ht="13" x14ac:dyDescent="0.15">
      <c r="A72" s="11" t="s">
        <v>8</v>
      </c>
      <c r="B72" s="12" t="str">
        <f>HYPERLINK("http://www.broadinstitute.org/gsea/msigdb/cards/V$E2F_Q4.html","V$E2F_Q4")</f>
        <v>V$E2F_Q4</v>
      </c>
      <c r="C72" s="13">
        <v>211</v>
      </c>
      <c r="D72" s="14">
        <v>-0.37418282000000003</v>
      </c>
      <c r="E72" s="14">
        <v>-1.7038827000000001</v>
      </c>
      <c r="F72" s="15">
        <v>0</v>
      </c>
      <c r="G72" s="16">
        <v>0.18242894000000001</v>
      </c>
    </row>
    <row r="73" spans="1:7" s="17" customFormat="1" ht="13" x14ac:dyDescent="0.15">
      <c r="A73" s="11" t="s">
        <v>13</v>
      </c>
      <c r="B73" s="12" t="str">
        <f>HYPERLINK("http://www.broadinstitute.org/gsea/msigdb/cards/PHOSPHATASE_REGULATOR_ACTIVITY.html","PHOSPHATASE_REGULATOR_ACTIVITY")</f>
        <v>PHOSPHATASE_REGULATOR_ACTIVITY</v>
      </c>
      <c r="C73" s="13">
        <v>23</v>
      </c>
      <c r="D73" s="14">
        <v>-0.59011259999999999</v>
      </c>
      <c r="E73" s="14">
        <v>-1.7804390000000001</v>
      </c>
      <c r="F73" s="15">
        <v>2.0833333999999998E-3</v>
      </c>
      <c r="G73" s="16">
        <v>0.18253532</v>
      </c>
    </row>
    <row r="74" spans="1:7" s="17" customFormat="1" ht="13" x14ac:dyDescent="0.15">
      <c r="A74" s="11" t="s">
        <v>8</v>
      </c>
      <c r="B74" s="12" t="str">
        <f>HYPERLINK("http://www.broadinstitute.org/gsea/msigdb/cards/YTAAYNGCT_UNKNOWN.html","YTAAYNGCT_UNKNOWN")</f>
        <v>YTAAYNGCT_UNKNOWN</v>
      </c>
      <c r="C74" s="13">
        <v>135</v>
      </c>
      <c r="D74" s="14">
        <v>-0.38858925999999999</v>
      </c>
      <c r="E74" s="14">
        <v>-1.6593254</v>
      </c>
      <c r="F74" s="15">
        <v>2.3148147999999999E-3</v>
      </c>
      <c r="G74" s="16">
        <v>0.18266083</v>
      </c>
    </row>
    <row r="75" spans="1:7" s="17" customFormat="1" ht="13" x14ac:dyDescent="0.15">
      <c r="A75" s="11" t="s">
        <v>10</v>
      </c>
      <c r="B75" s="12" t="str">
        <f>HYPERLINK("http://www.broadinstitute.org/gsea/msigdb/cards/TGTATGA,MIR-485-3P.html","TGTATGA,MIR-485-3P")</f>
        <v>TGTATGA,MIR-485-3P</v>
      </c>
      <c r="C75" s="13">
        <v>142</v>
      </c>
      <c r="D75" s="14">
        <v>-0.39096722</v>
      </c>
      <c r="E75" s="14">
        <v>-1.678329</v>
      </c>
      <c r="F75" s="15">
        <v>0</v>
      </c>
      <c r="G75" s="16">
        <v>0.18339633999999999</v>
      </c>
    </row>
    <row r="76" spans="1:7" s="17" customFormat="1" ht="13" x14ac:dyDescent="0.15">
      <c r="A76" s="11" t="s">
        <v>10</v>
      </c>
      <c r="B76" s="12" t="str">
        <f>HYPERLINK("http://www.broadinstitute.org/gsea/msigdb/cards/ACCAAAG,MIR-9.html","ACCAAAG,MIR-9")</f>
        <v>ACCAAAG,MIR-9</v>
      </c>
      <c r="C76" s="13">
        <v>460</v>
      </c>
      <c r="D76" s="14">
        <v>-0.33613159999999997</v>
      </c>
      <c r="E76" s="14">
        <v>-1.6425972</v>
      </c>
      <c r="F76" s="15">
        <v>0</v>
      </c>
      <c r="G76" s="16">
        <v>0.18360464000000001</v>
      </c>
    </row>
    <row r="77" spans="1:7" s="17" customFormat="1" ht="13" x14ac:dyDescent="0.15">
      <c r="A77" s="11" t="s">
        <v>10</v>
      </c>
      <c r="B77" s="12" t="str">
        <f>HYPERLINK("http://www.broadinstitute.org/gsea/msigdb/cards/TATTATA,MIR-374.html","TATTATA,MIR-374")</f>
        <v>TATTATA,MIR-374</v>
      </c>
      <c r="C77" s="13">
        <v>266</v>
      </c>
      <c r="D77" s="14">
        <v>-0.34449664000000002</v>
      </c>
      <c r="E77" s="14">
        <v>-1.6127454999999999</v>
      </c>
      <c r="F77" s="15">
        <v>2.4752475E-3</v>
      </c>
      <c r="G77" s="16">
        <v>0.18444632999999999</v>
      </c>
    </row>
    <row r="78" spans="1:7" s="17" customFormat="1" ht="13" x14ac:dyDescent="0.15">
      <c r="A78" s="11" t="s">
        <v>10</v>
      </c>
      <c r="B78" s="12" t="str">
        <f>HYPERLINK("http://www.broadinstitute.org/gsea/msigdb/cards/AGGTGCA,MIR-500.html","AGGTGCA,MIR-500")</f>
        <v>AGGTGCA,MIR-500</v>
      </c>
      <c r="C78" s="13">
        <v>91</v>
      </c>
      <c r="D78" s="14">
        <v>-0.40251102999999999</v>
      </c>
      <c r="E78" s="14">
        <v>-1.6435472</v>
      </c>
      <c r="F78" s="15">
        <v>4.7058819999999998E-3</v>
      </c>
      <c r="G78" s="16">
        <v>0.18447398000000001</v>
      </c>
    </row>
    <row r="79" spans="1:7" s="17" customFormat="1" ht="13" x14ac:dyDescent="0.15">
      <c r="A79" s="11" t="s">
        <v>10</v>
      </c>
      <c r="B79" s="12" t="str">
        <f>HYPERLINK("http://www.broadinstitute.org/gsea/msigdb/cards/TTCCGTT,MIR-191.html","TTCCGTT,MIR-191")</f>
        <v>TTCCGTT,MIR-191</v>
      </c>
      <c r="C79" s="13">
        <v>28</v>
      </c>
      <c r="D79" s="14">
        <v>-0.53135175000000001</v>
      </c>
      <c r="E79" s="14">
        <v>-1.6596031</v>
      </c>
      <c r="F79" s="15">
        <v>8.5836909999999992E-3</v>
      </c>
      <c r="G79" s="16">
        <v>0.18480131</v>
      </c>
    </row>
    <row r="80" spans="1:7" s="17" customFormat="1" ht="13" x14ac:dyDescent="0.15">
      <c r="A80" s="11" t="s">
        <v>8</v>
      </c>
      <c r="B80" s="12" t="str">
        <f>HYPERLINK("http://www.broadinstitute.org/gsea/msigdb/cards/V$E2F4DP1_01.html","V$E2F4DP1_01")</f>
        <v>V$E2F4DP1_01</v>
      </c>
      <c r="C80" s="13">
        <v>211</v>
      </c>
      <c r="D80" s="14">
        <v>-0.36904873999999999</v>
      </c>
      <c r="E80" s="14">
        <v>-1.6611776</v>
      </c>
      <c r="F80" s="15">
        <v>0</v>
      </c>
      <c r="G80" s="16">
        <v>0.18509358000000001</v>
      </c>
    </row>
    <row r="81" spans="1:7" s="17" customFormat="1" ht="13" x14ac:dyDescent="0.15">
      <c r="A81" s="11" t="s">
        <v>11</v>
      </c>
      <c r="B81" s="12" t="str">
        <f>HYPERLINK("http://www.broadinstitute.org/gsea/msigdb/cards/KEGG_METABOLISM_OF_XENOBIOTICS_BY_CYTOCHROME_P450.html","KEGG_METABOLISM_OF_XENOBIOTICS_BY_CYTOCHROME_P450")</f>
        <v>KEGG_METABOLISM_OF_XENOBIOTICS_BY_CYTOCHROME_P450</v>
      </c>
      <c r="C81" s="13">
        <v>36</v>
      </c>
      <c r="D81" s="14">
        <v>-0.49937104999999998</v>
      </c>
      <c r="E81" s="14">
        <v>-1.644379</v>
      </c>
      <c r="F81" s="15">
        <v>8.8300219999999999E-3</v>
      </c>
      <c r="G81" s="16">
        <v>0.18556755999999999</v>
      </c>
    </row>
    <row r="82" spans="1:7" s="17" customFormat="1" ht="13" x14ac:dyDescent="0.15">
      <c r="A82" s="11" t="s">
        <v>8</v>
      </c>
      <c r="B82" s="12" t="str">
        <f>HYPERLINK("http://www.broadinstitute.org/gsea/msigdb/cards/V$E2F1DP1RB_01.html","V$E2F1DP1RB_01")</f>
        <v>V$E2F1DP1RB_01</v>
      </c>
      <c r="C82" s="13">
        <v>204</v>
      </c>
      <c r="D82" s="14">
        <v>-0.37285995</v>
      </c>
      <c r="E82" s="14">
        <v>-1.6785777</v>
      </c>
      <c r="F82" s="15">
        <v>0</v>
      </c>
      <c r="G82" s="16">
        <v>0.18638124</v>
      </c>
    </row>
    <row r="83" spans="1:7" s="17" customFormat="1" ht="13" x14ac:dyDescent="0.15">
      <c r="A83" s="11" t="s">
        <v>7</v>
      </c>
      <c r="B83" s="12" t="str">
        <f>HYPERLINK("http://www.broadinstitute.org/gsea/msigdb/cards/ECTODERM_DEVELOPMENT.html","ECTODERM_DEVELOPMENT")</f>
        <v>ECTODERM_DEVELOPMENT</v>
      </c>
      <c r="C83" s="13">
        <v>62</v>
      </c>
      <c r="D83" s="14">
        <v>-0.47567504999999999</v>
      </c>
      <c r="E83" s="14">
        <v>-1.7881442000000001</v>
      </c>
      <c r="F83" s="15">
        <v>2.2935779000000001E-3</v>
      </c>
      <c r="G83" s="16">
        <v>0.18665205000000001</v>
      </c>
    </row>
    <row r="84" spans="1:7" s="17" customFormat="1" ht="13" x14ac:dyDescent="0.15">
      <c r="A84" s="11" t="s">
        <v>12</v>
      </c>
      <c r="B84" s="12" t="str">
        <f>HYPERLINK("http://www.broadinstitute.org/gsea/msigdb/cards/REACTOME_MRNA_SPLICING.html","REACTOME_MRNA_SPLICING")</f>
        <v>REACTOME_MRNA_SPLICING</v>
      </c>
      <c r="C84" s="13">
        <v>79</v>
      </c>
      <c r="D84" s="14">
        <v>-0.46427790000000002</v>
      </c>
      <c r="E84" s="14">
        <v>-1.8236128</v>
      </c>
      <c r="F84" s="15">
        <v>0</v>
      </c>
      <c r="G84" s="16">
        <v>0.18703295</v>
      </c>
    </row>
    <row r="85" spans="1:7" s="17" customFormat="1" ht="13" x14ac:dyDescent="0.15">
      <c r="A85" s="11" t="s">
        <v>10</v>
      </c>
      <c r="B85" s="12" t="str">
        <f>HYPERLINK("http://www.broadinstitute.org/gsea/msigdb/cards/ATCTTGC,MIR-31.html","ATCTTGC,MIR-31")</f>
        <v>ATCTTGC,MIR-31</v>
      </c>
      <c r="C85" s="13">
        <v>68</v>
      </c>
      <c r="D85" s="14">
        <v>-0.42914333999999998</v>
      </c>
      <c r="E85" s="14">
        <v>-1.6447373999999999</v>
      </c>
      <c r="F85" s="15">
        <v>0</v>
      </c>
      <c r="G85" s="16">
        <v>0.18765277</v>
      </c>
    </row>
    <row r="86" spans="1:7" s="17" customFormat="1" ht="13" x14ac:dyDescent="0.15">
      <c r="A86" s="11" t="s">
        <v>12</v>
      </c>
      <c r="B86" s="12" t="str">
        <f>HYPERLINK("http://www.broadinstitute.org/gsea/msigdb/cards/REACTOME_NEUROTRANSMITTER_RELEASE_CYCLE.html","REACTOME_NEUROTRANSMITTER_RELEASE_CYCLE")</f>
        <v>REACTOME_NEUROTRANSMITTER_RELEASE_CYCLE</v>
      </c>
      <c r="C86" s="13">
        <v>31</v>
      </c>
      <c r="D86" s="14">
        <v>-0.50965196000000001</v>
      </c>
      <c r="E86" s="14">
        <v>-1.6798588999999999</v>
      </c>
      <c r="F86" s="15">
        <v>1.0615711E-2</v>
      </c>
      <c r="G86" s="16">
        <v>0.18779190000000001</v>
      </c>
    </row>
    <row r="87" spans="1:7" s="17" customFormat="1" ht="13" x14ac:dyDescent="0.15">
      <c r="A87" s="11" t="s">
        <v>9</v>
      </c>
      <c r="B87" s="12" t="str">
        <f>HYPERLINK("http://www.broadinstitute.org/gsea/msigdb/cards/BIOCARTA_P38MAPK_PATHWAY.html","BIOCARTA_P38MAPK_PATHWAY")</f>
        <v>BIOCARTA_P38MAPK_PATHWAY</v>
      </c>
      <c r="C87" s="13">
        <v>34</v>
      </c>
      <c r="D87" s="14">
        <v>-0.54743372999999995</v>
      </c>
      <c r="E87" s="14">
        <v>-1.7824409999999999</v>
      </c>
      <c r="F87" s="15">
        <v>4.4943819999999999E-3</v>
      </c>
      <c r="G87" s="16">
        <v>0.18796716999999999</v>
      </c>
    </row>
    <row r="88" spans="1:7" s="17" customFormat="1" ht="13" x14ac:dyDescent="0.15">
      <c r="A88" s="11" t="s">
        <v>13</v>
      </c>
      <c r="B88" s="12" t="str">
        <f>HYPERLINK("http://www.broadinstitute.org/gsea/msigdb/cards/PROTEIN_SERINE_THREONINE_PHOSPHATASE_ACTIVITY.html","PROTEIN_SERINE_THREONINE_PHOSPHATASE_ACTIVITY")</f>
        <v>PROTEIN_SERINE_THREONINE_PHOSPHATASE_ACTIVITY</v>
      </c>
      <c r="C88" s="13">
        <v>22</v>
      </c>
      <c r="D88" s="14">
        <v>-0.59425485</v>
      </c>
      <c r="E88" s="14">
        <v>-1.7920288</v>
      </c>
      <c r="F88" s="15">
        <v>3.9761429999999997E-3</v>
      </c>
      <c r="G88" s="16">
        <v>0.18878729999999999</v>
      </c>
    </row>
    <row r="89" spans="1:7" s="17" customFormat="1" ht="13" x14ac:dyDescent="0.15">
      <c r="A89" s="11" t="s">
        <v>12</v>
      </c>
      <c r="B89" s="12" t="str">
        <f>HYPERLINK("http://www.broadinstitute.org/gsea/msigdb/cards/REACTOME_CLEAVAGE_OF_GROWING_TRANSCRIPT_IN_THE_TERMINATION_REGION_.html","REACTOME_CLEAVAGE_OF_GROWING_TRANSCRIPT_IN_THE_TERMINATION_REGION_")</f>
        <v>REACTOME_CLEAVAGE_OF_GROWING_TRANSCRIPT_IN_THE_TERMINATION_REGION_</v>
      </c>
      <c r="C89" s="13">
        <v>32</v>
      </c>
      <c r="D89" s="14">
        <v>-0.4977451</v>
      </c>
      <c r="E89" s="14">
        <v>-1.6085929999999999</v>
      </c>
      <c r="F89" s="15">
        <v>1.6509434E-2</v>
      </c>
      <c r="G89" s="16">
        <v>0.18909022</v>
      </c>
    </row>
    <row r="90" spans="1:7" s="17" customFormat="1" ht="13" x14ac:dyDescent="0.15">
      <c r="A90" s="11" t="s">
        <v>11</v>
      </c>
      <c r="B90" s="12" t="str">
        <f>HYPERLINK("http://www.broadinstitute.org/gsea/msigdb/cards/KEGG_COLORECTAL_CANCER.html","KEGG_COLORECTAL_CANCER")</f>
        <v>KEGG_COLORECTAL_CANCER</v>
      </c>
      <c r="C90" s="13">
        <v>59</v>
      </c>
      <c r="D90" s="14">
        <v>-0.44721007000000002</v>
      </c>
      <c r="E90" s="14">
        <v>-1.6447521000000001</v>
      </c>
      <c r="F90" s="15">
        <v>4.2553189999999996E-3</v>
      </c>
      <c r="G90" s="16">
        <v>0.19027516</v>
      </c>
    </row>
    <row r="91" spans="1:7" s="17" customFormat="1" ht="13" x14ac:dyDescent="0.15">
      <c r="A91" s="11" t="s">
        <v>7</v>
      </c>
      <c r="B91" s="12" t="str">
        <f>HYPERLINK("http://www.broadinstitute.org/gsea/msigdb/cards/REGULATION_OF_CELL_DIFFERENTIATION.html","REGULATION_OF_CELL_DIFFERENTIATION")</f>
        <v>REGULATION_OF_CELL_DIFFERENTIATION</v>
      </c>
      <c r="C91" s="13">
        <v>51</v>
      </c>
      <c r="D91" s="14">
        <v>-0.47116249999999998</v>
      </c>
      <c r="E91" s="14">
        <v>-1.6804007000000001</v>
      </c>
      <c r="F91" s="15">
        <v>4.3103450000000001E-3</v>
      </c>
      <c r="G91" s="16">
        <v>0.19032763999999999</v>
      </c>
    </row>
    <row r="92" spans="1:7" s="17" customFormat="1" ht="13" x14ac:dyDescent="0.15">
      <c r="A92" s="11" t="s">
        <v>11</v>
      </c>
      <c r="B92" s="12" t="str">
        <f>HYPERLINK("http://www.broadinstitute.org/gsea/msigdb/cards/KEGG_WNT_SIGNALING_PATHWAY.html","KEGG_WNT_SIGNALING_PATHWAY")</f>
        <v>KEGG_WNT_SIGNALING_PATHWAY</v>
      </c>
      <c r="C92" s="13">
        <v>141</v>
      </c>
      <c r="D92" s="14">
        <v>-0.39071527</v>
      </c>
      <c r="E92" s="14">
        <v>-1.6849626</v>
      </c>
      <c r="F92" s="15">
        <v>2.2883294000000001E-3</v>
      </c>
      <c r="G92" s="16">
        <v>0.19061765</v>
      </c>
    </row>
    <row r="93" spans="1:7" s="17" customFormat="1" ht="13" x14ac:dyDescent="0.15">
      <c r="A93" s="11" t="s">
        <v>8</v>
      </c>
      <c r="B93" s="12" t="str">
        <f>HYPERLINK("http://www.broadinstitute.org/gsea/msigdb/cards/V$E2F1_Q3_01.html","V$E2F1_Q3_01")</f>
        <v>V$E2F1_Q3_01</v>
      </c>
      <c r="C93" s="13">
        <v>216</v>
      </c>
      <c r="D93" s="14">
        <v>-0.37540725000000003</v>
      </c>
      <c r="E93" s="14">
        <v>-1.6819383000000001</v>
      </c>
      <c r="F93" s="15">
        <v>0</v>
      </c>
      <c r="G93" s="16">
        <v>0.1915404</v>
      </c>
    </row>
    <row r="94" spans="1:7" s="17" customFormat="1" ht="13" x14ac:dyDescent="0.15">
      <c r="A94" s="11" t="s">
        <v>10</v>
      </c>
      <c r="B94" s="12" t="str">
        <f>HYPERLINK("http://www.broadinstitute.org/gsea/msigdb/cards/CAGTGTT,MIR-141,MIR-200A.html","CAGTGTT,MIR-141,MIR-200A")</f>
        <v>CAGTGTT,MIR-141,MIR-200A</v>
      </c>
      <c r="C94" s="13">
        <v>288</v>
      </c>
      <c r="D94" s="14">
        <v>-0.34279199999999999</v>
      </c>
      <c r="E94" s="14">
        <v>-1.6055237</v>
      </c>
      <c r="F94" s="15">
        <v>0</v>
      </c>
      <c r="G94" s="16">
        <v>0.19164427000000001</v>
      </c>
    </row>
    <row r="95" spans="1:7" s="17" customFormat="1" ht="13" x14ac:dyDescent="0.15">
      <c r="A95" s="11" t="s">
        <v>12</v>
      </c>
      <c r="B95" s="12" t="str">
        <f>HYPERLINK("http://www.broadinstitute.org/gsea/msigdb/cards/REACTOME_PREFOLDIN_MEDIATED_TRANSFER_OF_SUBSTRATE_TO_CCT_TRIC.html","REACTOME_PREFOLDIN_MEDIATED_TRANSFER_OF_SUBSTRATE_TO_CCT_TRIC")</f>
        <v>REACTOME_PREFOLDIN_MEDIATED_TRANSFER_OF_SUBSTRATE_TO_CCT_TRIC</v>
      </c>
      <c r="C95" s="13">
        <v>20</v>
      </c>
      <c r="D95" s="14">
        <v>-0.55421673999999999</v>
      </c>
      <c r="E95" s="14">
        <v>-1.6010343</v>
      </c>
      <c r="F95" s="15">
        <v>2.8697573000000001E-2</v>
      </c>
      <c r="G95" s="16">
        <v>0.19478960000000001</v>
      </c>
    </row>
    <row r="96" spans="1:7" s="17" customFormat="1" ht="13" x14ac:dyDescent="0.15">
      <c r="A96" s="11" t="s">
        <v>10</v>
      </c>
      <c r="B96" s="12" t="str">
        <f>HYPERLINK("http://www.broadinstitute.org/gsea/msigdb/cards/ATGTACA,MIR-493.html","ATGTACA,MIR-493")</f>
        <v>ATGTACA,MIR-493</v>
      </c>
      <c r="C96" s="13">
        <v>295</v>
      </c>
      <c r="D96" s="14">
        <v>-0.34091054999999998</v>
      </c>
      <c r="E96" s="14">
        <v>-1.6011835000000001</v>
      </c>
      <c r="F96" s="15">
        <v>0</v>
      </c>
      <c r="G96" s="16">
        <v>0.19655038</v>
      </c>
    </row>
    <row r="97" spans="1:7" s="17" customFormat="1" ht="13" x14ac:dyDescent="0.15">
      <c r="A97" s="11" t="s">
        <v>10</v>
      </c>
      <c r="B97" s="12" t="str">
        <f>HYPERLINK("http://www.broadinstitute.org/gsea/msigdb/cards/GCACCTT,MIR-18A,MIR-18B.html","GCACCTT,MIR-18A,MIR-18B")</f>
        <v>GCACCTT,MIR-18A,MIR-18B</v>
      </c>
      <c r="C97" s="13">
        <v>107</v>
      </c>
      <c r="D97" s="14">
        <v>-0.42706793999999998</v>
      </c>
      <c r="E97" s="14">
        <v>-1.7926987000000001</v>
      </c>
      <c r="F97" s="15">
        <v>0</v>
      </c>
      <c r="G97" s="16">
        <v>0.19859125</v>
      </c>
    </row>
    <row r="98" spans="1:7" s="17" customFormat="1" ht="13" x14ac:dyDescent="0.15">
      <c r="A98" s="11" t="s">
        <v>11</v>
      </c>
      <c r="B98" s="12" t="str">
        <f>HYPERLINK("http://www.broadinstitute.org/gsea/msigdb/cards/KEGG_GAP_JUNCTION.html","KEGG_GAP_JUNCTION")</f>
        <v>KEGG_GAP_JUNCTION</v>
      </c>
      <c r="C98" s="13">
        <v>74</v>
      </c>
      <c r="D98" s="14">
        <v>-0.41057280000000002</v>
      </c>
      <c r="E98" s="14">
        <v>-1.5949388</v>
      </c>
      <c r="F98" s="15">
        <v>8.8888890000000005E-3</v>
      </c>
      <c r="G98" s="16">
        <v>0.20161691000000001</v>
      </c>
    </row>
    <row r="99" spans="1:7" s="17" customFormat="1" ht="13" x14ac:dyDescent="0.15">
      <c r="A99" s="11" t="s">
        <v>10</v>
      </c>
      <c r="B99" s="12" t="str">
        <f>HYPERLINK("http://www.broadinstitute.org/gsea/msigdb/cards/TTGGGAG,MIR-150.html","TTGGGAG,MIR-150")</f>
        <v>TTGGGAG,MIR-150</v>
      </c>
      <c r="C99" s="13">
        <v>85</v>
      </c>
      <c r="D99" s="14">
        <v>-0.45861035999999999</v>
      </c>
      <c r="E99" s="14">
        <v>-1.8241400000000001</v>
      </c>
      <c r="F99" s="15">
        <v>0</v>
      </c>
      <c r="G99" s="16">
        <v>0.20162836000000001</v>
      </c>
    </row>
    <row r="100" spans="1:7" s="17" customFormat="1" ht="13" x14ac:dyDescent="0.15">
      <c r="A100" s="11" t="s">
        <v>11</v>
      </c>
      <c r="B100" s="12" t="str">
        <f>HYPERLINK("http://www.broadinstitute.org/gsea/msigdb/cards/KEGG_NICOTINATE_AND_NICOTINAMIDE_METABOLISM.html","KEGG_NICOTINATE_AND_NICOTINAMIDE_METABOLISM")</f>
        <v>KEGG_NICOTINATE_AND_NICOTINAMIDE_METABOLISM</v>
      </c>
      <c r="C100" s="13">
        <v>20</v>
      </c>
      <c r="D100" s="14">
        <v>0.70765460000000002</v>
      </c>
      <c r="E100" s="14">
        <v>1.9726064999999999</v>
      </c>
      <c r="F100" s="15">
        <v>1.9960080000000001E-3</v>
      </c>
      <c r="G100" s="16">
        <v>0.20371927000000001</v>
      </c>
    </row>
    <row r="101" spans="1:7" s="17" customFormat="1" ht="13" x14ac:dyDescent="0.15">
      <c r="A101" s="11" t="s">
        <v>7</v>
      </c>
      <c r="B101" s="12" t="str">
        <f>HYPERLINK("http://www.broadinstitute.org/gsea/msigdb/cards/NEGATIVE_REGULATION_OF_TRANSCRIPTION_FROM_RNA_POLYMERASE_II_PROMOTER.html","NEGATIVE_REGULATION_OF_TRANSCRIPTION_FROM_RNA_POLYMERASE_II_PROMOTER")</f>
        <v>NEGATIVE_REGULATION_OF_TRANSCRIPTION_FROM_RNA_POLYMERASE_II_PROMOTER</v>
      </c>
      <c r="C101" s="13">
        <v>68</v>
      </c>
      <c r="D101" s="14">
        <v>-0.50991344000000005</v>
      </c>
      <c r="E101" s="14">
        <v>-1.9351001999999999</v>
      </c>
      <c r="F101" s="15">
        <v>0</v>
      </c>
      <c r="G101" s="16">
        <v>0.20778061</v>
      </c>
    </row>
    <row r="102" spans="1:7" s="17" customFormat="1" ht="13" x14ac:dyDescent="0.15">
      <c r="A102" s="11" t="s">
        <v>12</v>
      </c>
      <c r="B102" s="12" t="str">
        <f>HYPERLINK("http://www.broadinstitute.org/gsea/msigdb/cards/REACTOME_SIGNALING_BY_HIPPO.html","REACTOME_SIGNALING_BY_HIPPO")</f>
        <v>REACTOME_SIGNALING_BY_HIPPO</v>
      </c>
      <c r="C102" s="13">
        <v>19</v>
      </c>
      <c r="D102" s="14">
        <v>-0.63814174999999995</v>
      </c>
      <c r="E102" s="14">
        <v>-1.7937645</v>
      </c>
      <c r="F102" s="15">
        <v>4.210526E-3</v>
      </c>
      <c r="G102" s="16">
        <v>0.20887144999999999</v>
      </c>
    </row>
    <row r="103" spans="1:7" s="17" customFormat="1" ht="13" x14ac:dyDescent="0.15">
      <c r="A103" s="11" t="s">
        <v>12</v>
      </c>
      <c r="B103" s="12" t="str">
        <f>HYPERLINK("http://www.broadinstitute.org/gsea/msigdb/cards/REACTOME_KERATAN_SULFATE_KERATIN_METABOLISM.html","REACTOME_KERATAN_SULFATE_KERATIN_METABOLISM")</f>
        <v>REACTOME_KERATAN_SULFATE_KERATIN_METABOLISM</v>
      </c>
      <c r="C103" s="13">
        <v>28</v>
      </c>
      <c r="D103" s="14">
        <v>-0.50486439999999999</v>
      </c>
      <c r="E103" s="14">
        <v>-1.5890937000000001</v>
      </c>
      <c r="F103" s="15">
        <v>1.6701462E-2</v>
      </c>
      <c r="G103" s="16">
        <v>0.20887427</v>
      </c>
    </row>
    <row r="104" spans="1:7" s="17" customFormat="1" ht="13" x14ac:dyDescent="0.15">
      <c r="A104" s="11" t="s">
        <v>10</v>
      </c>
      <c r="B104" s="12" t="str">
        <f>HYPERLINK("http://www.broadinstitute.org/gsea/msigdb/cards/GTGCAAA,MIR-507.html","GTGCAAA,MIR-507")</f>
        <v>GTGCAAA,MIR-507</v>
      </c>
      <c r="C104" s="13">
        <v>114</v>
      </c>
      <c r="D104" s="14">
        <v>-0.38167836999999999</v>
      </c>
      <c r="E104" s="14">
        <v>-1.5859589999999999</v>
      </c>
      <c r="F104" s="15">
        <v>4.5766590000000003E-3</v>
      </c>
      <c r="G104" s="16">
        <v>0.21021454000000001</v>
      </c>
    </row>
    <row r="105" spans="1:7" s="17" customFormat="1" ht="13" x14ac:dyDescent="0.15">
      <c r="A105" s="11" t="s">
        <v>10</v>
      </c>
      <c r="B105" s="12" t="str">
        <f>HYPERLINK("http://www.broadinstitute.org/gsea/msigdb/cards/GTACTGT,MIR-101.html","GTACTGT,MIR-101")</f>
        <v>GTACTGT,MIR-101</v>
      </c>
      <c r="C105" s="13">
        <v>233</v>
      </c>
      <c r="D105" s="14">
        <v>-0.34278595000000001</v>
      </c>
      <c r="E105" s="14">
        <v>-1.5861281</v>
      </c>
      <c r="F105" s="15">
        <v>2.6109660000000002E-3</v>
      </c>
      <c r="G105" s="16">
        <v>0.21175495</v>
      </c>
    </row>
    <row r="106" spans="1:7" s="17" customFormat="1" ht="13" x14ac:dyDescent="0.15">
      <c r="A106" s="11" t="s">
        <v>11</v>
      </c>
      <c r="B106" s="12" t="str">
        <f>HYPERLINK("http://www.broadinstitute.org/gsea/msigdb/cards/KEGG_INOSITOL_PHOSPHATE_METABOLISM.html","KEGG_INOSITOL_PHOSPHATE_METABOLISM")</f>
        <v>KEGG_INOSITOL_PHOSPHATE_METABOLISM</v>
      </c>
      <c r="C106" s="13">
        <v>51</v>
      </c>
      <c r="D106" s="14">
        <v>-0.43369439999999998</v>
      </c>
      <c r="E106" s="14">
        <v>-1.5669162999999999</v>
      </c>
      <c r="F106" s="15">
        <v>8.8888890000000005E-3</v>
      </c>
      <c r="G106" s="16">
        <v>0.21297531</v>
      </c>
    </row>
    <row r="107" spans="1:7" s="17" customFormat="1" ht="13" x14ac:dyDescent="0.15">
      <c r="A107" s="11" t="s">
        <v>9</v>
      </c>
      <c r="B107" s="12" t="str">
        <f>HYPERLINK("http://www.broadinstitute.org/gsea/msigdb/cards/BIOCARTA_GLEEVEC_PATHWAY.html","BIOCARTA_GLEEVEC_PATHWAY")</f>
        <v>BIOCARTA_GLEEVEC_PATHWAY</v>
      </c>
      <c r="C107" s="13">
        <v>22</v>
      </c>
      <c r="D107" s="14">
        <v>-0.54069924000000003</v>
      </c>
      <c r="E107" s="14">
        <v>-1.5656123</v>
      </c>
      <c r="F107" s="15">
        <v>3.3264032999999998E-2</v>
      </c>
      <c r="G107" s="16">
        <v>0.21310425999999999</v>
      </c>
    </row>
    <row r="108" spans="1:7" s="17" customFormat="1" ht="13" x14ac:dyDescent="0.15">
      <c r="A108" s="11" t="s">
        <v>10</v>
      </c>
      <c r="B108" s="12" t="str">
        <f>HYPERLINK("http://www.broadinstitute.org/gsea/msigdb/cards/GTGTTGA,MIR-505.html","GTGTTGA,MIR-505")</f>
        <v>GTGTTGA,MIR-505</v>
      </c>
      <c r="C108" s="13">
        <v>94</v>
      </c>
      <c r="D108" s="14">
        <v>-0.38720792999999998</v>
      </c>
      <c r="E108" s="14">
        <v>-1.5610219999999999</v>
      </c>
      <c r="F108" s="15">
        <v>8.8888890000000005E-3</v>
      </c>
      <c r="G108" s="16">
        <v>0.21371523000000001</v>
      </c>
    </row>
    <row r="109" spans="1:7" s="17" customFormat="1" ht="13" x14ac:dyDescent="0.15">
      <c r="A109" s="11" t="s">
        <v>10</v>
      </c>
      <c r="B109" s="12" t="str">
        <f>HYPERLINK("http://www.broadinstitute.org/gsea/msigdb/cards/CTTGTAT,MIR-381.html","CTTGTAT,MIR-381")</f>
        <v>CTTGTAT,MIR-381</v>
      </c>
      <c r="C109" s="13">
        <v>187</v>
      </c>
      <c r="D109" s="14">
        <v>-0.35042128</v>
      </c>
      <c r="E109" s="14">
        <v>-1.5635327999999999</v>
      </c>
      <c r="F109" s="15">
        <v>0</v>
      </c>
      <c r="G109" s="16">
        <v>0.21463309</v>
      </c>
    </row>
    <row r="110" spans="1:7" s="17" customFormat="1" ht="13" x14ac:dyDescent="0.15">
      <c r="A110" s="11" t="s">
        <v>7</v>
      </c>
      <c r="B110" s="12" t="str">
        <f>HYPERLINK("http://www.broadinstitute.org/gsea/msigdb/cards/CENTRAL_NERVOUS_SYSTEM_DEVELOPMENT.html","CENTRAL_NERVOUS_SYSTEM_DEVELOPMENT")</f>
        <v>CENTRAL_NERVOUS_SYSTEM_DEVELOPMENT</v>
      </c>
      <c r="C110" s="13">
        <v>110</v>
      </c>
      <c r="D110" s="14">
        <v>-0.3780037</v>
      </c>
      <c r="E110" s="14">
        <v>-1.566956</v>
      </c>
      <c r="F110" s="15">
        <v>2.2573364000000001E-3</v>
      </c>
      <c r="G110" s="16">
        <v>0.21465439</v>
      </c>
    </row>
    <row r="111" spans="1:7" s="17" customFormat="1" ht="13" x14ac:dyDescent="0.15">
      <c r="A111" s="11" t="s">
        <v>7</v>
      </c>
      <c r="B111" s="12" t="str">
        <f>HYPERLINK("http://www.broadinstitute.org/gsea/msigdb/cards/CELLULAR_PROTEIN_COMPLEX_ASSEMBLY.html","CELLULAR_PROTEIN_COMPLEX_ASSEMBLY")</f>
        <v>CELLULAR_PROTEIN_COMPLEX_ASSEMBLY</v>
      </c>
      <c r="C111" s="13">
        <v>30</v>
      </c>
      <c r="D111" s="14">
        <v>-0.49208000000000002</v>
      </c>
      <c r="E111" s="14">
        <v>-1.5612185999999999</v>
      </c>
      <c r="F111" s="15">
        <v>2.5806451000000001E-2</v>
      </c>
      <c r="G111" s="16">
        <v>0.21508193</v>
      </c>
    </row>
    <row r="112" spans="1:7" s="17" customFormat="1" ht="13" x14ac:dyDescent="0.15">
      <c r="A112" s="11" t="s">
        <v>8</v>
      </c>
      <c r="B112" s="12" t="str">
        <f>HYPERLINK("http://www.broadinstitute.org/gsea/msigdb/cards/V$CHX10_01.html","V$CHX10_01")</f>
        <v>V$CHX10_01</v>
      </c>
      <c r="C112" s="13">
        <v>191</v>
      </c>
      <c r="D112" s="14">
        <v>-0.34735987000000002</v>
      </c>
      <c r="E112" s="14">
        <v>-1.5621331000000001</v>
      </c>
      <c r="F112" s="15">
        <v>2.3474179E-3</v>
      </c>
      <c r="G112" s="16">
        <v>0.21534634999999999</v>
      </c>
    </row>
    <row r="113" spans="1:7" s="17" customFormat="1" ht="13" x14ac:dyDescent="0.15">
      <c r="A113" s="11" t="s">
        <v>8</v>
      </c>
      <c r="B113" s="12" t="str">
        <f>HYPERLINK("http://www.broadinstitute.org/gsea/msigdb/cards/V$E2F1_Q3.html","V$E2F1_Q3")</f>
        <v>V$E2F1_Q3</v>
      </c>
      <c r="C113" s="13">
        <v>219</v>
      </c>
      <c r="D113" s="14">
        <v>-0.34202572999999997</v>
      </c>
      <c r="E113" s="14">
        <v>-1.5590255</v>
      </c>
      <c r="F113" s="15">
        <v>0</v>
      </c>
      <c r="G113" s="16">
        <v>0.21543866</v>
      </c>
    </row>
    <row r="114" spans="1:7" s="17" customFormat="1" ht="13" x14ac:dyDescent="0.15">
      <c r="A114" s="11" t="s">
        <v>8</v>
      </c>
      <c r="B114" s="12" t="str">
        <f>HYPERLINK("http://www.broadinstitute.org/gsea/msigdb/cards/V$E2F1_Q6_01.html","V$E2F1_Q6_01")</f>
        <v>V$E2F1_Q6_01</v>
      </c>
      <c r="C114" s="13">
        <v>202</v>
      </c>
      <c r="D114" s="14">
        <v>-0.35155900000000001</v>
      </c>
      <c r="E114" s="14">
        <v>-1.5789176</v>
      </c>
      <c r="F114" s="15">
        <v>0</v>
      </c>
      <c r="G114" s="16">
        <v>0.21545133</v>
      </c>
    </row>
    <row r="115" spans="1:7" s="17" customFormat="1" ht="13" x14ac:dyDescent="0.15">
      <c r="A115" s="11" t="s">
        <v>7</v>
      </c>
      <c r="B115" s="12" t="str">
        <f>HYPERLINK("http://www.broadinstitute.org/gsea/msigdb/cards/POSITIVE_REGULATION_OF_RESPONSE_TO_STIMULUS.html","POSITIVE_REGULATION_OF_RESPONSE_TO_STIMULUS")</f>
        <v>POSITIVE_REGULATION_OF_RESPONSE_TO_STIMULUS</v>
      </c>
      <c r="C115" s="13">
        <v>35</v>
      </c>
      <c r="D115" s="14">
        <v>-0.46951686999999998</v>
      </c>
      <c r="E115" s="14">
        <v>-1.5774102000000001</v>
      </c>
      <c r="F115" s="15">
        <v>1.735358E-2</v>
      </c>
      <c r="G115" s="16">
        <v>0.21592754</v>
      </c>
    </row>
    <row r="116" spans="1:7" s="17" customFormat="1" ht="13" x14ac:dyDescent="0.15">
      <c r="A116" s="11" t="s">
        <v>8</v>
      </c>
      <c r="B116" s="12" t="str">
        <f>HYPERLINK("http://www.broadinstitute.org/gsea/msigdb/cards/V$CEBP_01.html","V$CEBP_01")</f>
        <v>V$CEBP_01</v>
      </c>
      <c r="C116" s="13">
        <v>240</v>
      </c>
      <c r="D116" s="14">
        <v>-0.33910659999999998</v>
      </c>
      <c r="E116" s="14">
        <v>-1.575941</v>
      </c>
      <c r="F116" s="15">
        <v>0</v>
      </c>
      <c r="G116" s="16">
        <v>0.21630925000000001</v>
      </c>
    </row>
    <row r="117" spans="1:7" s="17" customFormat="1" ht="13" x14ac:dyDescent="0.15">
      <c r="A117" s="11" t="s">
        <v>8</v>
      </c>
      <c r="B117" s="12" t="str">
        <f>HYPERLINK("http://www.broadinstitute.org/gsea/msigdb/cards/V$E2F1_Q6.html","V$E2F1_Q6")</f>
        <v>V$E2F1_Q6</v>
      </c>
      <c r="C117" s="13">
        <v>207</v>
      </c>
      <c r="D117" s="14">
        <v>-0.34789035000000001</v>
      </c>
      <c r="E117" s="14">
        <v>-1.5669953000000001</v>
      </c>
      <c r="F117" s="15">
        <v>0</v>
      </c>
      <c r="G117" s="16">
        <v>0.21638801999999999</v>
      </c>
    </row>
    <row r="118" spans="1:7" s="17" customFormat="1" ht="13" x14ac:dyDescent="0.15">
      <c r="A118" s="11" t="s">
        <v>9</v>
      </c>
      <c r="B118" s="12" t="str">
        <f>HYPERLINK("http://www.broadinstitute.org/gsea/msigdb/cards/BIOCARTA_CARDIACEGF_PATHWAY.html","BIOCARTA_CARDIACEGF_PATHWAY")</f>
        <v>BIOCARTA_CARDIACEGF_PATHWAY</v>
      </c>
      <c r="C118" s="13">
        <v>16</v>
      </c>
      <c r="D118" s="14">
        <v>-0.56877560000000005</v>
      </c>
      <c r="E118" s="14">
        <v>-1.579196</v>
      </c>
      <c r="F118" s="15">
        <v>2.7426160000000002E-2</v>
      </c>
      <c r="G118" s="16">
        <v>0.21694468</v>
      </c>
    </row>
    <row r="119" spans="1:7" s="17" customFormat="1" ht="13" x14ac:dyDescent="0.15">
      <c r="A119" s="11" t="s">
        <v>8</v>
      </c>
      <c r="B119" s="12" t="str">
        <f>HYPERLINK("http://www.broadinstitute.org/gsea/msigdb/cards/V$HFH1_01.html","V$HFH1_01")</f>
        <v>V$HFH1_01</v>
      </c>
      <c r="C119" s="13">
        <v>215</v>
      </c>
      <c r="D119" s="14">
        <v>-0.34333488000000001</v>
      </c>
      <c r="E119" s="14">
        <v>-1.5672961000000001</v>
      </c>
      <c r="F119" s="15">
        <v>0</v>
      </c>
      <c r="G119" s="16">
        <v>0.21777173999999999</v>
      </c>
    </row>
    <row r="120" spans="1:7" s="17" customFormat="1" ht="13" x14ac:dyDescent="0.15">
      <c r="A120" s="11" t="s">
        <v>10</v>
      </c>
      <c r="B120" s="12" t="str">
        <f>HYPERLINK("http://www.broadinstitute.org/gsea/msigdb/cards/CACTGTG,MIR-128A,MIR-128B.html","CACTGTG,MIR-128A,MIR-128B")</f>
        <v>CACTGTG,MIR-128A,MIR-128B</v>
      </c>
      <c r="C120" s="13">
        <v>308</v>
      </c>
      <c r="D120" s="14">
        <v>-0.33098875999999999</v>
      </c>
      <c r="E120" s="14">
        <v>-1.5798653</v>
      </c>
      <c r="F120" s="15">
        <v>0</v>
      </c>
      <c r="G120" s="16">
        <v>0.21808440000000001</v>
      </c>
    </row>
    <row r="121" spans="1:7" s="17" customFormat="1" ht="13" x14ac:dyDescent="0.15">
      <c r="A121" s="11" t="s">
        <v>14</v>
      </c>
      <c r="B121" s="12" t="str">
        <f>HYPERLINK("http://www.broadinstitute.org/gsea/msigdb/cards/CHROMATIN_REMODELING_COMPLEX.html","CHROMATIN_REMODELING_COMPLEX")</f>
        <v>CHROMATIN_REMODELING_COMPLEX</v>
      </c>
      <c r="C121" s="13">
        <v>16</v>
      </c>
      <c r="D121" s="14">
        <v>-0.56921489999999997</v>
      </c>
      <c r="E121" s="14">
        <v>-1.5550755000000001</v>
      </c>
      <c r="F121" s="15">
        <v>4.5751634999999999E-2</v>
      </c>
      <c r="G121" s="16">
        <v>0.2183754</v>
      </c>
    </row>
    <row r="122" spans="1:7" s="17" customFormat="1" ht="13" x14ac:dyDescent="0.15">
      <c r="A122" s="11" t="s">
        <v>12</v>
      </c>
      <c r="B122" s="12" t="str">
        <f>HYPERLINK("http://www.broadinstitute.org/gsea/msigdb/cards/REACTOME_SYNTHESIS_SECRETION_AND_INACTIVATION_OF_GLP1.html","REACTOME_SYNTHESIS_SECRETION_AND_INACTIVATION_OF_GLP1")</f>
        <v>REACTOME_SYNTHESIS_SECRETION_AND_INACTIVATION_OF_GLP1</v>
      </c>
      <c r="C122" s="13">
        <v>15</v>
      </c>
      <c r="D122" s="14">
        <v>0.72493273000000003</v>
      </c>
      <c r="E122" s="14">
        <v>1.9146552999999999</v>
      </c>
      <c r="F122" s="15">
        <v>1.8050541E-3</v>
      </c>
      <c r="G122" s="16">
        <v>0.21839093000000001</v>
      </c>
    </row>
    <row r="123" spans="1:7" s="17" customFormat="1" ht="13" x14ac:dyDescent="0.15">
      <c r="A123" s="11" t="s">
        <v>10</v>
      </c>
      <c r="B123" s="12" t="str">
        <f>HYPERLINK("http://www.broadinstitute.org/gsea/msigdb/cards/AGCACTT,MIR-93,MIR-302A,MIR-302B,MIR-302C,MIR-302D,MIR-372,MIR-373,MIR-520E,MIR-520A,MIR-526B,MIR-520B,MIR-520C,MIR-520D.html","AGCACTT,MIR-93,MIR-302A,MIR-302B,MIR-302C,MIR-302D,MIR-372,MIR-373,MIR-520E,MIR-520A,MIR-526B,MIR-520B,MIR-520C,MIR-520D")</f>
        <v>AGCACTT,MIR-93,MIR-302A,MIR-302B,MIR-302C,MIR-302D,MIR-372,MIR-373,MIR-520E,MIR-520A,MIR-526B,MIR-520B,MIR-520C,MIR-520D</v>
      </c>
      <c r="C123" s="13">
        <v>308</v>
      </c>
      <c r="D123" s="14">
        <v>-0.32766768000000002</v>
      </c>
      <c r="E123" s="14">
        <v>-1.5389386</v>
      </c>
      <c r="F123" s="15">
        <v>0</v>
      </c>
      <c r="G123" s="16">
        <v>0.21875885</v>
      </c>
    </row>
    <row r="124" spans="1:7" s="17" customFormat="1" ht="13" x14ac:dyDescent="0.15">
      <c r="A124" s="11" t="s">
        <v>9</v>
      </c>
      <c r="B124" s="12" t="str">
        <f>HYPERLINK("http://www.broadinstitute.org/gsea/msigdb/cards/BIOCARTA_PTDINS_PATHWAY.html","BIOCARTA_PTDINS_PATHWAY")</f>
        <v>BIOCARTA_PTDINS_PATHWAY</v>
      </c>
      <c r="C124" s="13">
        <v>20</v>
      </c>
      <c r="D124" s="14">
        <v>-0.53654592999999995</v>
      </c>
      <c r="E124" s="14">
        <v>-1.5395205000000001</v>
      </c>
      <c r="F124" s="15">
        <v>2.7956989000000002E-2</v>
      </c>
      <c r="G124" s="16">
        <v>0.21953012</v>
      </c>
    </row>
    <row r="125" spans="1:7" s="17" customFormat="1" ht="13" x14ac:dyDescent="0.15">
      <c r="A125" s="11" t="s">
        <v>10</v>
      </c>
      <c r="B125" s="12" t="str">
        <f>HYPERLINK("http://www.broadinstitute.org/gsea/msigdb/cards/TACGGGT,MIR-99A,MIR-100,MIR-99B.html","TACGGGT,MIR-99A,MIR-100,MIR-99B")</f>
        <v>TACGGGT,MIR-99A,MIR-100,MIR-99B</v>
      </c>
      <c r="C125" s="13">
        <v>22</v>
      </c>
      <c r="D125" s="14">
        <v>-0.52124800000000004</v>
      </c>
      <c r="E125" s="14">
        <v>-1.5553858</v>
      </c>
      <c r="F125" s="15">
        <v>3.6717060000000003E-2</v>
      </c>
      <c r="G125" s="16">
        <v>0.21953613999999999</v>
      </c>
    </row>
    <row r="126" spans="1:7" s="17" customFormat="1" ht="13" x14ac:dyDescent="0.15">
      <c r="A126" s="11" t="s">
        <v>10</v>
      </c>
      <c r="B126" s="12" t="str">
        <f>HYPERLINK("http://www.broadinstitute.org/gsea/msigdb/cards/AATGTGA,MIR-23A,MIR-23B.html","AATGTGA,MIR-23A,MIR-23B")</f>
        <v>AATGTGA,MIR-23A,MIR-23B</v>
      </c>
      <c r="C126" s="13">
        <v>379</v>
      </c>
      <c r="D126" s="14">
        <v>-0.32370794000000003</v>
      </c>
      <c r="E126" s="14">
        <v>-1.5673592000000001</v>
      </c>
      <c r="F126" s="15">
        <v>0</v>
      </c>
      <c r="G126" s="16">
        <v>0.21953748000000001</v>
      </c>
    </row>
    <row r="127" spans="1:7" s="17" customFormat="1" ht="13" x14ac:dyDescent="0.15">
      <c r="A127" s="11" t="s">
        <v>8</v>
      </c>
      <c r="B127" s="12" t="str">
        <f>HYPERLINK("http://www.broadinstitute.org/gsea/msigdb/cards/V$AREB6_02.html","V$AREB6_02")</f>
        <v>V$AREB6_02</v>
      </c>
      <c r="C127" s="13">
        <v>231</v>
      </c>
      <c r="D127" s="14">
        <v>-0.33689287000000001</v>
      </c>
      <c r="E127" s="14">
        <v>-1.5401530999999999</v>
      </c>
      <c r="F127" s="15">
        <v>0</v>
      </c>
      <c r="G127" s="16">
        <v>0.22010882000000001</v>
      </c>
    </row>
    <row r="128" spans="1:7" s="17" customFormat="1" ht="13" x14ac:dyDescent="0.15">
      <c r="A128" s="11" t="s">
        <v>8</v>
      </c>
      <c r="B128" s="12" t="str">
        <f>HYPERLINK("http://www.broadinstitute.org/gsea/msigdb/cards/V$HFH8_01.html","V$HFH8_01")</f>
        <v>V$HFH8_01</v>
      </c>
      <c r="C128" s="13">
        <v>175</v>
      </c>
      <c r="D128" s="14">
        <v>-0.35082677000000001</v>
      </c>
      <c r="E128" s="14">
        <v>-1.5428847000000001</v>
      </c>
      <c r="F128" s="15">
        <v>5.0000000000000001E-3</v>
      </c>
      <c r="G128" s="16">
        <v>0.22026148000000001</v>
      </c>
    </row>
    <row r="129" spans="1:7" s="17" customFormat="1" ht="13" x14ac:dyDescent="0.15">
      <c r="A129" s="11" t="s">
        <v>13</v>
      </c>
      <c r="B129" s="12" t="str">
        <f>HYPERLINK("http://www.broadinstitute.org/gsea/msigdb/cards/MRNA_BINDING.html","MRNA_BINDING")</f>
        <v>MRNA_BINDING</v>
      </c>
      <c r="C129" s="13">
        <v>18</v>
      </c>
      <c r="D129" s="14">
        <v>-0.54491054999999999</v>
      </c>
      <c r="E129" s="14">
        <v>-1.5437059</v>
      </c>
      <c r="F129" s="15">
        <v>4.0358745000000001E-2</v>
      </c>
      <c r="G129" s="16">
        <v>0.22052762000000001</v>
      </c>
    </row>
    <row r="130" spans="1:7" s="17" customFormat="1" ht="13" x14ac:dyDescent="0.15">
      <c r="A130" s="11" t="s">
        <v>8</v>
      </c>
      <c r="B130" s="12" t="str">
        <f>HYPERLINK("http://www.broadinstitute.org/gsea/msigdb/cards/V$SMAD_Q6.html","V$SMAD_Q6")</f>
        <v>V$SMAD_Q6</v>
      </c>
      <c r="C130" s="13">
        <v>218</v>
      </c>
      <c r="D130" s="14">
        <v>-0.34578492999999999</v>
      </c>
      <c r="E130" s="14">
        <v>-1.5687937999999999</v>
      </c>
      <c r="F130" s="15">
        <v>0</v>
      </c>
      <c r="G130" s="16">
        <v>0.22074777000000001</v>
      </c>
    </row>
    <row r="131" spans="1:7" s="17" customFormat="1" ht="13" x14ac:dyDescent="0.15">
      <c r="A131" s="11" t="s">
        <v>8</v>
      </c>
      <c r="B131" s="12" t="str">
        <f>HYPERLINK("http://www.broadinstitute.org/gsea/msigdb/cards/V$CDX2_Q5.html","V$CDX2_Q5")</f>
        <v>V$CDX2_Q5</v>
      </c>
      <c r="C131" s="13">
        <v>216</v>
      </c>
      <c r="D131" s="14">
        <v>-0.33836746000000001</v>
      </c>
      <c r="E131" s="14">
        <v>-1.5404937000000001</v>
      </c>
      <c r="F131" s="15">
        <v>0</v>
      </c>
      <c r="G131" s="16">
        <v>0.22098413</v>
      </c>
    </row>
    <row r="132" spans="1:7" s="17" customFormat="1" ht="13" x14ac:dyDescent="0.15">
      <c r="A132" s="11" t="s">
        <v>12</v>
      </c>
      <c r="B132" s="12" t="str">
        <f>HYPERLINK("http://www.broadinstitute.org/gsea/msigdb/cards/REACTOME_KERATAN_SULFATE_BIOSYNTHESIS.html","REACTOME_KERATAN_SULFATE_BIOSYNTHESIS")</f>
        <v>REACTOME_KERATAN_SULFATE_BIOSYNTHESIS</v>
      </c>
      <c r="C132" s="13">
        <v>24</v>
      </c>
      <c r="D132" s="14">
        <v>-0.51773530000000001</v>
      </c>
      <c r="E132" s="14">
        <v>-1.5473600000000001</v>
      </c>
      <c r="F132" s="15">
        <v>2.3255814E-2</v>
      </c>
      <c r="G132" s="16">
        <v>0.22121172</v>
      </c>
    </row>
    <row r="133" spans="1:7" s="17" customFormat="1" ht="13" x14ac:dyDescent="0.15">
      <c r="A133" s="11" t="s">
        <v>9</v>
      </c>
      <c r="B133" s="12" t="str">
        <f>HYPERLINK("http://www.broadinstitute.org/gsea/msigdb/cards/BIOCARTA_IL2RB_PATHWAY.html","BIOCARTA_IL2RB_PATHWAY")</f>
        <v>BIOCARTA_IL2RB_PATHWAY</v>
      </c>
      <c r="C133" s="13">
        <v>35</v>
      </c>
      <c r="D133" s="14">
        <v>-0.46965328000000001</v>
      </c>
      <c r="E133" s="14">
        <v>-1.5673869</v>
      </c>
      <c r="F133" s="15">
        <v>1.7897092E-2</v>
      </c>
      <c r="G133" s="16">
        <v>0.22133518999999999</v>
      </c>
    </row>
    <row r="134" spans="1:7" s="17" customFormat="1" ht="13" x14ac:dyDescent="0.15">
      <c r="A134" s="11" t="s">
        <v>7</v>
      </c>
      <c r="B134" s="12" t="str">
        <f>HYPERLINK("http://www.broadinstitute.org/gsea/msigdb/cards/BRAIN_DEVELOPMENT.html","BRAIN_DEVELOPMENT")</f>
        <v>BRAIN_DEVELOPMENT</v>
      </c>
      <c r="C134" s="13">
        <v>44</v>
      </c>
      <c r="D134" s="14">
        <v>-0.43695297999999999</v>
      </c>
      <c r="E134" s="14">
        <v>-1.5461716999999999</v>
      </c>
      <c r="F134" s="15">
        <v>1.3953488E-2</v>
      </c>
      <c r="G134" s="16">
        <v>0.22138372000000001</v>
      </c>
    </row>
    <row r="135" spans="1:7" s="17" customFormat="1" ht="13" x14ac:dyDescent="0.15">
      <c r="A135" s="11" t="s">
        <v>8</v>
      </c>
      <c r="B135" s="12" t="str">
        <f>HYPERLINK("http://www.broadinstitute.org/gsea/msigdb/cards/V$IK2_01.html","V$IK2_01")</f>
        <v>V$IK2_01</v>
      </c>
      <c r="C135" s="13">
        <v>238</v>
      </c>
      <c r="D135" s="14">
        <v>-0.33462897000000003</v>
      </c>
      <c r="E135" s="14">
        <v>-1.5344074999999999</v>
      </c>
      <c r="F135" s="15">
        <v>0</v>
      </c>
      <c r="G135" s="16">
        <v>0.22188290999999999</v>
      </c>
    </row>
    <row r="136" spans="1:7" s="17" customFormat="1" ht="13" x14ac:dyDescent="0.15">
      <c r="A136" s="11" t="s">
        <v>10</v>
      </c>
      <c r="B136" s="12" t="str">
        <f>HYPERLINK("http://www.broadinstitute.org/gsea/msigdb/cards/TACTTGA,MIR-26A,MIR-26B.html","TACTTGA,MIR-26A,MIR-26B")</f>
        <v>TACTTGA,MIR-26A,MIR-26B</v>
      </c>
      <c r="C136" s="13">
        <v>271</v>
      </c>
      <c r="D136" s="14">
        <v>-0.32763794000000002</v>
      </c>
      <c r="E136" s="14">
        <v>-1.5437801</v>
      </c>
      <c r="F136" s="15">
        <v>2.4752475E-3</v>
      </c>
      <c r="G136" s="16">
        <v>0.22208396</v>
      </c>
    </row>
    <row r="137" spans="1:7" s="17" customFormat="1" ht="13" x14ac:dyDescent="0.15">
      <c r="A137" s="11" t="s">
        <v>10</v>
      </c>
      <c r="B137" s="12" t="str">
        <f>HYPERLINK("http://www.broadinstitute.org/gsea/msigdb/cards/GTATTAT,MIR-369-3P.html","GTATTAT,MIR-369-3P")</f>
        <v>GTATTAT,MIR-369-3P</v>
      </c>
      <c r="C137" s="13">
        <v>178</v>
      </c>
      <c r="D137" s="14">
        <v>-0.35346714000000001</v>
      </c>
      <c r="E137" s="14">
        <v>-1.5407280000000001</v>
      </c>
      <c r="F137" s="15">
        <v>7.2115384999999997E-3</v>
      </c>
      <c r="G137" s="16">
        <v>0.22212773999999999</v>
      </c>
    </row>
    <row r="138" spans="1:7" s="17" customFormat="1" ht="13" x14ac:dyDescent="0.15">
      <c r="A138" s="11" t="s">
        <v>8</v>
      </c>
      <c r="B138" s="12" t="str">
        <f>HYPERLINK("http://www.broadinstitute.org/gsea/msigdb/cards/V$FOXO3_01.html","V$FOXO3_01")</f>
        <v>V$FOXO3_01</v>
      </c>
      <c r="C138" s="13">
        <v>218</v>
      </c>
      <c r="D138" s="14">
        <v>-0.33636110000000002</v>
      </c>
      <c r="E138" s="14">
        <v>-1.5330348</v>
      </c>
      <c r="F138" s="15">
        <v>2.5188915999999999E-3</v>
      </c>
      <c r="G138" s="16">
        <v>0.22228701000000001</v>
      </c>
    </row>
    <row r="139" spans="1:7" s="17" customFormat="1" ht="13" x14ac:dyDescent="0.15">
      <c r="A139" s="11" t="s">
        <v>10</v>
      </c>
      <c r="B139" s="12" t="str">
        <f>HYPERLINK("http://www.broadinstitute.org/gsea/msigdb/cards/TTTGCAC,MIR-19A,MIR-19B.html","TTTGCAC,MIR-19A,MIR-19B")</f>
        <v>TTTGCAC,MIR-19A,MIR-19B</v>
      </c>
      <c r="C139" s="13">
        <v>472</v>
      </c>
      <c r="D139" s="14">
        <v>-0.31727080000000002</v>
      </c>
      <c r="E139" s="14">
        <v>-1.5518730000000001</v>
      </c>
      <c r="F139" s="15">
        <v>0</v>
      </c>
      <c r="G139" s="16">
        <v>0.22239195</v>
      </c>
    </row>
    <row r="140" spans="1:7" s="17" customFormat="1" ht="13" x14ac:dyDescent="0.15">
      <c r="A140" s="11" t="s">
        <v>12</v>
      </c>
      <c r="B140" s="12" t="str">
        <f>HYPERLINK("http://www.broadinstitute.org/gsea/msigdb/cards/REACTOME_YAP1_AND_WWTR1_TAZ_STIMULATED_GENE_EXPRESSION.html","REACTOME_YAP1_AND_WWTR1_TAZ_STIMULATED_GENE_EXPRESSION")</f>
        <v>REACTOME_YAP1_AND_WWTR1_TAZ_STIMULATED_GENE_EXPRESSION</v>
      </c>
      <c r="C140" s="13">
        <v>23</v>
      </c>
      <c r="D140" s="14">
        <v>-0.51709950000000005</v>
      </c>
      <c r="E140" s="14">
        <v>-1.5508103</v>
      </c>
      <c r="F140" s="15">
        <v>2.1413275999999998E-2</v>
      </c>
      <c r="G140" s="16">
        <v>0.22246916999999999</v>
      </c>
    </row>
    <row r="141" spans="1:7" s="17" customFormat="1" ht="13" x14ac:dyDescent="0.15">
      <c r="A141" s="11" t="s">
        <v>8</v>
      </c>
      <c r="B141" s="12" t="str">
        <f>HYPERLINK("http://www.broadinstitute.org/gsea/msigdb/cards/V$SOX9_B1.html","V$SOX9_B1")</f>
        <v>V$SOX9_B1</v>
      </c>
      <c r="C141" s="13">
        <v>213</v>
      </c>
      <c r="D141" s="14">
        <v>-0.33760107</v>
      </c>
      <c r="E141" s="14">
        <v>-1.5443648000000001</v>
      </c>
      <c r="F141" s="15">
        <v>0</v>
      </c>
      <c r="G141" s="16">
        <v>0.22262090000000001</v>
      </c>
    </row>
    <row r="142" spans="1:7" s="17" customFormat="1" ht="13" x14ac:dyDescent="0.15">
      <c r="A142" s="11" t="s">
        <v>11</v>
      </c>
      <c r="B142" s="12" t="str">
        <f>HYPERLINK("http://www.broadinstitute.org/gsea/msigdb/cards/KEGG_PATHWAYS_IN_CANCER.html","KEGG_PATHWAYS_IN_CANCER")</f>
        <v>KEGG_PATHWAYS_IN_CANCER</v>
      </c>
      <c r="C142" s="13">
        <v>309</v>
      </c>
      <c r="D142" s="14">
        <v>-0.32931050000000001</v>
      </c>
      <c r="E142" s="14">
        <v>-1.5712558000000001</v>
      </c>
      <c r="F142" s="15">
        <v>0</v>
      </c>
      <c r="G142" s="16">
        <v>0.22262523000000001</v>
      </c>
    </row>
    <row r="143" spans="1:7" s="17" customFormat="1" ht="13" x14ac:dyDescent="0.15">
      <c r="A143" s="11" t="s">
        <v>8</v>
      </c>
      <c r="B143" s="12" t="str">
        <f>HYPERLINK("http://www.broadinstitute.org/gsea/msigdb/cards/CCCNNGGGAR_V$OLF1_01.html","CCCNNGGGAR_V$OLF1_01")</f>
        <v>CCCNNGGGAR_V$OLF1_01</v>
      </c>
      <c r="C143" s="13">
        <v>279</v>
      </c>
      <c r="D143" s="14">
        <v>-0.3395301</v>
      </c>
      <c r="E143" s="14">
        <v>-1.5688177000000001</v>
      </c>
      <c r="F143" s="15">
        <v>0</v>
      </c>
      <c r="G143" s="16">
        <v>0.22269163</v>
      </c>
    </row>
    <row r="144" spans="1:7" s="17" customFormat="1" ht="13" x14ac:dyDescent="0.15">
      <c r="A144" s="11" t="s">
        <v>10</v>
      </c>
      <c r="B144" s="12" t="str">
        <f>HYPERLINK("http://www.broadinstitute.org/gsea/msigdb/cards/AGTCTAG,MIR-151.html","AGTCTAG,MIR-151")</f>
        <v>AGTCTAG,MIR-151</v>
      </c>
      <c r="C144" s="13">
        <v>21</v>
      </c>
      <c r="D144" s="14">
        <v>-0.53464279999999997</v>
      </c>
      <c r="E144" s="14">
        <v>-1.5699852999999999</v>
      </c>
      <c r="F144" s="15">
        <v>3.7610619999999997E-2</v>
      </c>
      <c r="G144" s="16">
        <v>0.22272786</v>
      </c>
    </row>
    <row r="145" spans="1:7" s="17" customFormat="1" ht="13" x14ac:dyDescent="0.15">
      <c r="A145" s="11" t="s">
        <v>10</v>
      </c>
      <c r="B145" s="12" t="str">
        <f>HYPERLINK("http://www.broadinstitute.org/gsea/msigdb/cards/TCCAGAG,MIR-518C.html","TCCAGAG,MIR-518C")</f>
        <v>TCCAGAG,MIR-518C</v>
      </c>
      <c r="C145" s="13">
        <v>110</v>
      </c>
      <c r="D145" s="14">
        <v>-0.37331777999999999</v>
      </c>
      <c r="E145" s="14">
        <v>-1.5473958000000001</v>
      </c>
      <c r="F145" s="15">
        <v>6.9930069999999999E-3</v>
      </c>
      <c r="G145" s="16">
        <v>0.22285458</v>
      </c>
    </row>
    <row r="146" spans="1:7" s="17" customFormat="1" ht="13" x14ac:dyDescent="0.15">
      <c r="A146" s="11" t="s">
        <v>8</v>
      </c>
      <c r="B146" s="12" t="str">
        <f>HYPERLINK("http://www.broadinstitute.org/gsea/msigdb/cards/CRGAARNNNNCGA_UNKNOWN.html","CRGAARNNNNCGA_UNKNOWN")</f>
        <v>CRGAARNNNNCGA_UNKNOWN</v>
      </c>
      <c r="C146" s="13">
        <v>42</v>
      </c>
      <c r="D146" s="14">
        <v>-0.44320159999999997</v>
      </c>
      <c r="E146" s="14">
        <v>-1.5353847</v>
      </c>
      <c r="F146" s="15">
        <v>2.3809523999999999E-2</v>
      </c>
      <c r="G146" s="16">
        <v>0.22322562000000001</v>
      </c>
    </row>
    <row r="147" spans="1:7" s="17" customFormat="1" ht="13" x14ac:dyDescent="0.15">
      <c r="A147" s="11" t="s">
        <v>7</v>
      </c>
      <c r="B147" s="12" t="str">
        <f>HYPERLINK("http://www.broadinstitute.org/gsea/msigdb/cards/POSITIVE_REGULATION_OF_TRANSFERASE_ACTIVITY.html","POSITIVE_REGULATION_OF_TRANSFERASE_ACTIVITY")</f>
        <v>POSITIVE_REGULATION_OF_TRANSFERASE_ACTIVITY</v>
      </c>
      <c r="C147" s="13">
        <v>77</v>
      </c>
      <c r="D147" s="14">
        <v>-0.39355101999999997</v>
      </c>
      <c r="E147" s="14">
        <v>-1.5344930999999999</v>
      </c>
      <c r="F147" s="15">
        <v>1.1655011E-2</v>
      </c>
      <c r="G147" s="16">
        <v>0.22329099999999999</v>
      </c>
    </row>
    <row r="148" spans="1:7" s="17" customFormat="1" ht="13" x14ac:dyDescent="0.15">
      <c r="A148" s="11" t="s">
        <v>9</v>
      </c>
      <c r="B148" s="12" t="str">
        <f>HYPERLINK("http://www.broadinstitute.org/gsea/msigdb/cards/BIOCARTA_NGF_PATHWAY.html","BIOCARTA_NGF_PATHWAY")</f>
        <v>BIOCARTA_NGF_PATHWAY</v>
      </c>
      <c r="C148" s="13">
        <v>15</v>
      </c>
      <c r="D148" s="14">
        <v>-0.59511404999999995</v>
      </c>
      <c r="E148" s="14">
        <v>-1.5490899</v>
      </c>
      <c r="F148" s="15">
        <v>2.6694044E-2</v>
      </c>
      <c r="G148" s="16">
        <v>0.22345034999999999</v>
      </c>
    </row>
    <row r="149" spans="1:7" s="17" customFormat="1" ht="13" x14ac:dyDescent="0.15">
      <c r="A149" s="11" t="s">
        <v>10</v>
      </c>
      <c r="B149" s="12" t="str">
        <f>HYPERLINK("http://www.broadinstitute.org/gsea/msigdb/cards/GTACAGG,MIR-486.html","GTACAGG,MIR-486")</f>
        <v>GTACAGG,MIR-486</v>
      </c>
      <c r="C149" s="13">
        <v>51</v>
      </c>
      <c r="D149" s="14">
        <v>-0.53973939999999998</v>
      </c>
      <c r="E149" s="14">
        <v>-1.9647570000000001</v>
      </c>
      <c r="F149" s="15">
        <v>0</v>
      </c>
      <c r="G149" s="16">
        <v>0.22373736999999999</v>
      </c>
    </row>
    <row r="150" spans="1:7" s="17" customFormat="1" ht="13" x14ac:dyDescent="0.15">
      <c r="A150" s="11" t="s">
        <v>9</v>
      </c>
      <c r="B150" s="12" t="str">
        <f>HYPERLINK("http://www.broadinstitute.org/gsea/msigdb/cards/BIOCARTA_ALK_PATHWAY.html","BIOCARTA_ALK_PATHWAY")</f>
        <v>BIOCARTA_ALK_PATHWAY</v>
      </c>
      <c r="C150" s="13">
        <v>34</v>
      </c>
      <c r="D150" s="14">
        <v>-0.45604166000000002</v>
      </c>
      <c r="E150" s="14">
        <v>-1.5301871</v>
      </c>
      <c r="F150" s="15">
        <v>2.7334852E-2</v>
      </c>
      <c r="G150" s="16">
        <v>0.22401439000000001</v>
      </c>
    </row>
    <row r="151" spans="1:7" s="17" customFormat="1" ht="13" x14ac:dyDescent="0.15">
      <c r="A151" s="11" t="s">
        <v>13</v>
      </c>
      <c r="B151" s="12" t="str">
        <f>HYPERLINK("http://www.broadinstitute.org/gsea/msigdb/cards/GUANYL_NUCLEOTIDE_BINDING.html","GUANYL_NUCLEOTIDE_BINDING")</f>
        <v>GUANYL_NUCLEOTIDE_BINDING</v>
      </c>
      <c r="C151" s="13">
        <v>43</v>
      </c>
      <c r="D151" s="14">
        <v>-0.44764053999999998</v>
      </c>
      <c r="E151" s="14">
        <v>-1.5476167999999999</v>
      </c>
      <c r="F151" s="15">
        <v>2.0089284999999998E-2</v>
      </c>
      <c r="G151" s="16">
        <v>0.22415307000000001</v>
      </c>
    </row>
    <row r="152" spans="1:7" s="17" customFormat="1" ht="13" x14ac:dyDescent="0.15">
      <c r="A152" s="11" t="s">
        <v>8</v>
      </c>
      <c r="B152" s="12" t="str">
        <f>HYPERLINK("http://www.broadinstitute.org/gsea/msigdb/cards/V$CDC5_01.html","V$CDC5_01")</f>
        <v>V$CDC5_01</v>
      </c>
      <c r="C152" s="13">
        <v>216</v>
      </c>
      <c r="D152" s="14">
        <v>-0.33502322000000001</v>
      </c>
      <c r="E152" s="14">
        <v>-1.5307158000000001</v>
      </c>
      <c r="F152" s="15">
        <v>0</v>
      </c>
      <c r="G152" s="16">
        <v>0.22455469</v>
      </c>
    </row>
    <row r="153" spans="1:7" s="17" customFormat="1" ht="13" x14ac:dyDescent="0.15">
      <c r="A153" s="11" t="s">
        <v>8</v>
      </c>
      <c r="B153" s="12" t="str">
        <f>HYPERLINK("http://www.broadinstitute.org/gsea/msigdb/cards/GGGNRMNNYCAT_UNKNOWN.html","GGGNRMNNYCAT_UNKNOWN")</f>
        <v>GGGNRMNNYCAT_UNKNOWN</v>
      </c>
      <c r="C153" s="13">
        <v>71</v>
      </c>
      <c r="D153" s="14">
        <v>-0.40139467000000001</v>
      </c>
      <c r="E153" s="14">
        <v>-1.5255795999999999</v>
      </c>
      <c r="F153" s="15">
        <v>2.8824834000000001E-2</v>
      </c>
      <c r="G153" s="16">
        <v>0.22877154999999999</v>
      </c>
    </row>
    <row r="154" spans="1:7" s="17" customFormat="1" ht="13" x14ac:dyDescent="0.15">
      <c r="A154" s="11" t="s">
        <v>10</v>
      </c>
      <c r="B154" s="12" t="str">
        <f>HYPERLINK("http://www.broadinstitute.org/gsea/msigdb/cards/ACTTTAT,MIR-142-5P.html","ACTTTAT,MIR-142-5P")</f>
        <v>ACTTTAT,MIR-142-5P</v>
      </c>
      <c r="C154" s="13">
        <v>264</v>
      </c>
      <c r="D154" s="14">
        <v>-0.32642356</v>
      </c>
      <c r="E154" s="14">
        <v>-1.5259776</v>
      </c>
      <c r="F154" s="15">
        <v>0</v>
      </c>
      <c r="G154" s="16">
        <v>0.22958049999999999</v>
      </c>
    </row>
    <row r="155" spans="1:7" s="17" customFormat="1" ht="13" x14ac:dyDescent="0.15">
      <c r="A155" s="11" t="s">
        <v>8</v>
      </c>
      <c r="B155" s="12" t="str">
        <f>HYPERLINK("http://www.broadinstitute.org/gsea/msigdb/cards/V$FREAC7_01.html","V$FREAC7_01")</f>
        <v>V$FREAC7_01</v>
      </c>
      <c r="C155" s="13">
        <v>164</v>
      </c>
      <c r="D155" s="14">
        <v>-0.34817113999999999</v>
      </c>
      <c r="E155" s="14">
        <v>-1.5214076999999999</v>
      </c>
      <c r="F155" s="15">
        <v>0</v>
      </c>
      <c r="G155" s="16">
        <v>0.23275683999999999</v>
      </c>
    </row>
    <row r="156" spans="1:7" s="17" customFormat="1" ht="13" x14ac:dyDescent="0.15">
      <c r="A156" s="11" t="s">
        <v>8</v>
      </c>
      <c r="B156" s="12" t="str">
        <f>HYPERLINK("http://www.broadinstitute.org/gsea/msigdb/cards/V$MAZR_01.html","V$MAZR_01")</f>
        <v>V$MAZR_01</v>
      </c>
      <c r="C156" s="13">
        <v>196</v>
      </c>
      <c r="D156" s="14">
        <v>-0.33607793000000002</v>
      </c>
      <c r="E156" s="14">
        <v>-1.5217124</v>
      </c>
      <c r="F156" s="15">
        <v>2.4630541000000001E-3</v>
      </c>
      <c r="G156" s="16">
        <v>0.2337342</v>
      </c>
    </row>
    <row r="157" spans="1:7" s="17" customFormat="1" ht="13" x14ac:dyDescent="0.15">
      <c r="A157" s="11" t="s">
        <v>8</v>
      </c>
      <c r="B157" s="12" t="str">
        <f>HYPERLINK("http://www.broadinstitute.org/gsea/msigdb/cards/V$HNF3_Q6.html","V$HNF3_Q6")</f>
        <v>V$HNF3_Q6</v>
      </c>
      <c r="C157" s="13">
        <v>167</v>
      </c>
      <c r="D157" s="14">
        <v>-0.34227787999999998</v>
      </c>
      <c r="E157" s="14">
        <v>-1.5179616</v>
      </c>
      <c r="F157" s="15">
        <v>2.3255813999999999E-3</v>
      </c>
      <c r="G157" s="16">
        <v>0.23534398000000001</v>
      </c>
    </row>
    <row r="158" spans="1:7" s="17" customFormat="1" ht="13" x14ac:dyDescent="0.15">
      <c r="A158" s="11" t="s">
        <v>11</v>
      </c>
      <c r="B158" s="12" t="str">
        <f>HYPERLINK("http://www.broadinstitute.org/gsea/msigdb/cards/KEGG_TGF_BETA_SIGNALING_PATHWAY.html","KEGG_TGF_BETA_SIGNALING_PATHWAY")</f>
        <v>KEGG_TGF_BETA_SIGNALING_PATHWAY</v>
      </c>
      <c r="C158" s="13">
        <v>76</v>
      </c>
      <c r="D158" s="14">
        <v>-0.39601766999999999</v>
      </c>
      <c r="E158" s="14">
        <v>-1.5184058</v>
      </c>
      <c r="F158" s="15">
        <v>1.3544018E-2</v>
      </c>
      <c r="G158" s="16">
        <v>0.23610853000000001</v>
      </c>
    </row>
    <row r="159" spans="1:7" s="17" customFormat="1" ht="13" x14ac:dyDescent="0.15">
      <c r="A159" s="11" t="s">
        <v>12</v>
      </c>
      <c r="B159" s="12" t="str">
        <f>HYPERLINK("http://www.broadinstitute.org/gsea/msigdb/cards/REACTOME_MAPK_TARGETS_NUCLEAR_EVENTS_MEDIATED_BY_MAP_KINASES.html","REACTOME_MAPK_TARGETS_NUCLEAR_EVENTS_MEDIATED_BY_MAP_KINASES")</f>
        <v>REACTOME_MAPK_TARGETS_NUCLEAR_EVENTS_MEDIATED_BY_MAP_KINASES</v>
      </c>
      <c r="C159" s="13">
        <v>26</v>
      </c>
      <c r="D159" s="14">
        <v>-0.48034834999999998</v>
      </c>
      <c r="E159" s="14">
        <v>-1.5122461</v>
      </c>
      <c r="F159" s="15">
        <v>3.1578947000000003E-2</v>
      </c>
      <c r="G159" s="16">
        <v>0.23893322</v>
      </c>
    </row>
    <row r="160" spans="1:7" s="17" customFormat="1" ht="13" x14ac:dyDescent="0.15">
      <c r="A160" s="11" t="s">
        <v>9</v>
      </c>
      <c r="B160" s="12" t="str">
        <f>HYPERLINK("http://www.broadinstitute.org/gsea/msigdb/cards/BIOCARTA_IGF1R_PATHWAY.html","BIOCARTA_IGF1R_PATHWAY")</f>
        <v>BIOCARTA_IGF1R_PATHWAY</v>
      </c>
      <c r="C160" s="13">
        <v>19</v>
      </c>
      <c r="D160" s="14">
        <v>-0.52922904000000004</v>
      </c>
      <c r="E160" s="14">
        <v>-1.5144934999999999</v>
      </c>
      <c r="F160" s="15">
        <v>5.1724140000000002E-2</v>
      </c>
      <c r="G160" s="16">
        <v>0.23957807</v>
      </c>
    </row>
    <row r="161" spans="1:7" s="17" customFormat="1" ht="13" x14ac:dyDescent="0.15">
      <c r="A161" s="11" t="s">
        <v>8</v>
      </c>
      <c r="B161" s="12" t="str">
        <f>HYPERLINK("http://www.broadinstitute.org/gsea/msigdb/cards/V$AHRARNT_02.html","V$AHRARNT_02")</f>
        <v>V$AHRARNT_02</v>
      </c>
      <c r="C161" s="13">
        <v>15</v>
      </c>
      <c r="D161" s="14">
        <v>-0.56988799999999995</v>
      </c>
      <c r="E161" s="14">
        <v>-1.5133953</v>
      </c>
      <c r="F161" s="15">
        <v>6.6945605000000005E-2</v>
      </c>
      <c r="G161" s="16">
        <v>0.23994845000000001</v>
      </c>
    </row>
    <row r="162" spans="1:7" s="17" customFormat="1" ht="13" x14ac:dyDescent="0.15">
      <c r="A162" s="11" t="s">
        <v>8</v>
      </c>
      <c r="B162" s="12" t="str">
        <f>HYPERLINK("http://www.broadinstitute.org/gsea/msigdb/cards/WGGAATGY_V$TEF1_Q6.html","WGGAATGY_V$TEF1_Q6")</f>
        <v>WGGAATGY_V$TEF1_Q6</v>
      </c>
      <c r="C162" s="13">
        <v>330</v>
      </c>
      <c r="D162" s="14">
        <v>-0.31628147000000001</v>
      </c>
      <c r="E162" s="14">
        <v>-1.5124019</v>
      </c>
      <c r="F162" s="15">
        <v>0</v>
      </c>
      <c r="G162" s="16">
        <v>0.24015696</v>
      </c>
    </row>
    <row r="163" spans="1:7" s="17" customFormat="1" ht="13" x14ac:dyDescent="0.15">
      <c r="A163" s="11" t="s">
        <v>13</v>
      </c>
      <c r="B163" s="12" t="str">
        <f>HYPERLINK("http://www.broadinstitute.org/gsea/msigdb/cards/CHEMOKINE_ACTIVITY.html","CHEMOKINE_ACTIVITY")</f>
        <v>CHEMOKINE_ACTIVITY</v>
      </c>
      <c r="C163" s="13">
        <v>25</v>
      </c>
      <c r="D163" s="14">
        <v>0.61491390000000001</v>
      </c>
      <c r="E163" s="14">
        <v>1.8710652999999999</v>
      </c>
      <c r="F163" s="15">
        <v>1.8832390999999999E-3</v>
      </c>
      <c r="G163" s="16">
        <v>0.24258484999999999</v>
      </c>
    </row>
    <row r="164" spans="1:7" s="17" customFormat="1" ht="13" x14ac:dyDescent="0.15">
      <c r="A164" s="11" t="s">
        <v>7</v>
      </c>
      <c r="B164" s="12" t="str">
        <f>HYPERLINK("http://www.broadinstitute.org/gsea/msigdb/cards/RNA_SPLICING.html","RNA_SPLICING")</f>
        <v>RNA_SPLICING</v>
      </c>
      <c r="C164" s="13">
        <v>70</v>
      </c>
      <c r="D164" s="14">
        <v>-0.3933816</v>
      </c>
      <c r="E164" s="14">
        <v>-1.495951</v>
      </c>
      <c r="F164" s="15">
        <v>8.8105719999999992E-3</v>
      </c>
      <c r="G164" s="16">
        <v>0.2432851</v>
      </c>
    </row>
    <row r="165" spans="1:7" s="17" customFormat="1" ht="13" x14ac:dyDescent="0.15">
      <c r="A165" s="11" t="s">
        <v>9</v>
      </c>
      <c r="B165" s="12" t="str">
        <f>HYPERLINK("http://www.broadinstitute.org/gsea/msigdb/cards/BIOCARTA_IGF1MTOR_PATHWAY.html","BIOCARTA_IGF1MTOR_PATHWAY")</f>
        <v>BIOCARTA_IGF1MTOR_PATHWAY</v>
      </c>
      <c r="C165" s="13">
        <v>19</v>
      </c>
      <c r="D165" s="14">
        <v>-0.52997506000000005</v>
      </c>
      <c r="E165" s="14">
        <v>-1.5076683</v>
      </c>
      <c r="F165" s="15">
        <v>5.7395145000000002E-2</v>
      </c>
      <c r="G165" s="16">
        <v>0.24344386000000001</v>
      </c>
    </row>
    <row r="166" spans="1:7" s="17" customFormat="1" ht="13" x14ac:dyDescent="0.15">
      <c r="A166" s="11" t="s">
        <v>8</v>
      </c>
      <c r="B166" s="12" t="str">
        <f>HYPERLINK("http://www.broadinstitute.org/gsea/msigdb/cards/GGAMTNNNNNTCCY_UNKNOWN.html","GGAMTNNNNNTCCY_UNKNOWN")</f>
        <v>GGAMTNNNNNTCCY_UNKNOWN</v>
      </c>
      <c r="C166" s="13">
        <v>105</v>
      </c>
      <c r="D166" s="14">
        <v>-0.36685459999999998</v>
      </c>
      <c r="E166" s="14">
        <v>-1.5080165999999999</v>
      </c>
      <c r="F166" s="15">
        <v>1.369863E-2</v>
      </c>
      <c r="G166" s="16">
        <v>0.24438691000000001</v>
      </c>
    </row>
    <row r="167" spans="1:7" s="17" customFormat="1" ht="13" x14ac:dyDescent="0.15">
      <c r="A167" s="11" t="s">
        <v>12</v>
      </c>
      <c r="B167" s="12" t="str">
        <f>HYPERLINK("http://www.broadinstitute.org/gsea/msigdb/cards/REACTOME_SIGNALING_BY_NOTCH1.html","REACTOME_SIGNALING_BY_NOTCH1")</f>
        <v>REACTOME_SIGNALING_BY_NOTCH1</v>
      </c>
      <c r="C167" s="13">
        <v>60</v>
      </c>
      <c r="D167" s="14">
        <v>-0.40226859999999998</v>
      </c>
      <c r="E167" s="14">
        <v>-1.5061225</v>
      </c>
      <c r="F167" s="15">
        <v>2.8888889000000001E-2</v>
      </c>
      <c r="G167" s="16">
        <v>0.24460831</v>
      </c>
    </row>
    <row r="168" spans="1:7" s="17" customFormat="1" ht="13" x14ac:dyDescent="0.15">
      <c r="A168" s="11" t="s">
        <v>7</v>
      </c>
      <c r="B168" s="12" t="str">
        <f>HYPERLINK("http://www.broadinstitute.org/gsea/msigdb/cards/REGULATION_OF_ORGANELLE_ORGANIZATION_AND_BIOGENESIS.html","REGULATION_OF_ORGANELLE_ORGANIZATION_AND_BIOGENESIS")</f>
        <v>REGULATION_OF_ORGANELLE_ORGANIZATION_AND_BIOGENESIS</v>
      </c>
      <c r="C168" s="13">
        <v>35</v>
      </c>
      <c r="D168" s="14">
        <v>-0.44787827000000002</v>
      </c>
      <c r="E168" s="14">
        <v>-1.4959654</v>
      </c>
      <c r="F168" s="15">
        <v>3.2710280000000001E-2</v>
      </c>
      <c r="G168" s="16">
        <v>0.24463198</v>
      </c>
    </row>
    <row r="169" spans="1:7" s="17" customFormat="1" ht="13" x14ac:dyDescent="0.15">
      <c r="A169" s="11" t="s">
        <v>10</v>
      </c>
      <c r="B169" s="12" t="str">
        <f>HYPERLINK("http://www.broadinstitute.org/gsea/msigdb/cards/TGCTTTG,MIR-330.html","TGCTTTG,MIR-330")</f>
        <v>TGCTTTG,MIR-330</v>
      </c>
      <c r="C169" s="13">
        <v>284</v>
      </c>
      <c r="D169" s="14">
        <v>-0.32196823000000002</v>
      </c>
      <c r="E169" s="14">
        <v>-1.5040632</v>
      </c>
      <c r="F169" s="15">
        <v>0</v>
      </c>
      <c r="G169" s="16">
        <v>0.24494869999999999</v>
      </c>
    </row>
    <row r="170" spans="1:7" s="17" customFormat="1" ht="13" x14ac:dyDescent="0.15">
      <c r="A170" s="11" t="s">
        <v>8</v>
      </c>
      <c r="B170" s="12" t="str">
        <f>HYPERLINK("http://www.broadinstitute.org/gsea/msigdb/cards/V$AHR_Q5.html","V$AHR_Q5")</f>
        <v>V$AHR_Q5</v>
      </c>
      <c r="C170" s="13">
        <v>190</v>
      </c>
      <c r="D170" s="14">
        <v>-0.33562803000000002</v>
      </c>
      <c r="E170" s="14">
        <v>-1.5049329</v>
      </c>
      <c r="F170" s="15">
        <v>2.3696682999999998E-3</v>
      </c>
      <c r="G170" s="16">
        <v>0.24516516999999999</v>
      </c>
    </row>
    <row r="171" spans="1:7" s="17" customFormat="1" ht="13" x14ac:dyDescent="0.15">
      <c r="A171" s="11" t="s">
        <v>9</v>
      </c>
      <c r="B171" s="12" t="str">
        <f>HYPERLINK("http://www.broadinstitute.org/gsea/msigdb/cards/BIOCARTA_TFF_PATHWAY.html","BIOCARTA_TFF_PATHWAY")</f>
        <v>BIOCARTA_TFF_PATHWAY</v>
      </c>
      <c r="C171" s="13">
        <v>17</v>
      </c>
      <c r="D171" s="14">
        <v>-0.54173475999999998</v>
      </c>
      <c r="E171" s="14">
        <v>-1.4961149</v>
      </c>
      <c r="F171" s="15">
        <v>5.6947607999999997E-2</v>
      </c>
      <c r="G171" s="16">
        <v>0.24579893</v>
      </c>
    </row>
    <row r="172" spans="1:7" s="17" customFormat="1" ht="13" x14ac:dyDescent="0.15">
      <c r="A172" s="11" t="s">
        <v>13</v>
      </c>
      <c r="B172" s="12" t="str">
        <f>HYPERLINK("http://www.broadinstitute.org/gsea/msigdb/cards/GLUTAMATE_RECEPTOR_ACTIVITY.html","GLUTAMATE_RECEPTOR_ACTIVITY")</f>
        <v>GLUTAMATE_RECEPTOR_ACTIVITY</v>
      </c>
      <c r="C172" s="13">
        <v>16</v>
      </c>
      <c r="D172" s="14">
        <v>-0.54987850000000005</v>
      </c>
      <c r="E172" s="14">
        <v>-1.496658</v>
      </c>
      <c r="F172" s="15">
        <v>4.6610169999999999E-2</v>
      </c>
      <c r="G172" s="16">
        <v>0.24629654000000001</v>
      </c>
    </row>
    <row r="173" spans="1:7" s="17" customFormat="1" ht="13" x14ac:dyDescent="0.15">
      <c r="A173" s="11" t="s">
        <v>14</v>
      </c>
      <c r="B173" s="12" t="str">
        <f>HYPERLINK("http://www.broadinstitute.org/gsea/msigdb/cards/INTERMEDIATE_FILAMENT_CYTOSKELETON.html","INTERMEDIATE_FILAMENT_CYTOSKELETON")</f>
        <v>INTERMEDIATE_FILAMENT_CYTOSKELETON</v>
      </c>
      <c r="C173" s="13">
        <v>17</v>
      </c>
      <c r="D173" s="14">
        <v>-0.53540160000000003</v>
      </c>
      <c r="E173" s="14">
        <v>-1.4995449000000001</v>
      </c>
      <c r="F173" s="15">
        <v>6.7833699999999997E-2</v>
      </c>
      <c r="G173" s="16">
        <v>0.24698349999999999</v>
      </c>
    </row>
    <row r="174" spans="1:7" s="17" customFormat="1" ht="13" x14ac:dyDescent="0.15">
      <c r="A174" s="11" t="s">
        <v>10</v>
      </c>
      <c r="B174" s="12" t="str">
        <f>HYPERLINK("http://www.broadinstitute.org/gsea/msigdb/cards/ACCATTT,MIR-522.html","ACCATTT,MIR-522")</f>
        <v>ACCATTT,MIR-522</v>
      </c>
      <c r="C174" s="13">
        <v>138</v>
      </c>
      <c r="D174" s="14">
        <v>-0.34867369999999998</v>
      </c>
      <c r="E174" s="14">
        <v>-1.4967256</v>
      </c>
      <c r="F174" s="15">
        <v>7.3710075000000003E-3</v>
      </c>
      <c r="G174" s="16">
        <v>0.24764375</v>
      </c>
    </row>
    <row r="175" spans="1:7" s="17" customFormat="1" ht="13" x14ac:dyDescent="0.15">
      <c r="A175" s="11" t="s">
        <v>10</v>
      </c>
      <c r="B175" s="12" t="str">
        <f>HYPERLINK("http://www.broadinstitute.org/gsea/msigdb/cards/ATTCTTT,MIR-186.html","ATTCTTT,MIR-186")</f>
        <v>ATTCTTT,MIR-186</v>
      </c>
      <c r="C175" s="13">
        <v>234</v>
      </c>
      <c r="D175" s="14">
        <v>-0.32540859999999999</v>
      </c>
      <c r="E175" s="14">
        <v>-1.4998338</v>
      </c>
      <c r="F175" s="15">
        <v>0</v>
      </c>
      <c r="G175" s="16">
        <v>0.24793217000000001</v>
      </c>
    </row>
    <row r="176" spans="1:7" s="17" customFormat="1" ht="13" x14ac:dyDescent="0.15">
      <c r="A176" s="11" t="s">
        <v>8</v>
      </c>
      <c r="B176" s="12" t="str">
        <f>HYPERLINK("http://www.broadinstitute.org/gsea/msigdb/cards/V$ER_Q6_02.html","V$ER_Q6_02")</f>
        <v>V$ER_Q6_02</v>
      </c>
      <c r="C176" s="13">
        <v>219</v>
      </c>
      <c r="D176" s="14">
        <v>-0.32914436000000002</v>
      </c>
      <c r="E176" s="14">
        <v>-1.4981059999999999</v>
      </c>
      <c r="F176" s="15">
        <v>0</v>
      </c>
      <c r="G176" s="16">
        <v>0.24804198999999999</v>
      </c>
    </row>
    <row r="177" spans="1:7" s="17" customFormat="1" ht="13" x14ac:dyDescent="0.15">
      <c r="A177" s="11" t="s">
        <v>10</v>
      </c>
      <c r="B177" s="12" t="str">
        <f>HYPERLINK("http://www.broadinstitute.org/gsea/msigdb/cards/GCAAAAA,MIR-129.html","GCAAAAA,MIR-129")</f>
        <v>GCAAAAA,MIR-129</v>
      </c>
      <c r="C177" s="13">
        <v>158</v>
      </c>
      <c r="D177" s="14">
        <v>-0.34603053</v>
      </c>
      <c r="E177" s="14">
        <v>-1.5004141</v>
      </c>
      <c r="F177" s="15">
        <v>0</v>
      </c>
      <c r="G177" s="16">
        <v>0.24844158999999999</v>
      </c>
    </row>
    <row r="178" spans="1:7" s="17" customFormat="1" ht="13" x14ac:dyDescent="0.15">
      <c r="A178" s="11" t="s">
        <v>8</v>
      </c>
      <c r="B178" s="12" t="str">
        <f>HYPERLINK("http://www.broadinstitute.org/gsea/msigdb/cards/V$E2F_Q3.html","V$E2F_Q3")</f>
        <v>V$E2F_Q3</v>
      </c>
      <c r="C178" s="13">
        <v>205</v>
      </c>
      <c r="D178" s="14">
        <v>-0.3292562</v>
      </c>
      <c r="E178" s="14">
        <v>-1.4967341000000001</v>
      </c>
      <c r="F178" s="15">
        <v>2.4937657E-3</v>
      </c>
      <c r="G178" s="16">
        <v>0.24909158000000001</v>
      </c>
    </row>
    <row r="179" spans="1:7" s="17" customFormat="1" ht="13" x14ac:dyDescent="0.15">
      <c r="A179" s="11" t="s">
        <v>7</v>
      </c>
      <c r="B179" s="12" t="str">
        <f>HYPERLINK("http://www.broadinstitute.org/gsea/msigdb/cards/FEMALE_PREGNANCY.html","FEMALE_PREGNANCY")</f>
        <v>FEMALE_PREGNANCY</v>
      </c>
      <c r="C179" s="13">
        <v>31</v>
      </c>
      <c r="D179" s="14">
        <v>-0.4705375</v>
      </c>
      <c r="E179" s="14">
        <v>-1.5006303999999999</v>
      </c>
      <c r="F179" s="15">
        <v>3.3259425000000002E-2</v>
      </c>
      <c r="G179" s="16">
        <v>0.24955666000000001</v>
      </c>
    </row>
    <row r="180" spans="1:7" s="17" customFormat="1" ht="13" x14ac:dyDescent="0.15">
      <c r="A180" s="11" t="s">
        <v>7</v>
      </c>
      <c r="B180" s="12" t="str">
        <f>HYPERLINK("http://www.broadinstitute.org/gsea/msigdb/cards/POSITIVE_REGULATION_OF_MAP_KINASE_ACTIVITY.html","POSITIVE_REGULATION_OF_MAP_KINASE_ACTIVITY")</f>
        <v>POSITIVE_REGULATION_OF_MAP_KINASE_ACTIVITY</v>
      </c>
      <c r="C180" s="13">
        <v>44</v>
      </c>
      <c r="D180" s="14">
        <v>-0.42700759999999999</v>
      </c>
      <c r="E180" s="14">
        <v>-1.4905257000000001</v>
      </c>
      <c r="F180" s="15">
        <v>2.5586353999999999E-2</v>
      </c>
      <c r="G180" s="16">
        <v>0.24990329999999999</v>
      </c>
    </row>
  </sheetData>
  <mergeCells count="1">
    <mergeCell ref="A1:G1"/>
  </mergeCells>
  <phoneticPr fontId="13" type="noConversion"/>
  <conditionalFormatting sqref="G2 G6:G1048576">
    <cfRule type="cellIs" dxfId="0" priority="1" operator="lessThan">
      <formula>0.25</formula>
    </cfRule>
  </conditionalFormatting>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Bob Varelas</dc:creator>
  <cp:lastModifiedBy>Bob Varelas</cp:lastModifiedBy>
  <dcterms:created xsi:type="dcterms:W3CDTF">2017-04-20T14:28:59Z</dcterms:created>
  <dcterms:modified xsi:type="dcterms:W3CDTF">2017-04-20T14:49:26Z</dcterms:modified>
</cp:coreProperties>
</file>