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ropbox\Stainier lab\Lai 2017\Figures\"/>
    </mc:Choice>
  </mc:AlternateContent>
  <bookViews>
    <workbookView xWindow="0" yWindow="0" windowWidth="21492" windowHeight="9168" tabRatio="867"/>
  </bookViews>
  <sheets>
    <sheet name="Figure 4-S1 immune cell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7" l="1"/>
  <c r="AE15" i="7"/>
  <c r="AD15" i="7"/>
  <c r="O15" i="7"/>
  <c r="N15" i="7"/>
  <c r="AC15" i="7"/>
  <c r="AA15" i="7"/>
  <c r="Y15" i="7"/>
  <c r="M15" i="7"/>
  <c r="K15" i="7"/>
  <c r="I15" i="7"/>
  <c r="G15" i="7"/>
  <c r="E15" i="7"/>
  <c r="C15" i="7"/>
  <c r="AF11" i="7" l="1"/>
  <c r="AF10" i="7"/>
  <c r="AE10" i="7"/>
  <c r="AD11" i="7"/>
  <c r="AD10" i="7"/>
  <c r="X11" i="7"/>
  <c r="X10" i="7"/>
  <c r="W11" i="7"/>
  <c r="W10" i="7"/>
  <c r="V11" i="7"/>
  <c r="V10" i="7"/>
  <c r="AF5" i="7"/>
  <c r="AE5" i="7"/>
  <c r="AD5" i="7"/>
  <c r="AF4" i="7"/>
  <c r="AE4" i="7"/>
  <c r="AD4" i="7"/>
  <c r="X5" i="7"/>
  <c r="W5" i="7"/>
  <c r="V5" i="7"/>
  <c r="X4" i="7"/>
  <c r="W4" i="7"/>
  <c r="E4" i="7"/>
  <c r="V4" i="7"/>
  <c r="M4" i="7"/>
  <c r="O4" i="7"/>
  <c r="Q4" i="7"/>
  <c r="M5" i="7"/>
  <c r="O5" i="7"/>
  <c r="Q5" i="7"/>
  <c r="M10" i="7"/>
  <c r="O10" i="7"/>
  <c r="Q10" i="7"/>
  <c r="M11" i="7"/>
  <c r="O11" i="7"/>
  <c r="Q11" i="7"/>
  <c r="AE11" i="7"/>
  <c r="G11" i="7"/>
  <c r="E11" i="7"/>
  <c r="C11" i="7"/>
  <c r="G10" i="7"/>
  <c r="E10" i="7"/>
  <c r="C10" i="7"/>
  <c r="G5" i="7"/>
  <c r="E5" i="7"/>
  <c r="C5" i="7"/>
  <c r="G4" i="7"/>
  <c r="C4" i="7"/>
  <c r="H10" i="7" l="1"/>
  <c r="AH4" i="7"/>
  <c r="I10" i="7"/>
  <c r="H4" i="7"/>
  <c r="S11" i="7"/>
  <c r="R10" i="7"/>
  <c r="R11" i="7"/>
  <c r="S10" i="7"/>
  <c r="AG11" i="7"/>
  <c r="H11" i="7"/>
  <c r="I11" i="7"/>
  <c r="R5" i="7"/>
  <c r="S4" i="7"/>
  <c r="R4" i="7"/>
  <c r="AG4" i="7"/>
  <c r="AI5" i="7"/>
  <c r="AG5" i="7"/>
  <c r="S5" i="7"/>
  <c r="I5" i="7"/>
  <c r="I4" i="7"/>
  <c r="H5" i="7"/>
  <c r="AH10" i="7"/>
  <c r="Z10" i="7"/>
  <c r="AH11" i="7"/>
  <c r="Z4" i="7"/>
  <c r="AH5" i="7"/>
  <c r="AI10" i="7"/>
  <c r="AI11" i="7"/>
  <c r="AI4" i="7"/>
  <c r="Z5" i="7"/>
  <c r="Y4" i="7"/>
  <c r="Y10" i="7"/>
  <c r="Y5" i="7"/>
  <c r="AG10" i="7"/>
  <c r="Y11" i="7"/>
  <c r="Z11" i="7"/>
</calcChain>
</file>

<file path=xl/sharedStrings.xml><?xml version="1.0" encoding="utf-8"?>
<sst xmlns="http://schemas.openxmlformats.org/spreadsheetml/2006/main" count="103" uniqueCount="26">
  <si>
    <t>M</t>
    <phoneticPr fontId="1" type="noConversion"/>
  </si>
  <si>
    <t>N</t>
    <phoneticPr fontId="1" type="noConversion"/>
  </si>
  <si>
    <t>injury site</t>
    <phoneticPr fontId="1" type="noConversion"/>
  </si>
  <si>
    <t>7d-1</t>
    <phoneticPr fontId="1" type="noConversion"/>
  </si>
  <si>
    <t>7d-2</t>
    <phoneticPr fontId="1" type="noConversion"/>
  </si>
  <si>
    <t>7d-3</t>
    <phoneticPr fontId="1" type="noConversion"/>
  </si>
  <si>
    <t>7d-AVG</t>
    <phoneticPr fontId="1" type="noConversion"/>
  </si>
  <si>
    <t>7d-STDEV</t>
    <phoneticPr fontId="1" type="noConversion"/>
  </si>
  <si>
    <t>P</t>
    <phoneticPr fontId="1" type="noConversion"/>
  </si>
  <si>
    <t>PBS-injected</t>
    <phoneticPr fontId="1" type="noConversion"/>
  </si>
  <si>
    <t>Neutrophils</t>
    <phoneticPr fontId="1" type="noConversion"/>
  </si>
  <si>
    <t>Macrophages</t>
  </si>
  <si>
    <t>PBS</t>
  </si>
  <si>
    <t>CL</t>
  </si>
  <si>
    <t>1d-1</t>
  </si>
  <si>
    <t>1d-2</t>
  </si>
  <si>
    <t>1d-3</t>
  </si>
  <si>
    <t>1d-AVG</t>
  </si>
  <si>
    <t>1d-STDEV</t>
  </si>
  <si>
    <t>CL-injected</t>
  </si>
  <si>
    <t>7d-4</t>
  </si>
  <si>
    <t>7d-5</t>
  </si>
  <si>
    <t>7d-6</t>
  </si>
  <si>
    <t>M (old)</t>
  </si>
  <si>
    <t>M (new)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</si>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</sst>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colors>
    <mruColors>
      <color rgb="FF9BFF9B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8177513789425"/>
          <c:y val="3.8643680356712583E-2"/>
          <c:w val="0.83881080668005914"/>
          <c:h val="0.647963567865785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4-S1 immune cell'!$I$26</c:f>
              <c:strCache>
                <c:ptCount val="1"/>
                <c:pt idx="0">
                  <c:v>PBS-injected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'Figure 4-S1 immune cell'!$K$27:$K$32</c15:sqref>
                    </c15:fullRef>
                  </c:ext>
                </c:extLst>
                <c:f>('Figure 4-S1 immune cell'!$K$27:$K$28,'Figure 4-S1 immune cell'!$K$30:$K$32)</c:f>
                <c:numCache>
                  <c:formatCode>General</c:formatCode>
                  <c:ptCount val="5"/>
                  <c:pt idx="0">
                    <c:v>19.807127294342521</c:v>
                  </c:pt>
                  <c:pt idx="1">
                    <c:v>15.221027494090336</c:v>
                  </c:pt>
                  <c:pt idx="3">
                    <c:v>55.372260702243103</c:v>
                  </c:pt>
                  <c:pt idx="4">
                    <c:v>8.8813351511275727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'Figure 4-S1 immune cell'!$K$27:$K$32</c15:sqref>
                    </c15:fullRef>
                  </c:ext>
                </c:extLst>
                <c:f>('Figure 4-S1 immune cell'!$K$27:$K$28,'Figure 4-S1 immune cell'!$K$30:$K$32)</c:f>
                <c:numCache>
                  <c:formatCode>General</c:formatCode>
                  <c:ptCount val="5"/>
                  <c:pt idx="0">
                    <c:v>19.807127294342521</c:v>
                  </c:pt>
                  <c:pt idx="1">
                    <c:v>15.221027494090336</c:v>
                  </c:pt>
                  <c:pt idx="3">
                    <c:v>55.372260702243103</c:v>
                  </c:pt>
                  <c:pt idx="4">
                    <c:v>8.8813351511275727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'Figure 4-S1 immune cell'!$H$27:$H$32</c15:sqref>
                  </c15:fullRef>
                </c:ext>
              </c:extLst>
              <c:f>('Figure 4-S1 immune cell'!$H$27:$H$28,'Figure 4-S1 immune cell'!$H$30:$H$32)</c:f>
              <c:strCache>
                <c:ptCount val="5"/>
                <c:pt idx="0">
                  <c:v>Macrophages</c:v>
                </c:pt>
                <c:pt idx="1">
                  <c:v>Neutrophils</c:v>
                </c:pt>
                <c:pt idx="3">
                  <c:v>Macrophages</c:v>
                </c:pt>
                <c:pt idx="4">
                  <c:v>Neutrophils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4-S1 immune cell'!$I$27:$I$32</c15:sqref>
                  </c15:fullRef>
                </c:ext>
              </c:extLst>
              <c:f>('Figure 4-S1 immune cell'!$I$27:$I$28,'Figure 4-S1 immune cell'!$I$30:$I$32)</c:f>
              <c:numCache>
                <c:formatCode>General</c:formatCode>
                <c:ptCount val="5"/>
                <c:pt idx="0">
                  <c:v>48.914722644079497</c:v>
                </c:pt>
                <c:pt idx="1">
                  <c:v>115.30213273889183</c:v>
                </c:pt>
                <c:pt idx="2">
                  <c:v>0</c:v>
                </c:pt>
                <c:pt idx="3">
                  <c:v>122.80522427097959</c:v>
                </c:pt>
                <c:pt idx="4">
                  <c:v>65.18470795760534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9D-4A0C-A331-071D5BA97DF0}"/>
            </c:ext>
          </c:extLst>
        </c:ser>
        <c:ser>
          <c:idx val="1"/>
          <c:order val="1"/>
          <c:tx>
            <c:strRef>
              <c:f>'Figure 4-S1 immune cell'!$J$26</c:f>
              <c:strCache>
                <c:ptCount val="1"/>
                <c:pt idx="0">
                  <c:v>CL-injected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'Figure 4-S1 immune cell'!$L$27:$L$32</c15:sqref>
                    </c15:fullRef>
                  </c:ext>
                </c:extLst>
                <c:f>('Figure 4-S1 immune cell'!$L$27:$L$28,'Figure 4-S1 immune cell'!$L$30:$L$32)</c:f>
                <c:numCache>
                  <c:formatCode>General</c:formatCode>
                  <c:ptCount val="5"/>
                  <c:pt idx="0">
                    <c:v>5.3425885123294981</c:v>
                  </c:pt>
                  <c:pt idx="1">
                    <c:v>40.436586681224242</c:v>
                  </c:pt>
                  <c:pt idx="3">
                    <c:v>131.91254607149864</c:v>
                  </c:pt>
                  <c:pt idx="4">
                    <c:v>68.011186168001984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'Figure 4-S1 immune cell'!$L$27:$L$32</c15:sqref>
                    </c15:fullRef>
                  </c:ext>
                </c:extLst>
                <c:f>('Figure 4-S1 immune cell'!$L$27:$L$28,'Figure 4-S1 immune cell'!$L$30:$L$32)</c:f>
                <c:numCache>
                  <c:formatCode>General</c:formatCode>
                  <c:ptCount val="5"/>
                  <c:pt idx="0">
                    <c:v>5.3425885123294981</c:v>
                  </c:pt>
                  <c:pt idx="1">
                    <c:v>40.436586681224242</c:v>
                  </c:pt>
                  <c:pt idx="3">
                    <c:v>131.91254607149864</c:v>
                  </c:pt>
                  <c:pt idx="4">
                    <c:v>68.011186168001984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'Figure 4-S1 immune cell'!$H$27:$H$32</c15:sqref>
                  </c15:fullRef>
                </c:ext>
              </c:extLst>
              <c:f>('Figure 4-S1 immune cell'!$H$27:$H$28,'Figure 4-S1 immune cell'!$H$30:$H$32)</c:f>
              <c:strCache>
                <c:ptCount val="5"/>
                <c:pt idx="0">
                  <c:v>Macrophages</c:v>
                </c:pt>
                <c:pt idx="1">
                  <c:v>Neutrophils</c:v>
                </c:pt>
                <c:pt idx="3">
                  <c:v>Macrophages</c:v>
                </c:pt>
                <c:pt idx="4">
                  <c:v>Neutrophils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4-S1 immune cell'!$J$27:$J$32</c15:sqref>
                  </c15:fullRef>
                </c:ext>
              </c:extLst>
              <c:f>('Figure 4-S1 immune cell'!$J$27:$J$28,'Figure 4-S1 immune cell'!$J$30:$J$32)</c:f>
              <c:numCache>
                <c:formatCode>General</c:formatCode>
                <c:ptCount val="5"/>
                <c:pt idx="0">
                  <c:v>5.7746446524143167</c:v>
                </c:pt>
                <c:pt idx="1">
                  <c:v>111.48099301232197</c:v>
                </c:pt>
                <c:pt idx="2">
                  <c:v>0</c:v>
                </c:pt>
                <c:pt idx="3">
                  <c:v>210.83090962477036</c:v>
                </c:pt>
                <c:pt idx="4">
                  <c:v>361.76666173535114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9D-4A0C-A331-071D5BA97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2"/>
        <c:overlap val="-22"/>
        <c:axId val="377279392"/>
        <c:axId val="184118000"/>
      </c:barChart>
      <c:catAx>
        <c:axId val="377279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60000" spcFirstLastPara="1" vertOverflow="ellipsis" wrap="square" anchor="t" anchorCtr="0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4118000"/>
        <c:crosses val="autoZero"/>
        <c:auto val="1"/>
        <c:lblAlgn val="ctr"/>
        <c:lblOffset val="100"/>
        <c:noMultiLvlLbl val="0"/>
      </c:catAx>
      <c:valAx>
        <c:axId val="1841180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7279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5391683529422848"/>
          <c:y val="3.8123223016304157E-2"/>
          <c:w val="0.36023086884108113"/>
          <c:h val="0.156001020705745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11042</xdr:colOff>
      <xdr:row>23</xdr:row>
      <xdr:rowOff>58531</xdr:rowOff>
    </xdr:from>
    <xdr:to>
      <xdr:col>19</xdr:col>
      <xdr:colOff>541130</xdr:colOff>
      <xdr:row>38</xdr:row>
      <xdr:rowOff>154607</xdr:rowOff>
    </xdr:to>
    <xdr:graphicFrame macro="">
      <xdr:nvGraphicFramePr>
        <xdr:cNvPr id="5" name="圖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I41"/>
  <sheetViews>
    <sheetView tabSelected="1" topLeftCell="H1" zoomScale="69" zoomScaleNormal="69" workbookViewId="0">
      <selection activeCell="M20" sqref="M20"/>
    </sheetView>
  </sheetViews>
  <sheetFormatPr defaultRowHeight="15.6"/>
  <sheetData>
    <row r="3" spans="1:35">
      <c r="A3" t="s">
        <v>12</v>
      </c>
      <c r="C3" t="s">
        <v>14</v>
      </c>
      <c r="E3" t="s">
        <v>15</v>
      </c>
      <c r="G3" t="s">
        <v>16</v>
      </c>
      <c r="H3" t="s">
        <v>17</v>
      </c>
      <c r="I3" t="s">
        <v>18</v>
      </c>
      <c r="K3" t="s">
        <v>13</v>
      </c>
      <c r="M3" t="s">
        <v>14</v>
      </c>
      <c r="O3" t="s">
        <v>15</v>
      </c>
      <c r="Q3" t="s">
        <v>16</v>
      </c>
      <c r="R3" t="s">
        <v>17</v>
      </c>
      <c r="S3" t="s">
        <v>18</v>
      </c>
      <c r="U3" t="s">
        <v>12</v>
      </c>
      <c r="V3" t="s">
        <v>14</v>
      </c>
      <c r="W3" t="s">
        <v>15</v>
      </c>
      <c r="X3" t="s">
        <v>16</v>
      </c>
      <c r="Y3" t="s">
        <v>17</v>
      </c>
      <c r="Z3" t="s">
        <v>18</v>
      </c>
      <c r="AC3" t="s">
        <v>13</v>
      </c>
      <c r="AD3" t="s">
        <v>14</v>
      </c>
      <c r="AE3" t="s">
        <v>15</v>
      </c>
      <c r="AF3" t="s">
        <v>16</v>
      </c>
      <c r="AG3" t="s">
        <v>17</v>
      </c>
      <c r="AH3" t="s">
        <v>18</v>
      </c>
      <c r="AI3" t="s">
        <v>8</v>
      </c>
    </row>
    <row r="4" spans="1:35">
      <c r="A4" t="s">
        <v>0</v>
      </c>
      <c r="B4">
        <v>16</v>
      </c>
      <c r="C4">
        <f>B4/B6</f>
        <v>41.994971102210513</v>
      </c>
      <c r="D4">
        <v>7</v>
      </c>
      <c r="E4">
        <f>D4/D6</f>
        <v>28.867765016392767</v>
      </c>
      <c r="F4">
        <v>11</v>
      </c>
      <c r="G4">
        <f>F4/F6</f>
        <v>75.881431813635203</v>
      </c>
      <c r="H4">
        <f>AVERAGE(C4,E4,G4)</f>
        <v>48.914722644079497</v>
      </c>
      <c r="I4">
        <f>_xlfn.STDEV.P(C4,E4,G4)</f>
        <v>19.807127294342521</v>
      </c>
      <c r="K4" t="s">
        <v>0</v>
      </c>
      <c r="L4">
        <v>1</v>
      </c>
      <c r="M4">
        <f>L4/L6</f>
        <v>4.4423713378201288</v>
      </c>
      <c r="N4">
        <v>3</v>
      </c>
      <c r="O4">
        <f>N4/N6</f>
        <v>12.881562619422821</v>
      </c>
      <c r="P4">
        <v>0</v>
      </c>
      <c r="Q4">
        <f>P4/P6</f>
        <v>0</v>
      </c>
      <c r="R4">
        <f>AVERAGE(M4,O4,Q4)</f>
        <v>5.7746446524143167</v>
      </c>
      <c r="S4">
        <f>_xlfn.STDEV.P(M4,O4,Q4)</f>
        <v>5.3425885123294981</v>
      </c>
      <c r="V4">
        <f>(B4)/(B6)</f>
        <v>41.994971102210513</v>
      </c>
      <c r="W4">
        <f>(D4)/(D6)</f>
        <v>28.867765016392767</v>
      </c>
      <c r="X4">
        <f>(F4)/(F6)</f>
        <v>75.881431813635203</v>
      </c>
      <c r="Y4">
        <f>AVERAGE(V4:X4)</f>
        <v>48.914722644079497</v>
      </c>
      <c r="Z4">
        <f>_xlfn.STDEV.P(V4:X4)</f>
        <v>19.807127294342521</v>
      </c>
      <c r="AD4">
        <f>(L4)/(L6)</f>
        <v>4.4423713378201288</v>
      </c>
      <c r="AE4">
        <f>(N4)/(N6)</f>
        <v>12.881562619422821</v>
      </c>
      <c r="AF4">
        <f>(P4)/(P6)</f>
        <v>0</v>
      </c>
      <c r="AG4">
        <f>AVERAGE(AD4:AF4)</f>
        <v>5.7746446524143167</v>
      </c>
      <c r="AH4">
        <f t="shared" ref="AH4:AH5" si="0">_xlfn.STDEV.P(AD4:AF4)</f>
        <v>5.3425885123294981</v>
      </c>
      <c r="AI4" s="1">
        <f>TTEST(V4:X4,AD4:AF4,2,2)</f>
        <v>4.0986212277067384E-2</v>
      </c>
    </row>
    <row r="5" spans="1:35">
      <c r="A5" t="s">
        <v>1</v>
      </c>
      <c r="B5">
        <v>51</v>
      </c>
      <c r="C5">
        <f>B5/B6</f>
        <v>133.858970388296</v>
      </c>
      <c r="D5">
        <v>28</v>
      </c>
      <c r="E5">
        <f>D5/D6</f>
        <v>115.47106006557107</v>
      </c>
      <c r="F5">
        <v>14</v>
      </c>
      <c r="G5">
        <f>F5/F6</f>
        <v>96.576367762808431</v>
      </c>
      <c r="H5">
        <f t="shared" ref="H5" si="1">AVERAGE(C5,E5,G5)</f>
        <v>115.30213273889183</v>
      </c>
      <c r="I5">
        <f>_xlfn.STDEV.P(C5,E5,G5)</f>
        <v>15.221027494090336</v>
      </c>
      <c r="K5" t="s">
        <v>1</v>
      </c>
      <c r="L5">
        <v>26</v>
      </c>
      <c r="M5">
        <f>L5/L6</f>
        <v>115.50165478332333</v>
      </c>
      <c r="N5">
        <v>37</v>
      </c>
      <c r="O5">
        <f>N5/N6</f>
        <v>158.87260563954811</v>
      </c>
      <c r="P5">
        <v>10</v>
      </c>
      <c r="Q5">
        <f>P5/P6</f>
        <v>60.068718614094522</v>
      </c>
      <c r="R5">
        <f t="shared" ref="R5" si="2">AVERAGE(M5,O5,Q5)</f>
        <v>111.48099301232197</v>
      </c>
      <c r="S5">
        <f>_xlfn.STDEV.P(M5,O5,Q5)</f>
        <v>40.436586681224242</v>
      </c>
      <c r="V5">
        <f>(B5)/(B6)</f>
        <v>133.858970388296</v>
      </c>
      <c r="W5">
        <f>(D5)/(D6)</f>
        <v>115.47106006557107</v>
      </c>
      <c r="X5">
        <f>(F5)/(F6)</f>
        <v>96.576367762808431</v>
      </c>
      <c r="Y5">
        <f>AVERAGE(V5:X5)</f>
        <v>115.30213273889183</v>
      </c>
      <c r="Z5">
        <f>_xlfn.STDEV.P(V5:X5)</f>
        <v>15.221027494090336</v>
      </c>
      <c r="AD5">
        <f>(L5)/(L6)</f>
        <v>115.50165478332333</v>
      </c>
      <c r="AE5">
        <f>(N5)/(N6)</f>
        <v>158.87260563954811</v>
      </c>
      <c r="AF5">
        <f>(P5)/(P6)</f>
        <v>60.068718614094522</v>
      </c>
      <c r="AG5">
        <f>AVERAGE(AD5:AF5)</f>
        <v>111.48099301232197</v>
      </c>
      <c r="AH5">
        <f t="shared" si="0"/>
        <v>40.436586681224242</v>
      </c>
      <c r="AI5">
        <f>TTEST(V5:X5,AD5:AF5,2,2)</f>
        <v>0.90650061396409443</v>
      </c>
    </row>
    <row r="6" spans="1:35">
      <c r="A6" t="s">
        <v>2</v>
      </c>
      <c r="B6">
        <v>0.380998</v>
      </c>
      <c r="D6">
        <v>0.24248500000000001</v>
      </c>
      <c r="F6">
        <v>0.14496300000000001</v>
      </c>
      <c r="K6" t="s">
        <v>2</v>
      </c>
      <c r="L6">
        <v>0.225105</v>
      </c>
      <c r="N6">
        <v>0.23289099999999999</v>
      </c>
      <c r="P6">
        <v>0.16647600000000001</v>
      </c>
    </row>
    <row r="9" spans="1:35">
      <c r="A9" t="s">
        <v>12</v>
      </c>
      <c r="C9" t="s">
        <v>3</v>
      </c>
      <c r="E9" t="s">
        <v>4</v>
      </c>
      <c r="G9" t="s">
        <v>5</v>
      </c>
      <c r="H9" t="s">
        <v>6</v>
      </c>
      <c r="I9" t="s">
        <v>7</v>
      </c>
      <c r="K9" t="s">
        <v>13</v>
      </c>
      <c r="M9" t="s">
        <v>3</v>
      </c>
      <c r="O9" t="s">
        <v>4</v>
      </c>
      <c r="Q9" t="s">
        <v>5</v>
      </c>
      <c r="R9" t="s">
        <v>6</v>
      </c>
      <c r="S9" t="s">
        <v>7</v>
      </c>
      <c r="U9" t="s">
        <v>12</v>
      </c>
      <c r="V9" t="s">
        <v>3</v>
      </c>
      <c r="W9" t="s">
        <v>4</v>
      </c>
      <c r="X9" t="s">
        <v>5</v>
      </c>
      <c r="Y9" t="s">
        <v>6</v>
      </c>
      <c r="Z9" t="s">
        <v>7</v>
      </c>
      <c r="AC9" t="s">
        <v>13</v>
      </c>
      <c r="AD9" t="s">
        <v>3</v>
      </c>
      <c r="AE9" t="s">
        <v>4</v>
      </c>
      <c r="AF9" t="s">
        <v>5</v>
      </c>
      <c r="AG9" t="s">
        <v>6</v>
      </c>
      <c r="AH9" t="s">
        <v>7</v>
      </c>
    </row>
    <row r="10" spans="1:35" s="3" customFormat="1">
      <c r="A10" s="3" t="s">
        <v>23</v>
      </c>
      <c r="B10" s="3">
        <v>35</v>
      </c>
      <c r="C10" s="3">
        <f>B10/B12</f>
        <v>102.83592088098065</v>
      </c>
      <c r="D10" s="3">
        <v>24</v>
      </c>
      <c r="E10" s="3">
        <f>D10/D12</f>
        <v>61.901617695609112</v>
      </c>
      <c r="F10" s="3">
        <v>13</v>
      </c>
      <c r="G10" s="3">
        <f>F10/F12</f>
        <v>81.57579332459008</v>
      </c>
      <c r="H10" s="3">
        <f>AVERAGE(C10,E10,G10)</f>
        <v>82.10444396705995</v>
      </c>
      <c r="I10" s="3">
        <f t="shared" ref="I10:I11" si="3">_xlfn.STDEV.P(C10,E10,G10)</f>
        <v>16.715539635208071</v>
      </c>
      <c r="K10" s="3" t="s">
        <v>0</v>
      </c>
      <c r="L10" s="3">
        <v>24</v>
      </c>
      <c r="M10" s="3">
        <f>L10/L12</f>
        <v>86.327208897457666</v>
      </c>
      <c r="N10" s="3">
        <v>126</v>
      </c>
      <c r="O10" s="3">
        <f>N10/N12</f>
        <v>492.16635222705276</v>
      </c>
      <c r="P10" s="3">
        <v>55</v>
      </c>
      <c r="Q10" s="3">
        <f>P10/P12</f>
        <v>135.22317971160584</v>
      </c>
      <c r="R10" s="3">
        <f>AVERAGE(M10,O10,Q10)</f>
        <v>237.90558027870543</v>
      </c>
      <c r="S10" s="3">
        <f t="shared" ref="S10:S11" si="4">_xlfn.STDEV.P(M10,O10,Q10)</f>
        <v>180.89427686596693</v>
      </c>
      <c r="V10" s="3">
        <f>(B10)/(B12)</f>
        <v>102.83592088098065</v>
      </c>
      <c r="W10" s="3">
        <f>(D10)/(D12)</f>
        <v>61.901617695609112</v>
      </c>
      <c r="X10" s="3">
        <f>(F10)/(F12)</f>
        <v>81.57579332459008</v>
      </c>
      <c r="Y10" s="3">
        <f>AVERAGE(V10:X10)</f>
        <v>82.10444396705995</v>
      </c>
      <c r="Z10" s="3">
        <f t="shared" ref="Z10:Z11" si="5">_xlfn.STDEV.P(V10:X10)</f>
        <v>16.715539635208071</v>
      </c>
      <c r="AD10" s="3">
        <f>(L10)/(L12)</f>
        <v>86.327208897457666</v>
      </c>
      <c r="AE10" s="3">
        <f>(N10)/(N12)</f>
        <v>492.16635222705276</v>
      </c>
      <c r="AF10" s="3">
        <f>(P10)/(P12)</f>
        <v>135.22317971160584</v>
      </c>
      <c r="AG10" s="3">
        <f>AVERAGE(AD10:AF10)</f>
        <v>237.90558027870543</v>
      </c>
      <c r="AH10" s="3">
        <f t="shared" ref="AH10:AH11" si="6">_xlfn.STDEV.P(AD10:AF10)</f>
        <v>180.89427686596693</v>
      </c>
      <c r="AI10" s="3">
        <f t="shared" ref="AI10:AI11" si="7">TTEST(V10:X10,AD10:AF10,2,2)</f>
        <v>0.29190781674390981</v>
      </c>
    </row>
    <row r="11" spans="1:35">
      <c r="A11" t="s">
        <v>1</v>
      </c>
      <c r="B11">
        <v>21</v>
      </c>
      <c r="C11">
        <f>B11/B12</f>
        <v>61.701552528588387</v>
      </c>
      <c r="D11">
        <v>30</v>
      </c>
      <c r="E11">
        <f>D11/D12</f>
        <v>77.377022119511395</v>
      </c>
      <c r="F11">
        <v>9</v>
      </c>
      <c r="G11">
        <f>F11/F12</f>
        <v>56.475549224716211</v>
      </c>
      <c r="H11">
        <f t="shared" ref="H11" si="8">AVERAGE(C11,E11,G11)</f>
        <v>65.18470795760534</v>
      </c>
      <c r="I11">
        <f t="shared" si="3"/>
        <v>8.8813351511275727</v>
      </c>
      <c r="K11" t="s">
        <v>1</v>
      </c>
      <c r="L11">
        <v>106</v>
      </c>
      <c r="M11">
        <f>L11/L12</f>
        <v>381.27850596377135</v>
      </c>
      <c r="N11">
        <v>111</v>
      </c>
      <c r="O11">
        <f>N11/N12</f>
        <v>433.57511981907027</v>
      </c>
      <c r="P11">
        <v>110</v>
      </c>
      <c r="Q11">
        <f>P11/P12</f>
        <v>270.44635942321167</v>
      </c>
      <c r="R11">
        <f t="shared" ref="R11" si="9">AVERAGE(M11,O11,Q11)</f>
        <v>361.76666173535114</v>
      </c>
      <c r="S11">
        <f t="shared" si="4"/>
        <v>68.011186168001984</v>
      </c>
      <c r="V11">
        <f>(B11)/(B12)</f>
        <v>61.701552528588387</v>
      </c>
      <c r="W11">
        <f>(D11)/(D12)</f>
        <v>77.377022119511395</v>
      </c>
      <c r="X11">
        <f>(F11)/(F12)</f>
        <v>56.475549224716211</v>
      </c>
      <c r="Y11">
        <f>AVERAGE(V11:X11)</f>
        <v>65.18470795760534</v>
      </c>
      <c r="Z11">
        <f t="shared" si="5"/>
        <v>8.8813351511275727</v>
      </c>
      <c r="AD11">
        <f>(L11)/(L12)</f>
        <v>381.27850596377135</v>
      </c>
      <c r="AE11">
        <f>(N11+Z16)/(N12+N24)</f>
        <v>434.74374538594049</v>
      </c>
      <c r="AF11">
        <f>(P11)/(P12)</f>
        <v>270.44635942321167</v>
      </c>
      <c r="AG11">
        <f>AVERAGE(AD11:AF11)</f>
        <v>362.15620359097448</v>
      </c>
      <c r="AH11">
        <f t="shared" si="6"/>
        <v>68.423458913708856</v>
      </c>
      <c r="AI11" s="1">
        <f t="shared" si="7"/>
        <v>3.68296606092315E-3</v>
      </c>
    </row>
    <row r="12" spans="1:35">
      <c r="A12" t="s">
        <v>2</v>
      </c>
      <c r="B12">
        <v>0.34034799999999998</v>
      </c>
      <c r="D12">
        <v>0.387712</v>
      </c>
      <c r="F12">
        <v>0.159361</v>
      </c>
      <c r="K12" t="s">
        <v>2</v>
      </c>
      <c r="L12">
        <v>0.27801199999999998</v>
      </c>
      <c r="N12">
        <v>0.25601099999999999</v>
      </c>
      <c r="P12">
        <v>0.40673500000000001</v>
      </c>
    </row>
    <row r="14" spans="1:35">
      <c r="A14" t="s">
        <v>12</v>
      </c>
      <c r="C14" t="s">
        <v>3</v>
      </c>
      <c r="E14" t="s">
        <v>4</v>
      </c>
      <c r="G14" t="s">
        <v>5</v>
      </c>
      <c r="I14" t="s">
        <v>20</v>
      </c>
      <c r="K14" t="s">
        <v>21</v>
      </c>
      <c r="M14" t="s">
        <v>22</v>
      </c>
      <c r="N14" t="s">
        <v>6</v>
      </c>
      <c r="O14" t="s">
        <v>7</v>
      </c>
      <c r="Q14" t="s">
        <v>13</v>
      </c>
      <c r="S14" t="s">
        <v>3</v>
      </c>
      <c r="U14" t="s">
        <v>4</v>
      </c>
      <c r="W14" t="s">
        <v>5</v>
      </c>
      <c r="Y14" t="s">
        <v>20</v>
      </c>
      <c r="AA14" t="s">
        <v>21</v>
      </c>
      <c r="AC14" t="s">
        <v>22</v>
      </c>
      <c r="AD14" t="s">
        <v>6</v>
      </c>
      <c r="AE14" t="s">
        <v>7</v>
      </c>
    </row>
    <row r="15" spans="1:35">
      <c r="A15" t="s">
        <v>24</v>
      </c>
      <c r="B15">
        <v>35</v>
      </c>
      <c r="C15">
        <f>B15/B16</f>
        <v>102.83592088098065</v>
      </c>
      <c r="D15">
        <v>24</v>
      </c>
      <c r="E15">
        <f>D15/D16</f>
        <v>61.901617695609112</v>
      </c>
      <c r="F15">
        <v>13</v>
      </c>
      <c r="G15">
        <f>F15/F16</f>
        <v>81.57579332459008</v>
      </c>
      <c r="H15">
        <v>37</v>
      </c>
      <c r="I15">
        <f>H15/H16</f>
        <v>139.92784261521356</v>
      </c>
      <c r="J15">
        <v>56</v>
      </c>
      <c r="K15">
        <f>J15/J16</f>
        <v>233.54060061638037</v>
      </c>
      <c r="L15">
        <v>36</v>
      </c>
      <c r="M15">
        <f>L15/L16</f>
        <v>117.04957049310383</v>
      </c>
      <c r="N15">
        <f>AVERAGE(C15,E15,G15,I15,K15,M15)</f>
        <v>122.80522427097959</v>
      </c>
      <c r="O15">
        <f>_xlfn.STDEV.P(C15,E15,G15,I15,K15,M15)</f>
        <v>55.372260702243103</v>
      </c>
      <c r="Q15" t="s">
        <v>0</v>
      </c>
      <c r="R15">
        <v>24</v>
      </c>
      <c r="S15">
        <v>86.327208897457666</v>
      </c>
      <c r="T15">
        <v>126</v>
      </c>
      <c r="U15">
        <v>492.16635222705276</v>
      </c>
      <c r="V15">
        <v>55</v>
      </c>
      <c r="W15">
        <v>135.22317971160584</v>
      </c>
      <c r="X15">
        <v>40</v>
      </c>
      <c r="Y15">
        <f>X15/X16</f>
        <v>148.8798651148422</v>
      </c>
      <c r="Z15">
        <v>61</v>
      </c>
      <c r="AA15">
        <f>Z15/Z16</f>
        <v>203.88995290476336</v>
      </c>
      <c r="AB15">
        <v>53</v>
      </c>
      <c r="AC15">
        <f>AB15/AB16</f>
        <v>198.49889889290046</v>
      </c>
      <c r="AD15">
        <f>AVERAGE(S15,U15,W15,Y15,AA15,AC15)</f>
        <v>210.83090962477036</v>
      </c>
      <c r="AE15">
        <f>_xlfn.STDEV.P(S15,U15,W15,Y15,AA15,AC15)</f>
        <v>131.91254607149864</v>
      </c>
    </row>
    <row r="16" spans="1:35">
      <c r="A16" t="s">
        <v>2</v>
      </c>
      <c r="B16">
        <v>0.34034799999999998</v>
      </c>
      <c r="D16">
        <v>0.387712</v>
      </c>
      <c r="F16">
        <v>0.159361</v>
      </c>
      <c r="H16">
        <v>0.26442199999999999</v>
      </c>
      <c r="J16">
        <v>0.239787</v>
      </c>
      <c r="L16">
        <v>0.307562</v>
      </c>
      <c r="Q16" t="s">
        <v>2</v>
      </c>
      <c r="R16">
        <v>0.225105</v>
      </c>
      <c r="T16">
        <v>0.23289099999999999</v>
      </c>
      <c r="V16">
        <v>0.16647600000000001</v>
      </c>
      <c r="X16">
        <v>0.268673</v>
      </c>
      <c r="Z16">
        <v>0.29918099999999997</v>
      </c>
      <c r="AB16">
        <v>0.26700400000000002</v>
      </c>
    </row>
    <row r="18" spans="1:12">
      <c r="A18" t="s">
        <v>24</v>
      </c>
      <c r="B18" t="s">
        <v>3</v>
      </c>
      <c r="C18" t="s">
        <v>4</v>
      </c>
      <c r="D18" t="s">
        <v>5</v>
      </c>
      <c r="E18" t="s">
        <v>20</v>
      </c>
      <c r="F18" t="s">
        <v>21</v>
      </c>
      <c r="G18" t="s">
        <v>22</v>
      </c>
      <c r="H18" t="s">
        <v>6</v>
      </c>
      <c r="I18" t="s">
        <v>7</v>
      </c>
      <c r="J18" t="s">
        <v>25</v>
      </c>
    </row>
    <row r="19" spans="1:12">
      <c r="A19" t="s">
        <v>12</v>
      </c>
      <c r="B19">
        <v>102.83592088098065</v>
      </c>
      <c r="C19">
        <v>61.901617695609112</v>
      </c>
      <c r="D19">
        <v>81.57579332459008</v>
      </c>
      <c r="E19">
        <v>139.92784261521356</v>
      </c>
      <c r="F19">
        <v>233.54060061638037</v>
      </c>
      <c r="G19">
        <v>117.04957049310383</v>
      </c>
      <c r="H19">
        <v>122.80522427097959</v>
      </c>
      <c r="I19">
        <v>55.372260702243103</v>
      </c>
      <c r="J19" s="2">
        <f>TTEST(B19:G19,B20:G20,2,2)</f>
        <v>0.19890146788875193</v>
      </c>
    </row>
    <row r="20" spans="1:12">
      <c r="A20" t="s">
        <v>13</v>
      </c>
      <c r="B20">
        <v>86.327208897457666</v>
      </c>
      <c r="C20">
        <v>492.16635222705276</v>
      </c>
      <c r="D20">
        <v>135.22317971160584</v>
      </c>
      <c r="E20">
        <v>148.8798651148422</v>
      </c>
      <c r="F20">
        <v>203.88995290476336</v>
      </c>
      <c r="G20">
        <v>198.49889889290046</v>
      </c>
      <c r="H20">
        <v>210.83090962477036</v>
      </c>
      <c r="I20">
        <v>131.91254607149864</v>
      </c>
    </row>
    <row r="26" spans="1:12">
      <c r="I26" t="s">
        <v>9</v>
      </c>
      <c r="J26" t="s">
        <v>19</v>
      </c>
    </row>
    <row r="27" spans="1:12">
      <c r="H27" t="s">
        <v>11</v>
      </c>
      <c r="I27">
        <v>48.914722644079497</v>
      </c>
      <c r="J27">
        <v>5.7746446524143167</v>
      </c>
      <c r="K27">
        <v>19.807127294342521</v>
      </c>
      <c r="L27">
        <v>5.3425885123294981</v>
      </c>
    </row>
    <row r="28" spans="1:12">
      <c r="H28" t="s">
        <v>10</v>
      </c>
      <c r="I28">
        <v>115.30213273889183</v>
      </c>
      <c r="J28">
        <v>111.48099301232197</v>
      </c>
      <c r="K28">
        <v>15.221027494090336</v>
      </c>
      <c r="L28">
        <v>40.436586681224242</v>
      </c>
    </row>
    <row r="30" spans="1:12">
      <c r="I30" t="s">
        <v>9</v>
      </c>
      <c r="J30" t="s">
        <v>19</v>
      </c>
    </row>
    <row r="31" spans="1:12">
      <c r="H31" t="s">
        <v>11</v>
      </c>
      <c r="I31">
        <v>122.80522427097959</v>
      </c>
      <c r="J31">
        <v>210.83090962477036</v>
      </c>
      <c r="K31">
        <v>55.372260702243103</v>
      </c>
      <c r="L31">
        <v>131.91254607149864</v>
      </c>
    </row>
    <row r="32" spans="1:12">
      <c r="H32" t="s">
        <v>10</v>
      </c>
      <c r="I32">
        <v>65.18470795760534</v>
      </c>
      <c r="J32">
        <v>361.76666173535114</v>
      </c>
      <c r="K32">
        <v>8.8813351511275727</v>
      </c>
      <c r="L32">
        <v>68.011186168001984</v>
      </c>
    </row>
    <row r="41" spans="12:12">
      <c r="L41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4-S1 immune cell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Lai</dc:creator>
  <cp:lastModifiedBy>Ben Lai</cp:lastModifiedBy>
  <dcterms:created xsi:type="dcterms:W3CDTF">2017-01-17T16:43:18Z</dcterms:created>
  <dcterms:modified xsi:type="dcterms:W3CDTF">2017-06-08T08:55:34Z</dcterms:modified>
</cp:coreProperties>
</file>