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pf6\Documents\3rd amputation illumina run june 2016\for elife\elife full submission\"/>
    </mc:Choice>
  </mc:AlternateContent>
  <bookViews>
    <workbookView xWindow="0" yWindow="0" windowWidth="25200" windowHeight="11985" firstSheet="9" activeTab="14"/>
  </bookViews>
  <sheets>
    <sheet name="all egfp raw" sheetId="1" r:id="rId1"/>
    <sheet name="all EGFP normalized" sheetId="2" r:id="rId2"/>
    <sheet name="all EGFP log" sheetId="3" r:id="rId3"/>
    <sheet name="all Meth 1" sheetId="4" r:id="rId4"/>
    <sheet name="all Meth 1 normalized" sheetId="5" r:id="rId5"/>
    <sheet name="all Meth 1 log" sheetId="6" r:id="rId6"/>
    <sheet name="all Meth 2 raw" sheetId="7" r:id="rId7"/>
    <sheet name="all Meth 2 normalized" sheetId="8" r:id="rId8"/>
    <sheet name="all Meth 2 log" sheetId="9" r:id="rId9"/>
    <sheet name="mCherry T1 raw" sheetId="10" r:id="rId10"/>
    <sheet name="mCherry T1 normalized" sheetId="11" r:id="rId11"/>
    <sheet name="mCherry T1 log" sheetId="12" r:id="rId12"/>
    <sheet name="mCherry T2 raw" sheetId="15" r:id="rId13"/>
    <sheet name="mCherry T2 normalized" sheetId="13" r:id="rId14"/>
    <sheet name="mCherry T2 log" sheetId="14" r:id="rId15"/>
    <sheet name="Tyr raw" sheetId="16" r:id="rId16"/>
    <sheet name="Tyr normalized" sheetId="17" r:id="rId17"/>
    <sheet name="Tyr log" sheetId="18" r:id="rId1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9" i="1" l="1"/>
  <c r="N90" i="1" s="1"/>
  <c r="M89" i="1"/>
  <c r="M90" i="1" s="1"/>
  <c r="L89" i="1"/>
  <c r="L90" i="1" s="1"/>
  <c r="K89" i="1"/>
  <c r="K90" i="1" s="1"/>
  <c r="J89" i="1"/>
  <c r="J90" i="1" s="1"/>
  <c r="I89" i="1"/>
  <c r="I90" i="1" s="1"/>
  <c r="H89" i="1"/>
  <c r="H90" i="1" s="1"/>
  <c r="G89" i="1"/>
  <c r="G90" i="1" s="1"/>
  <c r="F89" i="1"/>
  <c r="F90" i="1" s="1"/>
  <c r="B87" i="2" l="1"/>
  <c r="B84" i="2"/>
  <c r="B81" i="2"/>
  <c r="B80" i="2"/>
  <c r="D79" i="2"/>
  <c r="C79" i="2"/>
  <c r="B79" i="2"/>
  <c r="B78" i="2"/>
  <c r="B77" i="2"/>
  <c r="B74" i="2"/>
  <c r="B73" i="2"/>
  <c r="B72" i="2"/>
  <c r="B71" i="2"/>
  <c r="B70" i="2"/>
  <c r="B64" i="2"/>
  <c r="B63" i="2"/>
  <c r="B62" i="2"/>
  <c r="B61" i="2"/>
  <c r="B60" i="2"/>
  <c r="D59" i="2"/>
  <c r="C59" i="2"/>
  <c r="B59" i="2"/>
  <c r="B58" i="2"/>
  <c r="B57" i="2"/>
  <c r="B56" i="2"/>
  <c r="B55" i="2"/>
  <c r="B54" i="2"/>
  <c r="B53" i="2"/>
  <c r="B50" i="2"/>
  <c r="B47" i="2"/>
  <c r="B46" i="2"/>
  <c r="B42" i="2"/>
  <c r="B41" i="2"/>
  <c r="B40" i="2"/>
  <c r="D39" i="2"/>
  <c r="C39" i="2"/>
  <c r="B39" i="2"/>
  <c r="B38" i="2"/>
  <c r="B37" i="2"/>
  <c r="B35" i="2"/>
  <c r="B33" i="2"/>
  <c r="B31" i="2"/>
  <c r="B30" i="2"/>
  <c r="D29" i="2"/>
  <c r="C29" i="2"/>
  <c r="B29" i="2"/>
  <c r="B25" i="2"/>
  <c r="B24" i="2"/>
  <c r="B23" i="2"/>
  <c r="B22" i="2"/>
  <c r="B20" i="2"/>
  <c r="D19" i="2"/>
  <c r="C19" i="2"/>
  <c r="B19" i="2"/>
  <c r="B18" i="2"/>
  <c r="B17" i="2"/>
  <c r="B16" i="2"/>
  <c r="B11" i="2"/>
  <c r="B10" i="2"/>
  <c r="B8" i="2"/>
  <c r="B7" i="2"/>
  <c r="B6" i="2"/>
  <c r="B5" i="2"/>
  <c r="J72" i="17"/>
  <c r="J72" i="18" s="1"/>
  <c r="I72" i="17"/>
  <c r="I72" i="18" s="1"/>
  <c r="H72" i="17"/>
  <c r="H72" i="18" s="1"/>
  <c r="J65" i="17"/>
  <c r="J65" i="18" s="1"/>
  <c r="I65" i="17"/>
  <c r="I65" i="18" s="1"/>
  <c r="H65" i="17"/>
  <c r="H65" i="18" s="1"/>
  <c r="J62" i="17"/>
  <c r="J62" i="18" s="1"/>
  <c r="I62" i="17"/>
  <c r="H62" i="17"/>
  <c r="H62" i="18" s="1"/>
  <c r="J61" i="17"/>
  <c r="J61" i="18" s="1"/>
  <c r="I61" i="17"/>
  <c r="H61" i="17"/>
  <c r="H61" i="18" s="1"/>
  <c r="J60" i="17"/>
  <c r="I60" i="17"/>
  <c r="H60" i="17"/>
  <c r="J58" i="17"/>
  <c r="J58" i="18" s="1"/>
  <c r="I58" i="17"/>
  <c r="I58" i="18" s="1"/>
  <c r="H58" i="17"/>
  <c r="H58" i="18" s="1"/>
  <c r="J53" i="17"/>
  <c r="J53" i="18" s="1"/>
  <c r="I53" i="17"/>
  <c r="I53" i="18" s="1"/>
  <c r="H53" i="17"/>
  <c r="H53" i="18" s="1"/>
  <c r="J51" i="17"/>
  <c r="J51" i="18" s="1"/>
  <c r="I51" i="17"/>
  <c r="I51" i="18" s="1"/>
  <c r="H51" i="17"/>
  <c r="H51" i="18" s="1"/>
  <c r="J47" i="17"/>
  <c r="I47" i="17"/>
  <c r="H47" i="17"/>
  <c r="H47" i="18" s="1"/>
  <c r="J46" i="17"/>
  <c r="J46" i="18" s="1"/>
  <c r="I46" i="17"/>
  <c r="I46" i="18" s="1"/>
  <c r="H46" i="17"/>
  <c r="H46" i="18" s="1"/>
  <c r="J41" i="17"/>
  <c r="J41" i="18" s="1"/>
  <c r="I41" i="17"/>
  <c r="I41" i="18" s="1"/>
  <c r="H41" i="17"/>
  <c r="H41" i="18" s="1"/>
  <c r="J39" i="17"/>
  <c r="I39" i="17"/>
  <c r="I39" i="18" s="1"/>
  <c r="H39" i="17"/>
  <c r="J38" i="17"/>
  <c r="J38" i="18" s="1"/>
  <c r="I38" i="17"/>
  <c r="I38" i="18" s="1"/>
  <c r="H38" i="17"/>
  <c r="H38" i="18" s="1"/>
  <c r="J33" i="17"/>
  <c r="I33" i="17"/>
  <c r="H33" i="17"/>
  <c r="H33" i="18" s="1"/>
  <c r="J30" i="17"/>
  <c r="J30" i="18" s="1"/>
  <c r="I30" i="17"/>
  <c r="I30" i="18" s="1"/>
  <c r="H30" i="17"/>
  <c r="H30" i="18" s="1"/>
  <c r="J29" i="17"/>
  <c r="J29" i="18" s="1"/>
  <c r="I29" i="17"/>
  <c r="I29" i="18" s="1"/>
  <c r="H29" i="17"/>
  <c r="H29" i="18" s="1"/>
  <c r="J19" i="17"/>
  <c r="J19" i="18" s="1"/>
  <c r="I19" i="17"/>
  <c r="I19" i="18" s="1"/>
  <c r="H19" i="17"/>
  <c r="H19" i="18" s="1"/>
  <c r="J14" i="17"/>
  <c r="J14" i="18" s="1"/>
  <c r="I14" i="17"/>
  <c r="I14" i="18" s="1"/>
  <c r="H14" i="17"/>
  <c r="H14" i="18" s="1"/>
  <c r="J4" i="17"/>
  <c r="J4" i="18" s="1"/>
  <c r="I4" i="17"/>
  <c r="I4" i="18" s="1"/>
  <c r="H4" i="17"/>
  <c r="H4" i="18" s="1"/>
  <c r="I33" i="18"/>
  <c r="J33" i="18"/>
  <c r="H39" i="18"/>
  <c r="J39" i="18"/>
  <c r="I62" i="18"/>
  <c r="J60" i="18"/>
  <c r="I60" i="18"/>
  <c r="H60" i="18"/>
  <c r="J47" i="18"/>
  <c r="I47" i="18"/>
  <c r="G66" i="18"/>
  <c r="E66" i="18"/>
  <c r="G65" i="18"/>
  <c r="F65" i="18"/>
  <c r="E65" i="18"/>
  <c r="G38" i="18"/>
  <c r="F17" i="18"/>
  <c r="G72" i="17"/>
  <c r="G72" i="18" s="1"/>
  <c r="F72" i="17"/>
  <c r="F72" i="18" s="1"/>
  <c r="E72" i="17"/>
  <c r="E72" i="18" s="1"/>
  <c r="G71" i="17"/>
  <c r="G71" i="18" s="1"/>
  <c r="F71" i="17"/>
  <c r="F71" i="18" s="1"/>
  <c r="E71" i="17"/>
  <c r="E71" i="18" s="1"/>
  <c r="G69" i="17"/>
  <c r="G69" i="18" s="1"/>
  <c r="F69" i="17"/>
  <c r="E69" i="17"/>
  <c r="G68" i="17"/>
  <c r="G68" i="18" s="1"/>
  <c r="F68" i="17"/>
  <c r="F68" i="18" s="1"/>
  <c r="E68" i="17"/>
  <c r="E68" i="18" s="1"/>
  <c r="G66" i="17"/>
  <c r="F66" i="17"/>
  <c r="E66" i="17"/>
  <c r="G65" i="17"/>
  <c r="F65" i="17"/>
  <c r="E65" i="17"/>
  <c r="G64" i="17"/>
  <c r="G64" i="18" s="1"/>
  <c r="F64" i="17"/>
  <c r="E64" i="17"/>
  <c r="E64" i="18" s="1"/>
  <c r="G63" i="17"/>
  <c r="F63" i="17"/>
  <c r="E63" i="17"/>
  <c r="E63" i="18" s="1"/>
  <c r="G62" i="17"/>
  <c r="G62" i="18" s="1"/>
  <c r="F62" i="17"/>
  <c r="F62" i="18" s="1"/>
  <c r="E62" i="17"/>
  <c r="E62" i="18" s="1"/>
  <c r="G60" i="17"/>
  <c r="G60" i="18" s="1"/>
  <c r="F60" i="17"/>
  <c r="F60" i="18" s="1"/>
  <c r="E60" i="17"/>
  <c r="E60" i="18" s="1"/>
  <c r="G58" i="17"/>
  <c r="G58" i="18" s="1"/>
  <c r="F58" i="17"/>
  <c r="F58" i="18" s="1"/>
  <c r="E58" i="17"/>
  <c r="E58" i="18" s="1"/>
  <c r="G57" i="17"/>
  <c r="G57" i="18" s="1"/>
  <c r="F57" i="17"/>
  <c r="F57" i="18" s="1"/>
  <c r="E57" i="17"/>
  <c r="E57" i="18" s="1"/>
  <c r="G56" i="17"/>
  <c r="G56" i="18" s="1"/>
  <c r="F56" i="17"/>
  <c r="F56" i="18" s="1"/>
  <c r="E56" i="17"/>
  <c r="E56" i="18" s="1"/>
  <c r="G53" i="17"/>
  <c r="G53" i="18" s="1"/>
  <c r="F53" i="17"/>
  <c r="F53" i="18" s="1"/>
  <c r="E53" i="17"/>
  <c r="E53" i="18" s="1"/>
  <c r="G51" i="17"/>
  <c r="G51" i="18" s="1"/>
  <c r="F51" i="17"/>
  <c r="F51" i="18" s="1"/>
  <c r="E51" i="17"/>
  <c r="E51" i="18" s="1"/>
  <c r="G48" i="17"/>
  <c r="G48" i="18" s="1"/>
  <c r="F48" i="17"/>
  <c r="F48" i="18" s="1"/>
  <c r="E48" i="17"/>
  <c r="E48" i="18" s="1"/>
  <c r="G47" i="17"/>
  <c r="G47" i="18" s="1"/>
  <c r="F47" i="17"/>
  <c r="F47" i="18" s="1"/>
  <c r="E47" i="17"/>
  <c r="E47" i="18" s="1"/>
  <c r="G46" i="17"/>
  <c r="G46" i="18" s="1"/>
  <c r="F46" i="17"/>
  <c r="E46" i="17"/>
  <c r="E46" i="18" s="1"/>
  <c r="G45" i="17"/>
  <c r="F45" i="17"/>
  <c r="E45" i="17"/>
  <c r="E45" i="18" s="1"/>
  <c r="G42" i="17"/>
  <c r="F42" i="17"/>
  <c r="E42" i="17"/>
  <c r="E42" i="18" s="1"/>
  <c r="G39" i="17"/>
  <c r="G39" i="18" s="1"/>
  <c r="F39" i="17"/>
  <c r="F39" i="18" s="1"/>
  <c r="E39" i="17"/>
  <c r="E39" i="18" s="1"/>
  <c r="G38" i="17"/>
  <c r="F38" i="17"/>
  <c r="F38" i="18" s="1"/>
  <c r="E38" i="17"/>
  <c r="E38" i="18" s="1"/>
  <c r="G34" i="17"/>
  <c r="G34" i="18" s="1"/>
  <c r="F34" i="17"/>
  <c r="F34" i="18" s="1"/>
  <c r="E34" i="17"/>
  <c r="E34" i="18" s="1"/>
  <c r="G33" i="17"/>
  <c r="G33" i="18" s="1"/>
  <c r="F33" i="17"/>
  <c r="F33" i="18" s="1"/>
  <c r="E33" i="17"/>
  <c r="E33" i="18" s="1"/>
  <c r="G30" i="17"/>
  <c r="G30" i="18" s="1"/>
  <c r="F30" i="17"/>
  <c r="F30" i="18" s="1"/>
  <c r="E30" i="17"/>
  <c r="E30" i="18" s="1"/>
  <c r="G29" i="17"/>
  <c r="G29" i="18" s="1"/>
  <c r="F29" i="17"/>
  <c r="F29" i="18" s="1"/>
  <c r="E29" i="17"/>
  <c r="E29" i="18" s="1"/>
  <c r="G25" i="17"/>
  <c r="G25" i="18" s="1"/>
  <c r="F25" i="17"/>
  <c r="E25" i="17"/>
  <c r="G24" i="17"/>
  <c r="F24" i="17"/>
  <c r="E24" i="17"/>
  <c r="E24" i="18" s="1"/>
  <c r="G19" i="17"/>
  <c r="G19" i="18" s="1"/>
  <c r="F19" i="17"/>
  <c r="F19" i="18" s="1"/>
  <c r="E19" i="17"/>
  <c r="E19" i="18" s="1"/>
  <c r="G17" i="17"/>
  <c r="F17" i="17"/>
  <c r="E17" i="17"/>
  <c r="E17" i="18" s="1"/>
  <c r="G16" i="17"/>
  <c r="F16" i="17"/>
  <c r="E16" i="17"/>
  <c r="E16" i="18" s="1"/>
  <c r="G15" i="17"/>
  <c r="F15" i="17"/>
  <c r="E15" i="17"/>
  <c r="E15" i="18" s="1"/>
  <c r="G14" i="17"/>
  <c r="G14" i="18" s="1"/>
  <c r="F14" i="17"/>
  <c r="F14" i="18" s="1"/>
  <c r="E14" i="17"/>
  <c r="E14" i="18" s="1"/>
  <c r="G12" i="17"/>
  <c r="G12" i="18" s="1"/>
  <c r="F12" i="17"/>
  <c r="E12" i="17"/>
  <c r="E12" i="18" s="1"/>
  <c r="G9" i="17"/>
  <c r="G9" i="18" s="1"/>
  <c r="F9" i="17"/>
  <c r="F9" i="18" s="1"/>
  <c r="E9" i="17"/>
  <c r="E9" i="18" s="1"/>
  <c r="G4" i="17"/>
  <c r="G4" i="18" s="1"/>
  <c r="F4" i="17"/>
  <c r="F4" i="18" s="1"/>
  <c r="E4" i="17"/>
  <c r="E4" i="18" s="1"/>
  <c r="G54" i="14"/>
  <c r="F54" i="14"/>
  <c r="G52" i="14"/>
  <c r="F52" i="14"/>
  <c r="F50" i="14"/>
  <c r="G48" i="14"/>
  <c r="F45" i="14"/>
  <c r="F44" i="14"/>
  <c r="G42" i="14"/>
  <c r="F42" i="14"/>
  <c r="G40" i="14"/>
  <c r="G39" i="14"/>
  <c r="F39" i="14"/>
  <c r="G29" i="14"/>
  <c r="F29" i="14"/>
  <c r="F26" i="14"/>
  <c r="G24" i="14"/>
  <c r="F24" i="14"/>
  <c r="F21" i="14"/>
  <c r="F19" i="14"/>
  <c r="F14" i="14"/>
  <c r="F9" i="14"/>
  <c r="G6" i="14"/>
  <c r="F6" i="14"/>
  <c r="F4" i="14"/>
  <c r="G3" i="14"/>
  <c r="F3" i="14"/>
  <c r="F2" i="14"/>
  <c r="G59" i="13"/>
  <c r="G59" i="14" s="1"/>
  <c r="F59" i="13"/>
  <c r="F59" i="14" s="1"/>
  <c r="G58" i="13"/>
  <c r="F58" i="13"/>
  <c r="G57" i="13"/>
  <c r="F57" i="13"/>
  <c r="G56" i="13"/>
  <c r="F56" i="13"/>
  <c r="G55" i="13"/>
  <c r="F55" i="13"/>
  <c r="G54" i="13"/>
  <c r="F54" i="13"/>
  <c r="G53" i="13"/>
  <c r="F53" i="13"/>
  <c r="G52" i="13"/>
  <c r="F52" i="13"/>
  <c r="G51" i="13"/>
  <c r="F51" i="13"/>
  <c r="G50" i="13"/>
  <c r="G50" i="14" s="1"/>
  <c r="F50" i="13"/>
  <c r="G49" i="13"/>
  <c r="F49" i="13"/>
  <c r="G48" i="13"/>
  <c r="F48" i="13"/>
  <c r="G47" i="13"/>
  <c r="G47" i="14" s="1"/>
  <c r="F47" i="13"/>
  <c r="F47" i="14" s="1"/>
  <c r="G46" i="13"/>
  <c r="F46" i="13"/>
  <c r="F46" i="14" s="1"/>
  <c r="G45" i="13"/>
  <c r="G45" i="14" s="1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G26" i="14" s="1"/>
  <c r="F26" i="13"/>
  <c r="G25" i="13"/>
  <c r="F25" i="13"/>
  <c r="G24" i="13"/>
  <c r="F24" i="13"/>
  <c r="G23" i="13"/>
  <c r="G23" i="14" s="1"/>
  <c r="F23" i="13"/>
  <c r="G22" i="13"/>
  <c r="F22" i="13"/>
  <c r="G21" i="13"/>
  <c r="G21" i="14" s="1"/>
  <c r="F21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G14" i="14" s="1"/>
  <c r="F14" i="13"/>
  <c r="G13" i="13"/>
  <c r="F13" i="13"/>
  <c r="G12" i="13"/>
  <c r="F12" i="13"/>
  <c r="G11" i="13"/>
  <c r="G11" i="14" s="1"/>
  <c r="F11" i="13"/>
  <c r="F11" i="14" s="1"/>
  <c r="G10" i="13"/>
  <c r="G10" i="14" s="1"/>
  <c r="F10" i="13"/>
  <c r="F10" i="14" s="1"/>
  <c r="G9" i="13"/>
  <c r="G9" i="14" s="1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F2" i="13"/>
  <c r="D48" i="12" l="1"/>
  <c r="E23" i="12"/>
  <c r="D23" i="12"/>
  <c r="D22" i="12"/>
  <c r="D21" i="12"/>
  <c r="E19" i="12"/>
  <c r="D19" i="12"/>
  <c r="E18" i="12"/>
  <c r="D18" i="12"/>
  <c r="E13" i="12"/>
  <c r="D8" i="12"/>
  <c r="E54" i="11"/>
  <c r="E54" i="12" s="1"/>
  <c r="D54" i="11"/>
  <c r="D54" i="12" s="1"/>
  <c r="E52" i="11"/>
  <c r="E52" i="12" s="1"/>
  <c r="D52" i="11"/>
  <c r="D52" i="12" s="1"/>
  <c r="E51" i="11"/>
  <c r="E51" i="12" s="1"/>
  <c r="D51" i="11"/>
  <c r="D51" i="12" s="1"/>
  <c r="E50" i="11"/>
  <c r="E50" i="12" s="1"/>
  <c r="D50" i="11"/>
  <c r="D50" i="12" s="1"/>
  <c r="E48" i="11"/>
  <c r="E48" i="12" s="1"/>
  <c r="D48" i="11"/>
  <c r="E47" i="11"/>
  <c r="E47" i="12" s="1"/>
  <c r="D47" i="11"/>
  <c r="D47" i="12" s="1"/>
  <c r="E44" i="11"/>
  <c r="E44" i="12" s="1"/>
  <c r="D44" i="11"/>
  <c r="E41" i="11"/>
  <c r="E41" i="12" s="1"/>
  <c r="D41" i="11"/>
  <c r="D41" i="12" s="1"/>
  <c r="E38" i="11"/>
  <c r="E38" i="12" s="1"/>
  <c r="D38" i="11"/>
  <c r="D38" i="12" s="1"/>
  <c r="E36" i="11"/>
  <c r="D36" i="11"/>
  <c r="D36" i="12" s="1"/>
  <c r="E33" i="11"/>
  <c r="E33" i="12" s="1"/>
  <c r="D33" i="11"/>
  <c r="D33" i="12" s="1"/>
  <c r="E29" i="11"/>
  <c r="E29" i="12" s="1"/>
  <c r="D29" i="11"/>
  <c r="D29" i="12" s="1"/>
  <c r="E25" i="11"/>
  <c r="E25" i="12" s="1"/>
  <c r="D25" i="11"/>
  <c r="D25" i="12" s="1"/>
  <c r="E24" i="11"/>
  <c r="E24" i="12" s="1"/>
  <c r="D24" i="11"/>
  <c r="D24" i="12" s="1"/>
  <c r="E23" i="11"/>
  <c r="D23" i="11"/>
  <c r="E22" i="11"/>
  <c r="E22" i="12" s="1"/>
  <c r="D22" i="11"/>
  <c r="E21" i="11"/>
  <c r="D21" i="11"/>
  <c r="E19" i="11"/>
  <c r="D19" i="11"/>
  <c r="E18" i="11"/>
  <c r="D18" i="11"/>
  <c r="E13" i="11"/>
  <c r="D13" i="11"/>
  <c r="D13" i="12" s="1"/>
  <c r="E11" i="11"/>
  <c r="E11" i="12" s="1"/>
  <c r="D11" i="11"/>
  <c r="D11" i="12" s="1"/>
  <c r="E8" i="11"/>
  <c r="E8" i="12" s="1"/>
  <c r="D8" i="11"/>
  <c r="E13" i="9"/>
  <c r="G6" i="9"/>
  <c r="F6" i="9"/>
  <c r="E6" i="9"/>
  <c r="G58" i="8"/>
  <c r="G58" i="9" s="1"/>
  <c r="F58" i="8"/>
  <c r="F58" i="9" s="1"/>
  <c r="E58" i="8"/>
  <c r="E58" i="9" s="1"/>
  <c r="G57" i="8"/>
  <c r="G57" i="9" s="1"/>
  <c r="F57" i="8"/>
  <c r="F57" i="9" s="1"/>
  <c r="E57" i="8"/>
  <c r="E57" i="9" s="1"/>
  <c r="G56" i="8"/>
  <c r="G56" i="9" s="1"/>
  <c r="F56" i="8"/>
  <c r="F56" i="9" s="1"/>
  <c r="E56" i="8"/>
  <c r="E56" i="9" s="1"/>
  <c r="G55" i="8"/>
  <c r="G55" i="9" s="1"/>
  <c r="F55" i="8"/>
  <c r="F55" i="9" s="1"/>
  <c r="E55" i="8"/>
  <c r="E55" i="9" s="1"/>
  <c r="G54" i="8"/>
  <c r="G54" i="9" s="1"/>
  <c r="F54" i="8"/>
  <c r="F54" i="9" s="1"/>
  <c r="E54" i="8"/>
  <c r="E54" i="9" s="1"/>
  <c r="G52" i="8"/>
  <c r="G52" i="9" s="1"/>
  <c r="F52" i="8"/>
  <c r="F52" i="9" s="1"/>
  <c r="E52" i="8"/>
  <c r="E52" i="9" s="1"/>
  <c r="G51" i="8"/>
  <c r="G51" i="9" s="1"/>
  <c r="F51" i="8"/>
  <c r="F51" i="9" s="1"/>
  <c r="E51" i="8"/>
  <c r="E51" i="9" s="1"/>
  <c r="G47" i="8"/>
  <c r="G47" i="9" s="1"/>
  <c r="F47" i="8"/>
  <c r="E47" i="8"/>
  <c r="G45" i="8"/>
  <c r="G45" i="9" s="1"/>
  <c r="F45" i="8"/>
  <c r="E45" i="8"/>
  <c r="G42" i="8"/>
  <c r="F42" i="8"/>
  <c r="E42" i="8"/>
  <c r="E42" i="9" s="1"/>
  <c r="G41" i="8"/>
  <c r="G41" i="9" s="1"/>
  <c r="F41" i="8"/>
  <c r="F41" i="9" s="1"/>
  <c r="E41" i="8"/>
  <c r="E41" i="9" s="1"/>
  <c r="G40" i="8"/>
  <c r="F40" i="8"/>
  <c r="F40" i="9" s="1"/>
  <c r="E40" i="8"/>
  <c r="G37" i="8"/>
  <c r="G37" i="9" s="1"/>
  <c r="F37" i="8"/>
  <c r="F37" i="9" s="1"/>
  <c r="E37" i="8"/>
  <c r="E37" i="9" s="1"/>
  <c r="G36" i="8"/>
  <c r="G36" i="9" s="1"/>
  <c r="F36" i="8"/>
  <c r="E36" i="8"/>
  <c r="E36" i="9" s="1"/>
  <c r="G33" i="8"/>
  <c r="G33" i="9" s="1"/>
  <c r="F33" i="8"/>
  <c r="F33" i="9" s="1"/>
  <c r="E33" i="8"/>
  <c r="E33" i="9" s="1"/>
  <c r="G29" i="8"/>
  <c r="G29" i="9" s="1"/>
  <c r="F29" i="8"/>
  <c r="F29" i="9" s="1"/>
  <c r="E29" i="8"/>
  <c r="G27" i="8"/>
  <c r="G27" i="9" s="1"/>
  <c r="F27" i="8"/>
  <c r="E27" i="8"/>
  <c r="E27" i="9" s="1"/>
  <c r="G20" i="8"/>
  <c r="G20" i="9" s="1"/>
  <c r="F20" i="8"/>
  <c r="F20" i="9" s="1"/>
  <c r="E20" i="8"/>
  <c r="E20" i="9" s="1"/>
  <c r="G17" i="8"/>
  <c r="G17" i="9" s="1"/>
  <c r="F17" i="8"/>
  <c r="F17" i="9" s="1"/>
  <c r="E17" i="8"/>
  <c r="E17" i="9" s="1"/>
  <c r="G15" i="8"/>
  <c r="G15" i="9" s="1"/>
  <c r="F15" i="8"/>
  <c r="F15" i="9" s="1"/>
  <c r="E15" i="8"/>
  <c r="E15" i="9" s="1"/>
  <c r="G13" i="8"/>
  <c r="F13" i="8"/>
  <c r="E13" i="8"/>
  <c r="G6" i="8"/>
  <c r="F6" i="8"/>
  <c r="E6" i="8"/>
  <c r="D58" i="8"/>
  <c r="D58" i="9" s="1"/>
  <c r="C58" i="8"/>
  <c r="C58" i="9" s="1"/>
  <c r="B58" i="8"/>
  <c r="B58" i="9" s="1"/>
  <c r="D56" i="8"/>
  <c r="D56" i="9" s="1"/>
  <c r="C56" i="8"/>
  <c r="C56" i="9" s="1"/>
  <c r="B56" i="8"/>
  <c r="B56" i="9" s="1"/>
  <c r="D55" i="8"/>
  <c r="D55" i="9" s="1"/>
  <c r="C55" i="8"/>
  <c r="C55" i="9" s="1"/>
  <c r="B55" i="8"/>
  <c r="B55" i="9" s="1"/>
  <c r="D54" i="8"/>
  <c r="D54" i="9" s="1"/>
  <c r="C54" i="8"/>
  <c r="C54" i="9" s="1"/>
  <c r="B54" i="8"/>
  <c r="B54" i="9" s="1"/>
  <c r="D52" i="8"/>
  <c r="D52" i="9" s="1"/>
  <c r="C52" i="8"/>
  <c r="C52" i="9" s="1"/>
  <c r="B52" i="8"/>
  <c r="B52" i="9" s="1"/>
  <c r="D49" i="8"/>
  <c r="C49" i="8"/>
  <c r="B49" i="8"/>
  <c r="B49" i="9" s="1"/>
  <c r="D48" i="8"/>
  <c r="D48" i="9" s="1"/>
  <c r="C48" i="8"/>
  <c r="C48" i="9" s="1"/>
  <c r="B48" i="8"/>
  <c r="B48" i="9" s="1"/>
  <c r="D47" i="8"/>
  <c r="C47" i="8"/>
  <c r="C47" i="9" s="1"/>
  <c r="B47" i="8"/>
  <c r="B47" i="9" s="1"/>
  <c r="D46" i="8"/>
  <c r="C46" i="8"/>
  <c r="C46" i="9" s="1"/>
  <c r="B46" i="8"/>
  <c r="B46" i="9" s="1"/>
  <c r="D45" i="8"/>
  <c r="C45" i="8"/>
  <c r="C45" i="9" s="1"/>
  <c r="B45" i="8"/>
  <c r="B45" i="9" s="1"/>
  <c r="D44" i="8"/>
  <c r="D44" i="9" s="1"/>
  <c r="C44" i="8"/>
  <c r="C44" i="9" s="1"/>
  <c r="B44" i="8"/>
  <c r="B44" i="9" s="1"/>
  <c r="D43" i="8"/>
  <c r="D43" i="9" s="1"/>
  <c r="C43" i="8"/>
  <c r="C43" i="9" s="1"/>
  <c r="B43" i="8"/>
  <c r="B43" i="9" s="1"/>
  <c r="D42" i="8"/>
  <c r="C42" i="8"/>
  <c r="C42" i="9" s="1"/>
  <c r="B42" i="8"/>
  <c r="B42" i="9" s="1"/>
  <c r="D41" i="8"/>
  <c r="D41" i="9" s="1"/>
  <c r="C41" i="8"/>
  <c r="C41" i="9" s="1"/>
  <c r="B41" i="8"/>
  <c r="B41" i="9" s="1"/>
  <c r="D40" i="8"/>
  <c r="C40" i="8"/>
  <c r="B40" i="8"/>
  <c r="B40" i="9" s="1"/>
  <c r="D39" i="8"/>
  <c r="D39" i="9" s="1"/>
  <c r="C39" i="8"/>
  <c r="C39" i="9" s="1"/>
  <c r="B39" i="8"/>
  <c r="B39" i="9" s="1"/>
  <c r="D37" i="8"/>
  <c r="D37" i="9" s="1"/>
  <c r="C37" i="8"/>
  <c r="C37" i="9" s="1"/>
  <c r="B37" i="8"/>
  <c r="B37" i="9" s="1"/>
  <c r="D36" i="8"/>
  <c r="D36" i="9" s="1"/>
  <c r="C36" i="8"/>
  <c r="C36" i="9" s="1"/>
  <c r="B36" i="8"/>
  <c r="B36" i="9" s="1"/>
  <c r="D35" i="8"/>
  <c r="D35" i="9" s="1"/>
  <c r="C35" i="8"/>
  <c r="C35" i="9" s="1"/>
  <c r="B35" i="8"/>
  <c r="B35" i="9" s="1"/>
  <c r="D31" i="8"/>
  <c r="C31" i="8"/>
  <c r="C31" i="9" s="1"/>
  <c r="B31" i="8"/>
  <c r="B31" i="9" s="1"/>
  <c r="D27" i="8"/>
  <c r="C27" i="8"/>
  <c r="B27" i="8"/>
  <c r="B27" i="9" s="1"/>
  <c r="D25" i="8"/>
  <c r="C25" i="8"/>
  <c r="B25" i="8"/>
  <c r="B25" i="9" s="1"/>
  <c r="D24" i="8"/>
  <c r="D24" i="9" s="1"/>
  <c r="C24" i="8"/>
  <c r="C24" i="9" s="1"/>
  <c r="B24" i="8"/>
  <c r="B24" i="9" s="1"/>
  <c r="D21" i="8"/>
  <c r="D21" i="9" s="1"/>
  <c r="C21" i="8"/>
  <c r="C21" i="9" s="1"/>
  <c r="B21" i="8"/>
  <c r="B21" i="9" s="1"/>
  <c r="D17" i="8"/>
  <c r="D17" i="9" s="1"/>
  <c r="C17" i="8"/>
  <c r="C17" i="9" s="1"/>
  <c r="B17" i="8"/>
  <c r="B17" i="9" s="1"/>
  <c r="G30" i="6" l="1"/>
  <c r="F28" i="6"/>
  <c r="G25" i="6"/>
  <c r="F25" i="6"/>
  <c r="E25" i="6"/>
  <c r="G24" i="6"/>
  <c r="F24" i="6"/>
  <c r="E24" i="6"/>
  <c r="G17" i="6"/>
  <c r="F17" i="6"/>
  <c r="E17" i="6"/>
  <c r="G16" i="6"/>
  <c r="F16" i="6"/>
  <c r="E16" i="6"/>
  <c r="G14" i="6"/>
  <c r="F14" i="6"/>
  <c r="E14" i="6"/>
  <c r="G12" i="6"/>
  <c r="F12" i="6"/>
  <c r="E12" i="6"/>
  <c r="G9" i="6"/>
  <c r="F9" i="6"/>
  <c r="E9" i="6"/>
  <c r="F8" i="6"/>
  <c r="E8" i="6"/>
  <c r="G7" i="6"/>
  <c r="F7" i="6"/>
  <c r="E7" i="6"/>
  <c r="E6" i="6"/>
  <c r="G5" i="6"/>
  <c r="G4" i="6"/>
  <c r="F4" i="6"/>
  <c r="E4" i="6"/>
  <c r="F3" i="6"/>
  <c r="E3" i="6"/>
  <c r="G33" i="5"/>
  <c r="G33" i="6" s="1"/>
  <c r="F33" i="5"/>
  <c r="F33" i="6" s="1"/>
  <c r="E33" i="5"/>
  <c r="E33" i="6" s="1"/>
  <c r="G32" i="5"/>
  <c r="G32" i="6" s="1"/>
  <c r="F32" i="5"/>
  <c r="F32" i="6" s="1"/>
  <c r="E32" i="5"/>
  <c r="E32" i="6" s="1"/>
  <c r="G31" i="5"/>
  <c r="G31" i="6" s="1"/>
  <c r="F31" i="5"/>
  <c r="F31" i="6" s="1"/>
  <c r="E31" i="5"/>
  <c r="E31" i="6" s="1"/>
  <c r="G30" i="5"/>
  <c r="F30" i="5"/>
  <c r="F30" i="6" s="1"/>
  <c r="E30" i="5"/>
  <c r="E30" i="6" s="1"/>
  <c r="G29" i="5"/>
  <c r="G29" i="6" s="1"/>
  <c r="F29" i="5"/>
  <c r="F29" i="6" s="1"/>
  <c r="E29" i="5"/>
  <c r="E29" i="6" s="1"/>
  <c r="G28" i="5"/>
  <c r="G28" i="6" s="1"/>
  <c r="F28" i="5"/>
  <c r="E28" i="5"/>
  <c r="G27" i="5"/>
  <c r="F27" i="5"/>
  <c r="E27" i="5"/>
  <c r="G26" i="5"/>
  <c r="F26" i="5"/>
  <c r="E26" i="5"/>
  <c r="G25" i="5"/>
  <c r="F25" i="5"/>
  <c r="E25" i="5"/>
  <c r="G24" i="5"/>
  <c r="F24" i="5"/>
  <c r="E24" i="5"/>
  <c r="G23" i="5"/>
  <c r="G23" i="6" s="1"/>
  <c r="F23" i="5"/>
  <c r="E23" i="5"/>
  <c r="G22" i="5"/>
  <c r="G22" i="6" s="1"/>
  <c r="F22" i="5"/>
  <c r="E22" i="5"/>
  <c r="G21" i="5"/>
  <c r="F21" i="5"/>
  <c r="E21" i="5"/>
  <c r="G20" i="5"/>
  <c r="G20" i="6" s="1"/>
  <c r="F20" i="5"/>
  <c r="F20" i="6" s="1"/>
  <c r="E20" i="5"/>
  <c r="E20" i="6" s="1"/>
  <c r="G19" i="5"/>
  <c r="F19" i="5"/>
  <c r="E19" i="5"/>
  <c r="G18" i="5"/>
  <c r="G18" i="6" s="1"/>
  <c r="F18" i="5"/>
  <c r="F18" i="6" s="1"/>
  <c r="E18" i="5"/>
  <c r="E18" i="6" s="1"/>
  <c r="G17" i="5"/>
  <c r="F17" i="5"/>
  <c r="E17" i="5"/>
  <c r="G16" i="5"/>
  <c r="F16" i="5"/>
  <c r="E16" i="5"/>
  <c r="G15" i="5"/>
  <c r="F15" i="5"/>
  <c r="E15" i="5"/>
  <c r="G14" i="5"/>
  <c r="F14" i="5"/>
  <c r="E14" i="5"/>
  <c r="G13" i="5"/>
  <c r="F13" i="5"/>
  <c r="E13" i="5"/>
  <c r="G12" i="5"/>
  <c r="F12" i="5"/>
  <c r="E12" i="5"/>
  <c r="G11" i="5"/>
  <c r="F11" i="5"/>
  <c r="E11" i="5"/>
  <c r="G10" i="5"/>
  <c r="G10" i="6" s="1"/>
  <c r="F10" i="5"/>
  <c r="F10" i="6" s="1"/>
  <c r="E10" i="5"/>
  <c r="G9" i="5"/>
  <c r="F9" i="5"/>
  <c r="E9" i="5"/>
  <c r="G8" i="5"/>
  <c r="G8" i="6" s="1"/>
  <c r="F8" i="5"/>
  <c r="E8" i="5"/>
  <c r="G7" i="5"/>
  <c r="F7" i="5"/>
  <c r="E7" i="5"/>
  <c r="G6" i="5"/>
  <c r="F6" i="5"/>
  <c r="E6" i="5"/>
  <c r="G5" i="5"/>
  <c r="F5" i="5"/>
  <c r="E5" i="5"/>
  <c r="G4" i="5"/>
  <c r="F4" i="5"/>
  <c r="E4" i="5"/>
  <c r="G3" i="5"/>
  <c r="G3" i="6" s="1"/>
  <c r="F3" i="5"/>
  <c r="E3" i="5"/>
  <c r="D87" i="2" l="1"/>
  <c r="C87" i="2"/>
  <c r="B87" i="3"/>
  <c r="D84" i="2"/>
  <c r="C84" i="2"/>
  <c r="D81" i="2"/>
  <c r="C81" i="2"/>
  <c r="B81" i="3"/>
  <c r="D80" i="2"/>
  <c r="C80" i="2"/>
  <c r="B80" i="3"/>
  <c r="D79" i="3"/>
  <c r="C79" i="3"/>
  <c r="B79" i="3"/>
  <c r="D78" i="2"/>
  <c r="C78" i="2"/>
  <c r="B78" i="3"/>
  <c r="D77" i="2"/>
  <c r="C77" i="2"/>
  <c r="B77" i="3"/>
  <c r="D74" i="2"/>
  <c r="C74" i="2"/>
  <c r="B74" i="3"/>
  <c r="D73" i="2"/>
  <c r="C73" i="2"/>
  <c r="B73" i="3"/>
  <c r="D72" i="2"/>
  <c r="C72" i="2"/>
  <c r="B72" i="3"/>
  <c r="D71" i="2"/>
  <c r="C71" i="2"/>
  <c r="B71" i="3"/>
  <c r="D70" i="2"/>
  <c r="C70" i="2"/>
  <c r="D64" i="2"/>
  <c r="C64" i="2"/>
  <c r="B64" i="3"/>
  <c r="D63" i="2"/>
  <c r="C63" i="2"/>
  <c r="B63" i="3"/>
  <c r="D62" i="2"/>
  <c r="C62" i="2"/>
  <c r="B62" i="3"/>
  <c r="D61" i="2"/>
  <c r="C61" i="2"/>
  <c r="B61" i="3"/>
  <c r="D60" i="2"/>
  <c r="C60" i="2"/>
  <c r="B60" i="3"/>
  <c r="D59" i="3"/>
  <c r="C59" i="3"/>
  <c r="B59" i="3"/>
  <c r="D58" i="2"/>
  <c r="C58" i="2"/>
  <c r="B58" i="3"/>
  <c r="D57" i="2"/>
  <c r="C57" i="2"/>
  <c r="B57" i="3"/>
  <c r="D56" i="2"/>
  <c r="C56" i="2"/>
  <c r="B56" i="3"/>
  <c r="D55" i="2"/>
  <c r="C55" i="2"/>
  <c r="B55" i="3"/>
  <c r="D54" i="2"/>
  <c r="C54" i="2"/>
  <c r="D53" i="2"/>
  <c r="C53" i="2"/>
  <c r="B53" i="3"/>
  <c r="D50" i="2"/>
  <c r="C50" i="2"/>
  <c r="B50" i="3"/>
  <c r="D47" i="2"/>
  <c r="C47" i="2"/>
  <c r="B47" i="3"/>
  <c r="D46" i="2"/>
  <c r="C46" i="2"/>
  <c r="B46" i="3"/>
  <c r="B43" i="3"/>
  <c r="D42" i="2"/>
  <c r="B42" i="3"/>
  <c r="D41" i="2"/>
  <c r="C41" i="2"/>
  <c r="B41" i="3"/>
  <c r="D40" i="2"/>
  <c r="C40" i="2"/>
  <c r="B40" i="3"/>
  <c r="B39" i="3"/>
  <c r="D38" i="2"/>
  <c r="C38" i="2"/>
  <c r="B38" i="3"/>
  <c r="D37" i="2"/>
  <c r="C37" i="2"/>
  <c r="B37" i="3"/>
  <c r="D35" i="2"/>
  <c r="C35" i="2"/>
  <c r="B35" i="3"/>
  <c r="D33" i="2"/>
  <c r="C33" i="2"/>
  <c r="B33" i="3"/>
  <c r="D31" i="2"/>
  <c r="C31" i="2"/>
  <c r="B31" i="3"/>
  <c r="D30" i="2"/>
  <c r="C30" i="2"/>
  <c r="B30" i="3"/>
  <c r="D29" i="3"/>
  <c r="C29" i="3"/>
  <c r="B29" i="3"/>
  <c r="D25" i="2"/>
  <c r="C25" i="2"/>
  <c r="B25" i="3"/>
  <c r="D24" i="2"/>
  <c r="C24" i="2"/>
  <c r="B24" i="3"/>
  <c r="D23" i="2"/>
  <c r="C23" i="2"/>
  <c r="B23" i="3"/>
  <c r="D22" i="2"/>
  <c r="C22" i="2"/>
  <c r="B22" i="3"/>
  <c r="D20" i="2"/>
  <c r="C20" i="2"/>
  <c r="B20" i="3"/>
  <c r="D19" i="3"/>
  <c r="C19" i="3"/>
  <c r="B19" i="3"/>
  <c r="D18" i="2"/>
  <c r="C18" i="2"/>
  <c r="B18" i="3"/>
  <c r="D17" i="2"/>
  <c r="C17" i="2"/>
  <c r="B17" i="3"/>
  <c r="D16" i="2"/>
  <c r="C16" i="2"/>
  <c r="B16" i="3"/>
  <c r="D11" i="2"/>
  <c r="C11" i="2"/>
  <c r="B11" i="3"/>
  <c r="D10" i="2"/>
  <c r="C10" i="2"/>
  <c r="B10" i="3"/>
  <c r="D8" i="2"/>
  <c r="C8" i="2"/>
  <c r="B8" i="3"/>
  <c r="D7" i="2"/>
  <c r="C7" i="2"/>
  <c r="B7" i="3"/>
  <c r="D6" i="2"/>
  <c r="C6" i="2"/>
  <c r="B6" i="3"/>
  <c r="D5" i="2"/>
  <c r="C5" i="2"/>
  <c r="B5" i="3"/>
  <c r="E89" i="1"/>
  <c r="E90" i="1" s="1"/>
  <c r="D89" i="1"/>
  <c r="D90" i="1" s="1"/>
  <c r="C89" i="1"/>
  <c r="C90" i="1" s="1"/>
  <c r="C60" i="3" l="1"/>
  <c r="D73" i="3"/>
  <c r="C22" i="3"/>
  <c r="C74" i="3"/>
  <c r="C47" i="3"/>
  <c r="C23" i="3"/>
  <c r="C37" i="3"/>
  <c r="D50" i="3"/>
  <c r="C24" i="3"/>
  <c r="C77" i="3"/>
  <c r="C54" i="3"/>
  <c r="D77" i="3"/>
  <c r="D35" i="3"/>
  <c r="C50" i="3"/>
  <c r="D37" i="3"/>
  <c r="C38" i="3"/>
  <c r="D47" i="3"/>
  <c r="C10" i="3"/>
  <c r="D60" i="3"/>
  <c r="D74" i="3"/>
  <c r="C11" i="3"/>
  <c r="D53" i="3"/>
  <c r="C16" i="3"/>
  <c r="D16" i="3"/>
  <c r="D25" i="3"/>
  <c r="C40" i="3"/>
  <c r="C78" i="3"/>
  <c r="D22" i="3"/>
  <c r="D10" i="3"/>
  <c r="D23" i="3"/>
  <c r="C53" i="3"/>
  <c r="D11" i="3"/>
  <c r="D24" i="3"/>
  <c r="D38" i="3"/>
  <c r="C25" i="3"/>
  <c r="D40" i="3"/>
  <c r="C63" i="3"/>
  <c r="D78" i="3"/>
  <c r="D55" i="3"/>
  <c r="D63" i="3"/>
  <c r="D41" i="3"/>
  <c r="C56" i="3"/>
  <c r="C64" i="3"/>
  <c r="D64" i="3"/>
  <c r="D5" i="3"/>
  <c r="D30" i="3"/>
  <c r="C70" i="3"/>
  <c r="D18" i="3"/>
  <c r="C57" i="3"/>
  <c r="D70" i="3"/>
  <c r="D80" i="3"/>
  <c r="C43" i="3"/>
  <c r="D57" i="3"/>
  <c r="C71" i="3"/>
  <c r="C81" i="3"/>
  <c r="C30" i="3"/>
  <c r="C31" i="3"/>
  <c r="D6" i="3"/>
  <c r="D31" i="3"/>
  <c r="C58" i="3"/>
  <c r="D71" i="3"/>
  <c r="D81" i="3"/>
  <c r="C41" i="3"/>
  <c r="C5" i="3"/>
  <c r="C20" i="3"/>
  <c r="C33" i="3"/>
  <c r="C46" i="3"/>
  <c r="D58" i="3"/>
  <c r="D7" i="3"/>
  <c r="D20" i="3"/>
  <c r="D33" i="3"/>
  <c r="D46" i="3"/>
  <c r="C72" i="3"/>
  <c r="D84" i="3"/>
  <c r="C35" i="3"/>
  <c r="C87" i="3"/>
  <c r="C73" i="3"/>
  <c r="D87" i="3"/>
</calcChain>
</file>

<file path=xl/sharedStrings.xml><?xml version="1.0" encoding="utf-8"?>
<sst xmlns="http://schemas.openxmlformats.org/spreadsheetml/2006/main" count="1225" uniqueCount="413">
  <si>
    <t>18to48:                    GATGCCACCCCACCGGCAAGCTGCCCG</t>
  </si>
  <si>
    <t>18to54CCAC:                CGATGCCACCCCACGCAAGCTGCCCGT</t>
  </si>
  <si>
    <t>30to63:                    CTACGGCAAGCTGCCGTGCCCTGGCCC</t>
  </si>
  <si>
    <t>34to54:                    GCAAGCTGACCGCAAGCTGCCCGTGCC</t>
  </si>
  <si>
    <t>34to65:                    CTACGGCAAGCTGACCGTGCCCTGGCC</t>
  </si>
  <si>
    <t>39to60:                    GCTGACCCTGAAGCTGCCCGTGCCCTG</t>
  </si>
  <si>
    <t>43to55GGTTCAT:             AAGTTCAGGTTCATCAAGCTGCCCGTG</t>
  </si>
  <si>
    <t>43to57:                    AGCTGACCCTGAAGTTCAAGCTGCCCG</t>
  </si>
  <si>
    <t>43to58:                    ACCCTGAAGTTCAGCTGCCCGTGCCCT</t>
  </si>
  <si>
    <t>43to58G:                   GACCCTGAAGTTCAGGCTGCCCGTGCC</t>
  </si>
  <si>
    <t>45to56:                    CTGAAGTTCATCAAGCTGCCCGTGCCC</t>
  </si>
  <si>
    <t>45to80:                    CCCTGAAGTTCATCCTCGTGACCACCC</t>
  </si>
  <si>
    <t>46to73:                    CTGAAGTTCATCTGGCCCACCCTCGTG</t>
  </si>
  <si>
    <t>48to56:                    AAGTTCATCTGCAAGCTGCCCGTGCCC</t>
  </si>
  <si>
    <t>48to60:                    GAAGTTCATCTGCTGCCCGTGCCCTGG</t>
  </si>
  <si>
    <t>48to61:                    GAAGTTCATCTGCGCCCGTGCCCTGGC</t>
  </si>
  <si>
    <t>48to63:                    GAAGTTCATCTGCCCGTGCCCTGGCCC</t>
  </si>
  <si>
    <t>48to64:                    GAAGTTCATCTGCCGTGCCCTGGCCCA</t>
  </si>
  <si>
    <t>48to69:                    GAAGTTCATCTGCCCTGGCCCACCCTG</t>
  </si>
  <si>
    <t>48to75:                    GAAGTTCATCTGCCCACCCTCGTGACC</t>
  </si>
  <si>
    <t>49to66TCATTAAGC:           TTCATCTGCATCATTAAGCTGCCCGTG</t>
  </si>
  <si>
    <t>50to65:                    AGTTCATCTGCACGTGCCCTGGCCCAC</t>
  </si>
  <si>
    <t>51to52TA:                  ATCTGCACCTACGGCAAGCTGCCCGTG</t>
  </si>
  <si>
    <t>51to54:                    TTCATCTGCACCGCAAGCTGCCCGTGC</t>
  </si>
  <si>
    <t>51to54GC:                  ATCTGCACCGCGCAAGCTGCCCGTGCC</t>
  </si>
  <si>
    <t>51to54GGATCGTTTC:          CATCTGCACCAGGATCGTTTCGCAAGC</t>
  </si>
  <si>
    <t>51to64:                    AAGTTCATCTGCACCCGTGCCCTGGCC</t>
  </si>
  <si>
    <t>51to65:                    AAGTTCATCTGCACCGTGCCCTGGCCC</t>
  </si>
  <si>
    <t>51to71:                    GAAGTTCATCTGCACCTGGCCCACCCT</t>
  </si>
  <si>
    <t>52to54T:                   CATCTGCACCATGCAAGCTGCCCGTGC</t>
  </si>
  <si>
    <t>52to57:                    AGTTCATCTGCACCAAGCTGCCCGTGC</t>
  </si>
  <si>
    <t>52to58:                    GTTCATCTGCACCAGCTGCCCGTGCCC</t>
  </si>
  <si>
    <t>52to71TCTGCCCGTGCC:        TGCACCATCTGCCCGTGCCTGGCCCAC</t>
  </si>
  <si>
    <t>53AAC:                     ATCTGCACCACCAACGGCAAGCTGCCC</t>
  </si>
  <si>
    <t>53CG:                      TCTGCACCACCCGGGCAAGCTGCCCGT</t>
  </si>
  <si>
    <t>53to54:                    CATCTGCACCACGCAAGCTGCCCGTGC</t>
  </si>
  <si>
    <t>53to54ACT:                 CATCTGCACCACCACTGCAAGCTGCCC</t>
  </si>
  <si>
    <t>53to54ATCT:                ATCTGCACCACCATCTGCAAGCTGCCC</t>
  </si>
  <si>
    <t>53to54T:                   ATCTGCACCACTGCAAGCTGCCCGTGC</t>
  </si>
  <si>
    <t>53to55AAGTT:               CTGCACCACCAAGTTCAAGCTGCCCGT</t>
  </si>
  <si>
    <t>53to55ATCTGAACAGAGATAGA:   CACCACCATCTGAACAGAGATAGACAA</t>
  </si>
  <si>
    <t>53to55CTCGTGCAGAAGTT:      TGCACCACCCTCGTGCAGAAGTTCAAG</t>
  </si>
  <si>
    <t>53to55CTGCACCACCCTGAAGTT:  CACCACCCTGCACCACCCTGAAGTTCA</t>
  </si>
  <si>
    <t>53to55TGCAC:               ATCTGCACCACCTGCACCAAGCTGCCC</t>
  </si>
  <si>
    <t>53to56:                    TCATCTGCACCACAAGCTGCCCGTGCC</t>
  </si>
  <si>
    <t>53to57AGTTC:               CTGCACCACCAGTTCAGCTGCCCGTGC</t>
  </si>
  <si>
    <t>53to66CTCGTGACCAAGC:       TGCACCACCCTCGTGACCAAGCTGCCC</t>
  </si>
  <si>
    <t>54AC:                      CTGCACCACCGACGCAAGCTGCCCGTG</t>
  </si>
  <si>
    <t>54CA:                      TCTGCACCACCGCAGCAAGCTGCCCGT</t>
  </si>
  <si>
    <t>54CTCGAGCTCGA:             ACCACCGCTCGAGCTCGAGCAAGCTGC</t>
  </si>
  <si>
    <t>54T:                       TCTGCACCACCGTGCAAGCTGCCCGTG</t>
  </si>
  <si>
    <t>54TG:                      TCTGCACCACCGTGGCAAGCTGCCCGT</t>
  </si>
  <si>
    <t>54TGCACGACCCTGAAGTTCATCT:  ACCGTGCACGACCCTGAAGTTCATCTG</t>
  </si>
  <si>
    <t>54to54ATGCCACCTACG:        CACCGATGCCACCTACGGCAAGCTGCC</t>
  </si>
  <si>
    <t>54to54CTGCCCGTG:           GCACCACCGCTGCCCGTGCAAGCTGCC</t>
  </si>
  <si>
    <t>54to54T:                   ATCTGCACCACCTGCAAGCTGCCCGTG</t>
  </si>
  <si>
    <t>54to54TA:                  CTGCACCACCGTACAAGCTGCCCGTGC</t>
  </si>
  <si>
    <t>54to54TGCACCACGTTCAT:      GCACCACCGTGCACCACGTTCATCAAG</t>
  </si>
  <si>
    <t>54to54TGCCCTAGCA:          CACCGTGCCCTAGCACAAGCTGCCCGT</t>
  </si>
  <si>
    <t>54to55C:                   ATCTGCACCACCCCAAGCTGCCCGTGC</t>
  </si>
  <si>
    <t>54to56:                    CATCTGCACCACCAAGCTGCCCGTGCC</t>
  </si>
  <si>
    <t>54to63TGCCCTGTGCCCTGGCCCA: ACCGTGCCCTGTGCCCTGGCCCACCGT</t>
  </si>
  <si>
    <t>54to64:                    ATCTGCACCACCCGTGCCCTGGCCCAC</t>
  </si>
  <si>
    <t>54to66:                    TCATCTGCACCACCATGCCCTGGCCCA</t>
  </si>
  <si>
    <t>54to68:                    TCATCTGCACCACCACCCTGGCCCACC</t>
  </si>
  <si>
    <t>54to70:                    ATCTGCACCACCCTGGCCCACCCTCGT</t>
  </si>
  <si>
    <t>54to71:                    ATCTGCACCACCTGGCCCACCCTCGTG</t>
  </si>
  <si>
    <t>54to80:                    ATCTGCACCACCCTCGTGACCACCCTG</t>
  </si>
  <si>
    <t>54TT:                      ATCTGCACCACCGTTGCAAGCTGCCCG</t>
  </si>
  <si>
    <t>55G:                       TGCACCACCGGGCAAGCTGCCCGTGCC</t>
  </si>
  <si>
    <t>55to55:                    TCTGCACCACCGCAAGCTGCCCGTGCC</t>
  </si>
  <si>
    <t>55to57:                    CATCTGCACCACCGAGCTGCCCGTGCC</t>
  </si>
  <si>
    <t>55to57TGC:                 CTGCACCACCGTGCAGCTGCCCGTGCC</t>
  </si>
  <si>
    <t>55to58T:                   TCTGCACCACCGTGCTGCCCGTGCCCT</t>
  </si>
  <si>
    <t>55to59:                    TCTGCACCACCGCTGCCCGTGCCCTGG</t>
  </si>
  <si>
    <t>55to60:                    TCATCTGCACCACCGTGCCCGTGCCCT</t>
  </si>
  <si>
    <t>55to60TGCC:                CTGCACCACCGTGCCCTGCCCGTGCCC</t>
  </si>
  <si>
    <t>55to62:                    CATCTGCACCACCGCCCGTGCCCTGGC</t>
  </si>
  <si>
    <t>55to66:                    GTTCATCTGCACCACCGTGCCCTGGCC</t>
  </si>
  <si>
    <t>55to74:                    TCTGCACCACCGCCCACCCTCGTGACC</t>
  </si>
  <si>
    <t>56GCCCCGCGCCACGC:          CCGGCGCCCCGCGCCACGCAAGCTGCC</t>
  </si>
  <si>
    <t>56to67:                    CATCTGCACCACCGGGCCCTGGCCCAC</t>
  </si>
  <si>
    <t>56to69GT:                  ATCTGCACCACCGGGTCCTGGCCCACC</t>
  </si>
  <si>
    <t>57to60:                    ATCTGCACCACCGGCTGCCCGTGCCCT</t>
  </si>
  <si>
    <t>wildtype:                  ATCTGCACCACCGGCAAGCTGCCCGTG</t>
  </si>
  <si>
    <t>EGFP</t>
  </si>
  <si>
    <t>Animal 1 1</t>
  </si>
  <si>
    <t>Animal 1 2</t>
  </si>
  <si>
    <t>Animal 1 3</t>
  </si>
  <si>
    <t>Animal 2 1</t>
  </si>
  <si>
    <t>Animal 2 2</t>
  </si>
  <si>
    <t>Animal 2 3</t>
  </si>
  <si>
    <t>17to55GAACGTGGACTC:        ATGCCACGAACGTGGACTCCAAGCTGC</t>
  </si>
  <si>
    <t>Animal 3 1</t>
  </si>
  <si>
    <t>Animal 3 2</t>
  </si>
  <si>
    <t>Animal 3 3</t>
  </si>
  <si>
    <t>Animal 4 1</t>
  </si>
  <si>
    <t>Animal 4 2</t>
  </si>
  <si>
    <t>Animal 4 3</t>
  </si>
  <si>
    <t>59to96:                         CAATGGCTGTCTATAAGGACCGTTCAGAGAGC</t>
  </si>
  <si>
    <t>70to93TCCTGTCAGACTACTATAAGTCTG: CACATCCTGTCAGACTACTATAAGTCTGTCTA</t>
  </si>
  <si>
    <t>73to105 CTTGCTCTGCACACCCGTTCAGAGAGCATATCGGCT</t>
  </si>
  <si>
    <t>73to106A:                       TTGCTCTGCACACCCATTCAGAGAGCATATCG</t>
  </si>
  <si>
    <t>76to95AAGGGG:                   CACACCCTGTAAGGGGTATAAGGACCGTTCAG</t>
  </si>
  <si>
    <t>84to95:                         CCCTGTCAGGCTACTATAAGGACCGTTCAGAG</t>
  </si>
  <si>
    <t>85to93GGG:                      CCTGTCAGGCTACAGGGTCTATAAGGACCGTT</t>
  </si>
  <si>
    <t>85to96:                         GCACACCCTGTCAGGCTACAATAAGGACCGTT</t>
  </si>
  <si>
    <t>87to97:                         CACCCTGTCAGGCTACATATAAGGACCGTTCA</t>
  </si>
  <si>
    <t>90to91TATATACTATAAGGACC:        ACATACCCTATATACTATAAGGACCGTTCTAT</t>
  </si>
  <si>
    <t>90to92:                         CTGTCAGGCTACATACCCTTCTATAAGGACCG</t>
  </si>
  <si>
    <t>90to94TATATA:                   CAGGCTACATACCCTATATACTATAAGGACCG</t>
  </si>
  <si>
    <t>91to92A:                        TCAGGCTACATACCCCATTCTATAAGGACCGT</t>
  </si>
  <si>
    <t>91to96:                         TGTCAGGCTACATACCCCATAAGGACCGTTCA</t>
  </si>
  <si>
    <t>92to93ATATTT:                   GCTACATACCCCTATATTTTCTATAAGGACCG</t>
  </si>
  <si>
    <t>92to93:                         GTCAGGCTACATACCCCTTCTATAAGGACCGT</t>
  </si>
  <si>
    <t>92to94:                         GTCAGGCTACATACCCCTCTATAAGGACCGTT</t>
  </si>
  <si>
    <t>92to95:                         GTCAGGCTACATACCCCTTATAAGGACCGTTC</t>
  </si>
  <si>
    <t>92to96:                         GTCAGGCTACATACCCCTATAAGGACCGTTCA</t>
  </si>
  <si>
    <t>92to94CTATA:                    GGCTACATACCCCTCTATACTATAAGGACCGT</t>
  </si>
  <si>
    <t>92to95ATAAGGGG:                 CTACATACCCCTATAAGGGGTATAAGGACCGT</t>
  </si>
  <si>
    <t>92to98:                         GTCAGGCTACATACCCCTAAGGACCGTTCAGA</t>
  </si>
  <si>
    <t>93G:                            TCAGGCTACATACCCCTGGTTCTATAAGGACC</t>
  </si>
  <si>
    <t>93to94ATATACCCCTC:              CATACCCCTGATATACCCCTCCTATAAGGACC</t>
  </si>
  <si>
    <t>94AAGGACCGT:                    CATACCCCTGTAAGGACCGTTCTATAAGGACC</t>
  </si>
  <si>
    <t>94AAGGGCCGT:                    CATACCCCTGTAAGGGCCGTTCTATAAGGACC</t>
  </si>
  <si>
    <t>94AGG:                          GCTACATACCCCTGTAGGTCTATAAGGACCGT</t>
  </si>
  <si>
    <t>94ATGTATAT:                     ACATACCCCTGTATGTATATTCTATAAGGACC</t>
  </si>
  <si>
    <t>94to85AAGGGG:                   ACATACCCCTGTAAGGGGTATAAGGACCGTTC</t>
  </si>
  <si>
    <t>94to98:                         GTCAGGCTACATACCCCTGTAAGGACCGTTCA</t>
  </si>
  <si>
    <t>94T:                            GCTACATACCCCTGTTTCTATAAGGACCGTTC</t>
  </si>
  <si>
    <t>wt:                             GTCAGGCTACATACCCCTGTTCTATAAGGACC</t>
  </si>
  <si>
    <t>Meth 1 1</t>
  </si>
  <si>
    <t>Meth 1 2</t>
  </si>
  <si>
    <t>Meth 1 3</t>
  </si>
  <si>
    <t>Meth T1 1 1</t>
  </si>
  <si>
    <t>Meth T1 1 2</t>
  </si>
  <si>
    <t>Meth T1 1 3</t>
  </si>
  <si>
    <t>Meth T1 2 1</t>
  </si>
  <si>
    <t>Meth T1 2 2</t>
  </si>
  <si>
    <t>Meth T1 2 3</t>
  </si>
  <si>
    <t>54to110:                                 AACGACTGCCGTCCAATGGCTGTCTTGCTCTGCACA</t>
  </si>
  <si>
    <t>55to110:                                 AACGACTGCCCTCCACATGGCTGTCTTGCTCTGCAC</t>
  </si>
  <si>
    <t>55to89:                                  AACGACTGCCGTCCACGCGGACCGCATCCTCAAACC</t>
  </si>
  <si>
    <t>66to92:                                  TGCCGTCCACTGGTTCAACCGCATCCTCAAACCCAA</t>
  </si>
  <si>
    <t>67to105:                                 TGCCGTCCACTGGTTCAAACCCAATGGCTGTCTTGC</t>
  </si>
  <si>
    <t>71to82:                                  GTCCACTGGTTCAACCTGAAGGAGGCGGACCGCATC</t>
  </si>
  <si>
    <t>71to84AAG:                               ACTGGTTCAACCTGAAGGGAGGCGGACCGCATCCTC</t>
  </si>
  <si>
    <t>71to85AA:                                CACTGGTTCAACCTGAAGAGGCGGACCGCATCCTCA</t>
  </si>
  <si>
    <t>71to87AA:                                CACTGGTTCAACCTGAAGGCGGACCGCATCCTCAAA</t>
  </si>
  <si>
    <t>71to88ACC:                               CACTGGTTCAACCTGACCGCGGACCGCATCCTCAAA</t>
  </si>
  <si>
    <t>71to90AA:                                CACTGGTTCAACCTGAAGGACCGCATCCTCAAACCC</t>
  </si>
  <si>
    <t>73to93</t>
  </si>
  <si>
    <t>74to88:                                  CACTGGTTCAACCTGGAGGCGGACCGCATCCTCAAA</t>
  </si>
  <si>
    <t>74to91:                                  CACTGGTTCAACCTGGAGGACCGCATCCTCAAACCC</t>
  </si>
  <si>
    <t>76to88T:                                 CTGGTTCAACCTGGAGAATGCGGACCGCATCCTCAA</t>
  </si>
  <si>
    <t>77to88:                                  CTGGAGAAGGCGGACCGCATCCTCAAACCCAATGGC</t>
  </si>
  <si>
    <t>77to89A:                                 CTGGTTCAACCTGGAGAAGACGGACCGCATCCTCAA</t>
  </si>
  <si>
    <t>78to88:                                  CTGGTTCAACCTGGAGAAGTGCGGACCGCATCCTCA</t>
  </si>
  <si>
    <t>78to89:                                  TGGTTCAACCTGGAGAAGTCGGACCGCATCCTCAAA</t>
  </si>
  <si>
    <t>78to90:                                  TGGTTCAACCTGGAGAAGTGGACCGCATCCTCAAAC</t>
  </si>
  <si>
    <t>79to88GACC:                              GGTTCAACCTGGAGAAGTTGACCGCGGACCGCATCC</t>
  </si>
  <si>
    <t>79to89:                                  GGTTCAACCTGGAGAAGTTCGGACCGCATCCTCAAA</t>
  </si>
  <si>
    <t>79to91:                                  GGTTCAACCTGGAGAAGTTGACCGCATCCTCAAACC</t>
  </si>
  <si>
    <t>81to90:                                  TTCAACCTGGAGAAGTTCCGGACCGCATCCTCAAAC</t>
  </si>
  <si>
    <t>81to91:                                  TTCAACCTGGAGAAGTTCCGACCGCATCCTCAAACC</t>
  </si>
  <si>
    <t>81to94:                                  TTCAACCTGGAGAAGTTCCCGCATCCTCAAACCCAA</t>
  </si>
  <si>
    <t>81to95:                                  TTCAACCTGGAGAAGTTCCGCATCCTCAAACCCAAT</t>
  </si>
  <si>
    <t>82to102:                                 TCAACCTGGAGAAGTTCCTCAAACCCAATGGCTGTC</t>
  </si>
  <si>
    <t>82to116:                                 TCAACCTGGAGAAGTTCCTGTCTTGCTCTGCACACC</t>
  </si>
  <si>
    <t>82to120:                                 TCAACCTGGAGAAGTTCCTTGCTCTGCACACCCTGT</t>
  </si>
  <si>
    <t>83to88:                                  CAACCTGGAGAAGTTCCTGGCGGACCGCATCCTCAA</t>
  </si>
  <si>
    <t>83to90:                                  CAACCTGGAGAAGTTCCTGCGGACCGCATCCTCAAA</t>
  </si>
  <si>
    <t>83to152:                                 CAACCTGGAGAAGTTCCTGTGTTCTATAAGGACCGT</t>
  </si>
  <si>
    <t>83to153G:                                CAACCTGGAGAAGTTCCTGGGTTCTATAAGGACCGT</t>
  </si>
  <si>
    <t>84to87:                                  AACCTGGAGAAGTTCCTGAGGCGGACCGCATCCTCA</t>
  </si>
  <si>
    <t>84to89:                                  AACCTGGAGAAGTTCCTGACGGACCGCATCCTCAAA</t>
  </si>
  <si>
    <t>84to153:                                 AACCTGGAGAAGTTCCTGAGTTCTATAAGGACCGTT</t>
  </si>
  <si>
    <t>84to88CC:                                ACCTGGAGAAGTTCCTGACCGCGGACCGCATCCTCA</t>
  </si>
  <si>
    <t>84to95CC:                                ACCTGGAGAAGTTCCTGACCGCATCCTCAAACCCAA</t>
  </si>
  <si>
    <t>85to88C:                                 CCTGGAGAAGTTCCTGAACGCGGACCGCATCCTCAA</t>
  </si>
  <si>
    <t>85to92:                                  CCTGGAGAAGTTCCTGAAACCGCATCCTCAAACCCA</t>
  </si>
  <si>
    <t>85to93:                                  CCTGGAGAAGTTCCTGAACCGCATCCTCAAACCCAA</t>
  </si>
  <si>
    <t>85to96ACCA:                              CCTGGAGAAGTTCCTGAAACCACATCCTCAAACCCA</t>
  </si>
  <si>
    <t>85to110CCTGAAAGGGATGGGAGGAGCCAGCCCTCCAC: AACCTGAAAGGGATGGGAGGAGCCAGCCCTCCACAT</t>
  </si>
  <si>
    <t>86CCATTGGGTGT:                           GAAGTTCCTGAAGCCATTGGGTGTGAGGCGGACCGC</t>
  </si>
  <si>
    <t>86CCATTGGGTTT:                           AAGTTCCTGAAGCCATTGGGTTTGAGGCGGACCGCA</t>
  </si>
  <si>
    <t>86to86:                                  CTGGAGAAGTTCCTGAAGAGGCGGACCGCATCCTCA</t>
  </si>
  <si>
    <t>86to91TT:                                CTGGAGAAGTTCCTGAAGTTGACCGCATCCTCAAAC</t>
  </si>
  <si>
    <t>87CCATTGGGTTTG:                          AAGTTCCTGAAGGCCATTGGGTTTGAGGCGGACCGC</t>
  </si>
  <si>
    <t>87G:                                     TGGAGAAGTTCCTGAAGGGAGGCGGACCGCATCCTC</t>
  </si>
  <si>
    <t>87to89:                                  TGGAGAAGTTCCTGAAGGCGGACCGCATCCTCAAAC</t>
  </si>
  <si>
    <t>87to91:                                  TGGAGAAGTTCCTGAAGGGACCGCATCCTCAAACCC</t>
  </si>
  <si>
    <t>87to92TGG:                               AGAAGTTCCTGAAGGTGGACCGCATCCTCAAACCCA</t>
  </si>
  <si>
    <t>88to92:                                  GGAGAAGTTCCTGAAGGAACCGCATCCTCAAACCCA</t>
  </si>
  <si>
    <t>88to93:                                  GGAGAAGTTCCTGAAGGACCGCATCCTCAAACCCAA</t>
  </si>
  <si>
    <t>89GAAGAATAGGGAGGACAAAACAAACAATCTTACTAAGCCTAAGCCTTACTAAG</t>
  </si>
  <si>
    <t>wt:                                      GGTTCAACCTGGAGAAGTTCCTGAAGGAGGCGGACC</t>
  </si>
  <si>
    <t>meth t2 1 1</t>
  </si>
  <si>
    <t>meth t2 1 2</t>
  </si>
  <si>
    <t>meth t2 1 3</t>
  </si>
  <si>
    <t>meth t2 2 1</t>
  </si>
  <si>
    <t>meth t2 2 2</t>
  </si>
  <si>
    <t>meth t2 2 3</t>
  </si>
  <si>
    <t>meth t2 3 1</t>
  </si>
  <si>
    <t>meth t2 3 3</t>
  </si>
  <si>
    <t>meth t2 3 2</t>
  </si>
  <si>
    <t>43to83:                     AACGGCCACGAGCACCCAGACCGCCAAG</t>
  </si>
  <si>
    <t>53to118:                    ACGAGTTCGAGATCGGCCCCCTGCCCTT</t>
  </si>
  <si>
    <t>53to122:                    CCACGAGTTCGAGATCGGCCCCCTGCTG</t>
  </si>
  <si>
    <t>54to109:                    AGTTCGAGATCGACCAAGGGTGGCCCCC</t>
  </si>
  <si>
    <t>54to88:                     GAGTTCGAGATCGACAGACCGCCAAGCT</t>
  </si>
  <si>
    <t>54to93:                     CGAGTTCGAGATCGACCGCCAAGCTGAA</t>
  </si>
  <si>
    <t>55to92:                     GAGTTCGAGATCGAGACCGCCAAGCTGA</t>
  </si>
  <si>
    <t>58to84:                     TCGAGATCGAGGGCACCCAGACCGCCAA</t>
  </si>
  <si>
    <t>59to85:                     AGTTCGAGATCGAGGGCGCCCAGACCGC</t>
  </si>
  <si>
    <t>63to110:                    GAGATCGAGGGCGAGGGTGACCAAGGGT</t>
  </si>
  <si>
    <t>63to120:                    GAGATCGAGGGCGAGGGTGGCCCCCTGC</t>
  </si>
  <si>
    <t>64to84:                     GAGATCGAGGGCGAGGGCACCCAGACCG</t>
  </si>
  <si>
    <t>65to85:                     AGATCGAGGGCGAGGGCGCCCAGACCGC</t>
  </si>
  <si>
    <t>67to78AG:                   AGGGCGAGGGCGAGAGGAGGGCACCCAG</t>
  </si>
  <si>
    <t>67to90:                     GATCGAGGGCGAGGGCGAGACCGCCAAG</t>
  </si>
  <si>
    <t>68to116G:                   CGAGGGCGAGGGCGAGGGTGGCCCCCTG</t>
  </si>
  <si>
    <t>68to83:                     GCGAGGGCGAGGCACCCAGACCGCCAAG</t>
  </si>
  <si>
    <t>69to110:                    AGGGCGAGGGCGAGGGTGACCAAGGGTG</t>
  </si>
  <si>
    <t>69to116:                    AGGGCGAGGGCGAGGGTGGCCCCCTGCC</t>
  </si>
  <si>
    <t>69to83:                     GCGAGGGCGAGGGTCACCCAGACCGCCA</t>
  </si>
  <si>
    <t>69to92:                     AGGGCGAGGGCGAGGGACCGCCAAGCTG</t>
  </si>
  <si>
    <t>70to111:                    TCGAGGGCGAGGGCGAGGGCGACCAAGG</t>
  </si>
  <si>
    <t>70to78:                     GCGAGGGCGAGGGCGAGGGCACCCAGAC</t>
  </si>
  <si>
    <t>70to84:                     TCGAGGGCGAGGGCGAGGGCACCCAGAC</t>
  </si>
  <si>
    <t>71to121:                    GCGAGGGCGAGGGCCCCCTGCCCTTCGC</t>
  </si>
  <si>
    <t>71to99:                     GGGCGAGGGCGAGGGCCAAGCTGAAGGT</t>
  </si>
  <si>
    <t>73to78:                     AGGGCGAGGGCCGCGAGGGCACCCAGAC</t>
  </si>
  <si>
    <t>73to84:                     AGGGCGAGGGCCGCACCCAGACCGCCAA</t>
  </si>
  <si>
    <t>74to115:                    GGGCGAGGGCCGCCAAGGGTGGCCCCCT</t>
  </si>
  <si>
    <t>74to125:                    GGGCGAGGGCCGCCTGCCCTTCGCCTGG</t>
  </si>
  <si>
    <t>74to132:                    GGGCGAGGGCGAGGGCCGCCTGCCCTTC</t>
  </si>
  <si>
    <t>74to99:                     GAGGGCGAGGGCGAGGGCCGCCAAGCTG</t>
  </si>
  <si>
    <t>75to89:                     GGGCGAGGGCCGCCCAGACCGCCAAGCT</t>
  </si>
  <si>
    <t>76to77GAGGG:                GGGCCGCCCCGAGGGCGAGGGCACCCAG</t>
  </si>
  <si>
    <t>76to78:                     GGCGAGGGCCGCCCCGAGGGCACCCAGA</t>
  </si>
  <si>
    <t>76to86GAC:                  GAGGGCCGCCCCGACCCAGACCGCCAAG</t>
  </si>
  <si>
    <t>78to79:                     AGGGCCGCCCCTAAGGGCACCCAGACCG</t>
  </si>
  <si>
    <t>78to80:                     GAGGGCCGCCCCTAGGGCACCCAGACCG</t>
  </si>
  <si>
    <t>79to100:                    GGGCCGCCCCTACAGCTGAAGGTGACCA</t>
  </si>
  <si>
    <t>79to79G:                    CGCCCCTACGGAGGGCACCCAGACCGCC</t>
  </si>
  <si>
    <t>79to79GCG:                  GGGCCGCCCCTACGGCGAGGGCACCCAG</t>
  </si>
  <si>
    <t>79to92:                     AGGGCCGCCCCTACCGCCAAGCTGAAGG</t>
  </si>
  <si>
    <t>80:                         AGGGCCGCCCCTACGGGGCACCCAGACC</t>
  </si>
  <si>
    <t>80AGG:                      GGGCCGCCCTACGAGGAGGGCACCCAGA</t>
  </si>
  <si>
    <t>80to103:                    AGGGCCGCCCCTACGCTGAAGGTGACCA</t>
  </si>
  <si>
    <t>80to81:                     GCCGCCCCTACGGGCACCCAGACCGCCA</t>
  </si>
  <si>
    <t>80to83:                     GGGCCGCCCCTACGGCACCCAGACCGCC</t>
  </si>
  <si>
    <t>80to97:                     GGGCCGCCCCTACGCCAAGCTGAAGGTG</t>
  </si>
  <si>
    <t>81to85:                     GCCGCCCCTACGACCCAGACCGCCAAGC</t>
  </si>
  <si>
    <t>82AGG:                      CCGCCCCTACGAGGAGGGCACCCAGAC</t>
  </si>
  <si>
    <t>82TGAGCCCCACGTTCCGCCAGACCG: AGGTGAGCCCCACGTTCCGCCAGACCGGCACCC</t>
  </si>
  <si>
    <t>84to84GAGGGC:               CCCTACGAGGGCGAGGGCACCCAGACCGC</t>
  </si>
  <si>
    <t>wt:                         GGGCGAGGGCCGCCCCTACGAGGGCACC</t>
  </si>
  <si>
    <t>mCherry T1 1 1</t>
  </si>
  <si>
    <t>mCherry T1 1 2</t>
  </si>
  <si>
    <t>mCherry T1 2 1</t>
  </si>
  <si>
    <t>mCherry T1 2 2</t>
  </si>
  <si>
    <t>mCherry T1 3 1</t>
  </si>
  <si>
    <t>mCherry T1 3 2</t>
  </si>
  <si>
    <t>58to81:              TGGGAGCGCGTGGTGACCGTGACCCAGGAC</t>
  </si>
  <si>
    <t>59to91:              GGCTTCAAGTGGGAGCGCGTGACCCAGGAC</t>
  </si>
  <si>
    <t>60to70:              GTGGGAGCGCGTGATACGGCGGCGTGGTGA</t>
  </si>
  <si>
    <t>61to71:              AAGTGGGAGCGCGTGATGCGGCGGCGTGGT</t>
  </si>
  <si>
    <t>61to73:              GGAGCGCGTGATGGCGGCGTGGTGACCGTG</t>
  </si>
  <si>
    <t>64to115:             AGTGGGAGCGCGTGATGAACTGCGAGTTCA</t>
  </si>
  <si>
    <t>64to72:              GCGTGATGAACGGCGGCGTGGTGACCGTGA</t>
  </si>
  <si>
    <t>65to103:             GTGGGAGCGCGTGATGAACTCCCTGCAGGA</t>
  </si>
  <si>
    <t>65to71G:             AGCGCGTGATGAACTGCGGCGGCGTGGTGA</t>
  </si>
  <si>
    <t>65to73:              AGCGCGTGATGAACTGCGGCGTGGTGACCG</t>
  </si>
  <si>
    <t>65to79GCGAGGACG:     GCGCGTGATGAACTGCGAGGACGTGGTGAC</t>
  </si>
  <si>
    <t>68to73:              AGCGCGTGATGAACTTCGGCGGCGTGGTGA</t>
  </si>
  <si>
    <t>68to74:              CGCGTGATGAACTTCGCGGCGTGGTGACCG</t>
  </si>
  <si>
    <t>68to79:              CGTGATGAACTTCGTGGTGACCGTGACCCA</t>
  </si>
  <si>
    <t>68to81T:             GCGTGATGAACTTCGTGTGACCGTGACCCA</t>
  </si>
  <si>
    <t>69to71CTT:           CGTGATGAACTTCGACTTCGGCGGCGTGGT</t>
  </si>
  <si>
    <t>71:                  TGATGAACTTCGAGGCGGCGGCGTGGTGAC</t>
  </si>
  <si>
    <t>71GCGTGATGAACTT:     ACTTCGAGGGCGTGATGAACTTCGGCGGCG</t>
  </si>
  <si>
    <t>71GG:                GATGAACTTCGAGGGGCGGCGGCGTGGTGA</t>
  </si>
  <si>
    <t>71to75:           TGATGAACTTCGAGGGGCGTGGTGACCGTG</t>
  </si>
  <si>
    <t>71to75CGT:           TGAACTTCGAGGCGTGGCGTGGTGACCGTG</t>
  </si>
  <si>
    <t>71to77:                     GAACTTCGAGGCGTGGTGACCGTGACCCAG</t>
  </si>
  <si>
    <t>71to79AACTTCGGCGGCA: CTTCGAGGAACTTCGGCGGCATGGTGACCG</t>
  </si>
  <si>
    <t>71to79CGGCG:         TGAACTTCGAGGCGGCGTGGTGACCGTGAC</t>
  </si>
  <si>
    <t>71to82:              GATGAACTTCGAGGTGACCGTGACCCAGGA</t>
  </si>
  <si>
    <t>72:                  ATGAACTTCGAGGAGGCGGCGTGGTGACCG</t>
  </si>
  <si>
    <t>72TGAA:              TGATGAACTTCGAGGATGAACGGCGGCGTG</t>
  </si>
  <si>
    <t>72TGAACGT:           ATGAACTTCGAGGATGAACGTCGGCGGCGT</t>
  </si>
  <si>
    <t>72TGAACTC:           ATGAACTTCGAGGATGAACTCCGGCGGCGT</t>
  </si>
  <si>
    <t>72TGAACTG:           ATGAACTTCGAGGATGAACTGCGGCGGCGT</t>
  </si>
  <si>
    <t>72TGAACTT:           ATGAACTTCGAGGATGAACTTCGGCGGCGT</t>
  </si>
  <si>
    <t>72TGCACTT:           ATGAACTTCGAGGATGCACTTCGGCGGCGT</t>
  </si>
  <si>
    <t>72TGTACTT:           ATGAACTTCGAGGATGTACTTCGGCGGCGT</t>
  </si>
  <si>
    <t>72to72ACGT:          TGAACTTCGAGGAACGTCGGCGGCGTGGTG</t>
  </si>
  <si>
    <t>72to72ACTG:          TGAACTTCGAGGAACTGCGGCGGCGTGGTG</t>
  </si>
  <si>
    <t>72to72G:             ATGAACTTCGAGGAGCGGCGGCGTGGTGAC</t>
  </si>
  <si>
    <t>72to73:              TGATGAACTTCGAGGAGCGGCGTGGTGACC</t>
  </si>
  <si>
    <t>72to74TT:            GAACTTCGAGGACTTCGGCGGCGTGGTGAC</t>
  </si>
  <si>
    <t>72to75:              GTGATGAACTTCGAGGAGGCGTGGTGACCG</t>
  </si>
  <si>
    <t>72to75GT:            GAACTTCGAGGAGTGGCGTGGTGACCGTGA</t>
  </si>
  <si>
    <t>72to77ACTT:          ATGAACTTCGAGGAACTTCGTGGTGACCGT</t>
  </si>
  <si>
    <t>72to78A:             TGAACTTCGAGGAAGTGGTGACCGTGACCC</t>
  </si>
  <si>
    <t>72to79:              AACTTCGAGGAGTTGGTGACCGTGACCCAG</t>
  </si>
  <si>
    <t>72to80GGT:           ACGTCGAGGAGTTGGTGACCGTGACCCAGG</t>
  </si>
  <si>
    <t>72to84:              GTGATGAACTTCGAGGAGACCGTGACCCAG</t>
  </si>
  <si>
    <t>72to89:              CGCGTGATGAACTTCGAGGAGACCCAGGAC</t>
  </si>
  <si>
    <t>72to93ACTC:          TGATGAACTTCGAGGAACTCCAGGACTCCT</t>
  </si>
  <si>
    <t>72toACTT:            TGATGAACTTCGAGGAACTTCGGCGGCGTG</t>
  </si>
  <si>
    <t>73to74CGTGAC:        ACTTCGAGGACCGTGACCGGCGTGGTGACC</t>
  </si>
  <si>
    <t>73to75:              GATGAACTTCGAGGACCGGCGTGGTGACCG</t>
  </si>
  <si>
    <t>73to77:              GATGAACTTCGAGGACCGTGGTGACCGTGA</t>
  </si>
  <si>
    <t>74to79:              GCGTGATGAACTTCGAGGACGTGGTGACCG</t>
  </si>
  <si>
    <t>77to77ATGAACGTCGGCG: AGGACGGCGATGAACGTCGGCGGCGTGGTG</t>
  </si>
  <si>
    <t>77to77ATGAACTGCGGCG: GGACGGCGATGAACTGCGGCGGCGTGGTGA</t>
  </si>
  <si>
    <t>77to77ATGAACTTCGGCG: GGACGGCGATGAACTTCGGCGGCGTGGTGA</t>
  </si>
  <si>
    <t>77to77ATGAACTTCGGCT: GGACGGCGATGAACTTCGGCTGCGTGGTGA</t>
  </si>
  <si>
    <t>wt:                  GTGATGAACTTCGAGGACGGCGGCGTGGTG</t>
  </si>
  <si>
    <t>mCherry T2 1 1</t>
  </si>
  <si>
    <t>mCherry T2 1 2</t>
  </si>
  <si>
    <t>mCherry T2 2 1</t>
  </si>
  <si>
    <t>mCherry T2 2 2</t>
  </si>
  <si>
    <t>56to73AGGAACTTCG: AGCGCGAGGAACTTCGGCGGCGTGGTGACC</t>
  </si>
  <si>
    <t>mCherry T2 3 1</t>
  </si>
  <si>
    <t>mCherry T2 3 2</t>
  </si>
  <si>
    <t>21to45TGG:                   GAAGGTGACTGGTACTGGGACTGGAGGGACGC</t>
  </si>
  <si>
    <t>21to48:                      GAAGGTGACTGGGACTGGAGGGACGCCCAGGG</t>
  </si>
  <si>
    <t>22to50AGGACTTTGCA:           GAAGGTGACCAGGACTTTGCAGGACTGGAGGG</t>
  </si>
  <si>
    <t>23to76:                      GAAGGTGACCGCCGTCTGCACCGACCAGCTGA</t>
  </si>
  <si>
    <t>24to50:                      AAGGTGACCGGGGACTGGAGGGACGCCCAGGG</t>
  </si>
  <si>
    <t>26to59:                      AGGTGACCGGCGGGACGCCCAGGGCTGCGCCG</t>
  </si>
  <si>
    <t>28to47TGT:                   GTGACCGGCGACTGTCTGGGACTGGAGGGACG</t>
  </si>
  <si>
    <t>28to54:                      GTGACCGGCGACTGGAGGGACGCCCAGGGCTG</t>
  </si>
  <si>
    <t>29to49:                      TGACCGGCGACCGGGACTGGAGGGACGCCCAG</t>
  </si>
  <si>
    <t>32to70:                      GACCGGCGACCAGGGCTGCGCCGTCTGCACCG</t>
  </si>
  <si>
    <t>33to46GTTC:                  GACCGGCGACCAGGAGTTCACTGGGACTGGAG</t>
  </si>
  <si>
    <t>35to49:                      CCGGCGACCAGGACTGGGACTGGAGGGACGCC</t>
  </si>
  <si>
    <t>35to55:                      CCGGCGACCAGGACTGGAGGGACGCCCAGGGC</t>
  </si>
  <si>
    <t>37to78:                      GGCGACCAGGACTTCGTCTGCACCGACCAGCT</t>
  </si>
  <si>
    <t>39to46AGC:                   GGCGACCAGGACTTCACAGCACTGGGACTGGA</t>
  </si>
  <si>
    <t>39to49C:                     CGGCGACCAGGACTTCACCGGGACTGGAGGGA</t>
  </si>
  <si>
    <t>40to44:                      GCGACCAGGACTTCACTCTACTGGGACTGGAG</t>
  </si>
  <si>
    <t>40to49:                      GCGACCAGGACTTCACTGGGACTGGAGGGACG</t>
  </si>
  <si>
    <t>40to50:                      GCGACCAGGACTTCACTGGACTGGAGGGACGC</t>
  </si>
  <si>
    <t>40to55:                      GCGACCAGGACTTCACTGGAGGGACGCCCAGG</t>
  </si>
  <si>
    <t>41to54GG:                    GCGACCAGGACTTCACTAGGTGGAGGGACGCC</t>
  </si>
  <si>
    <t>42to46TCACTTC:               CAGGACTTCACTATTCACTTCACTGGGACTGG</t>
  </si>
  <si>
    <t>42to49:                      ACCAGGACTTCACTATGGGACTGGAGGGACGC</t>
  </si>
  <si>
    <t>42to50:                      ACCAGGACTTCACTATGGACTGGAGGGACGCC</t>
  </si>
  <si>
    <t>43ACTATC:                    CAGGACTTCACTATCACTATCCCCTACTGGGA</t>
  </si>
  <si>
    <t>43to46ACTATCCCGGG:           GGACTTCACTATCACTATCCCGGGACTGGGAC</t>
  </si>
  <si>
    <t>43to46ACTATTCACTTC:          GGACTTCACTATCACTATTCACTTCACTGGGA</t>
  </si>
  <si>
    <t>43to48:                      GGACTTCACTATCTGGGACTGGAGGGACGCCC</t>
  </si>
  <si>
    <t>44to46:                      CAGGACTTCACTATCCACTGGGACTGGAGGGA</t>
  </si>
  <si>
    <t>44to46ACTTCAAT:              GGACTTCACTATCCACTTCAATACTGGGACTG</t>
  </si>
  <si>
    <t>44to45ACTA:                  GACTTCACTATCCACTATACTGGGACTGGAGG</t>
  </si>
  <si>
    <t>44to48:                      AGGTGACCGGCGACCAGGACTTCACTATCCTG</t>
  </si>
  <si>
    <t>44to49TGGAGGACTGGAG:         CTTCACTATCCTGGAGGACTGGAGGGGACTGG</t>
  </si>
  <si>
    <t>44to50T:                     GGACTTCACTATCCTGGACTGGAGGGACGCCC</t>
  </si>
  <si>
    <t>44to54:                      GGACTTCACTATCCTGGAGGGACGCCCAGGGC</t>
  </si>
  <si>
    <t>45to46:                      GGACTTCACTATCCCACTGGGACTGGAGGGAC</t>
  </si>
  <si>
    <t>45to46GGG:                   ACTTCACTATCCCGGGACTGGGACTGGAGGGA</t>
  </si>
  <si>
    <t>45to48:                      GGACTTCACTATCCCTGGGACTGGAGGGACGC</t>
  </si>
  <si>
    <t>45to49:                      GGACTTCACTATCCCGGGACTGGAGGGACGCC</t>
  </si>
  <si>
    <t>45to50T:                     GGACTTCACTATCCCTGGACTGGAGGGACGCC</t>
  </si>
  <si>
    <t>45to50GCT:                   GGACTTCACTATCCCGCTGGACTGGAGGGACG</t>
  </si>
  <si>
    <t>45to67:                      GGACTTCACTATCCCAGGGCTGCGCCGTCTGC</t>
  </si>
  <si>
    <t>45to78A:                     GGACTTCACTATCCCAGTCTGCACCGACCAGC</t>
  </si>
  <si>
    <t>46to46:                      GGACTTCACTATCCCCACTGGGACTGGAGGGA</t>
  </si>
  <si>
    <t>46G:                         GGACTTCACTATCCCCGTACTGGGACTGGAGG</t>
  </si>
  <si>
    <t>46to46CC:                    ACTTCACTATCCCCCCACTGGGACTGGAGGGA</t>
  </si>
  <si>
    <t>46to46AGAA:                  ACTTCACTATCCCCAGAAACTGGGACTGGAGG</t>
  </si>
  <si>
    <t>46to46AATATC:                ACTTCACTATCCCCAATATCACTGGGACTGGA</t>
  </si>
  <si>
    <t>46to47:                      GGACTTCACTATCCCCCTGGGACTGGAGGGAC</t>
  </si>
  <si>
    <t>46to49:                      GGACTTCACTATCCCCGGGACTGGAGGGACGC</t>
  </si>
  <si>
    <t>46to49C:                     GGACTTCACTATCCCCCGGGACTGGAGGGACG</t>
  </si>
  <si>
    <t>47T:                         GGACTTCACTATCCCCTTACTGGGACTGGAGG</t>
  </si>
  <si>
    <t>47GG:                        GACTTCACTATCCCCTGGACTGGGACTGGAGG</t>
  </si>
  <si>
    <t>47GGG:                       ACTTCACTATCCCCTGGGACTGGGACTGGAGG</t>
  </si>
  <si>
    <t>47GGACTGG:                   CTTCACTATCCCCTGGACTGGACTGGGACTGG</t>
  </si>
  <si>
    <t>47to48:                      CTTCACTATCCCCTTGGGACTGGAGGGACGCC</t>
  </si>
  <si>
    <t>47to49:                      CTTCACTATCCCCTGGGACTGGAGGGACGCCC</t>
  </si>
  <si>
    <t>47to49G:                     CTTCACTATCCCCTGGGGACTGGAGGGACGCC</t>
  </si>
  <si>
    <t>47to50:                      CTTCACTATCCCCTGGACTGGAGGGACGCCCA</t>
  </si>
  <si>
    <t>47to50GGA:                   CTTCACTATCCCCTGGAGGACTGGAGGGACGC</t>
  </si>
  <si>
    <t>47to52GGAT:                  CTTCACTATCCCCTGGATACTGGAGGGACGCC</t>
  </si>
  <si>
    <t>47to53GGGATTCACTATCCC:       CACTATCCCCTGGGATTCACTATCCCCTGGGA</t>
  </si>
  <si>
    <t>47to53GGCGTCTGGGATAGTGAAGTC: TCCCCTGGCGTCTGGGATAGTGAAGTCCTGGG</t>
  </si>
  <si>
    <t>47to55:                      ACTTCACTATCCCCTGGAGGGACGCCCAGGGC</t>
  </si>
  <si>
    <t>47to55GGA:                   GACTTCACTATCCCCTGGAGGAGGGACGCCCA</t>
  </si>
  <si>
    <t>47to58:                      GGACTTCACTATCCCCTGGGACGCCCAGGGCT</t>
  </si>
  <si>
    <t>47to60GGATA:                 ACTTCACTATCCCCTGGATAGACGCCCAGGGC</t>
  </si>
  <si>
    <t>47to10TC:                    ACTTCACTATCCCCTTCACGCCCAGGGCTGCG</t>
  </si>
  <si>
    <t>47to61GGA:                   ACTTCACTATCCCCTGGAACGCCCAGGGCTGC</t>
  </si>
  <si>
    <t>48TCACTATA:                  TCACTATCCCCTATCACTATACTGGGACTGGA</t>
  </si>
  <si>
    <t>wt:                          GGCGACCAGGACTTCACTATCCCCTACTGGGA</t>
  </si>
  <si>
    <t>Tyr 1 1</t>
  </si>
  <si>
    <t>Tyr 1 2</t>
  </si>
  <si>
    <t>Tyr 1 3</t>
  </si>
  <si>
    <t>Tyr 2 1</t>
  </si>
  <si>
    <t>Tyr 2 2</t>
  </si>
  <si>
    <t>Tyr 2 3</t>
  </si>
  <si>
    <t>Tyr 3 1</t>
  </si>
  <si>
    <t>Tyr 3 2</t>
  </si>
  <si>
    <t>Tyr 3 3</t>
  </si>
  <si>
    <t>Tyr 4 1</t>
  </si>
  <si>
    <t>Tyr 4 2</t>
  </si>
  <si>
    <t>sum</t>
  </si>
  <si>
    <t>RPM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</si>
</sst>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1" fillId="0" borderId="0" xfId="0" applyFont="1" applyFill="1"/>
    <xf numFmtId="3" fontId="1" fillId="0" borderId="0" xfId="0" applyNumberFormat="1" applyFont="1" applyFill="1"/>
    <xf numFmtId="0" fontId="2" fillId="0" borderId="0" xfId="0" applyFont="1"/>
    <xf numFmtId="0" fontId="2" fillId="0" borderId="0" xfId="0" applyFont="1" applyFill="1"/>
    <xf numFmtId="0" fontId="0" fillId="0" borderId="0" xfId="0" applyFont="1" applyFill="1"/>
    <xf numFmtId="0" fontId="0" fillId="0" borderId="0" xfId="0" applyFont="1"/>
    <xf numFmtId="3" fontId="0" fillId="0" borderId="0" xfId="0" applyNumberFormat="1" applyFont="1" applyFill="1"/>
    <xf numFmtId="3" fontId="2" fillId="0" borderId="0" xfId="0" applyNumberFormat="1" applyFont="1"/>
    <xf numFmtId="3" fontId="2" fillId="0" borderId="0" xfId="0" applyNumberFormat="1" applyFont="1" applyFill="1"/>
    <xf numFmtId="0" fontId="0" fillId="2" borderId="0" xfId="0" applyFill="1"/>
    <xf numFmtId="3" fontId="0" fillId="0" borderId="0" xfId="0" applyNumberFormat="1" applyFont="1"/>
    <xf numFmtId="3" fontId="4" fillId="0" borderId="0" xfId="1" applyNumberFormat="1" applyFont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"/>
  <sheetViews>
    <sheetView workbookViewId="0">
      <selection activeCell="S68" sqref="S68"/>
    </sheetView>
  </sheetViews>
  <sheetFormatPr defaultRowHeight="15" x14ac:dyDescent="0.25"/>
  <cols>
    <col min="3" max="5" width="9.140625" style="14"/>
    <col min="9" max="11" width="9.140625" style="14"/>
    <col min="12" max="14" width="9.140625" style="4"/>
    <col min="26" max="26" width="9.140625" style="1"/>
  </cols>
  <sheetData>
    <row r="1" spans="1:14" x14ac:dyDescent="0.25">
      <c r="A1" t="s">
        <v>85</v>
      </c>
      <c r="C1" s="14" t="s">
        <v>86</v>
      </c>
      <c r="D1" s="14" t="s">
        <v>87</v>
      </c>
      <c r="E1" s="14" t="s">
        <v>88</v>
      </c>
      <c r="F1" t="s">
        <v>89</v>
      </c>
      <c r="G1" t="s">
        <v>90</v>
      </c>
      <c r="H1" t="s">
        <v>91</v>
      </c>
      <c r="I1" s="14" t="s">
        <v>93</v>
      </c>
      <c r="J1" s="14" t="s">
        <v>94</v>
      </c>
      <c r="K1" s="14" t="s">
        <v>95</v>
      </c>
      <c r="L1" s="4" t="s">
        <v>96</v>
      </c>
      <c r="M1" s="4" t="s">
        <v>97</v>
      </c>
      <c r="N1" s="5" t="s">
        <v>98</v>
      </c>
    </row>
    <row r="2" spans="1:14" ht="16.5" customHeight="1" x14ac:dyDescent="0.25">
      <c r="A2" t="s">
        <v>92</v>
      </c>
      <c r="B2" s="2"/>
      <c r="C2" s="2"/>
      <c r="D2" s="2"/>
      <c r="E2" s="2"/>
      <c r="F2" s="7"/>
      <c r="G2" s="7"/>
      <c r="H2" s="7"/>
      <c r="L2" s="4">
        <v>130</v>
      </c>
      <c r="N2" s="6"/>
    </row>
    <row r="3" spans="1:14" x14ac:dyDescent="0.25">
      <c r="A3" s="1" t="s">
        <v>0</v>
      </c>
      <c r="B3" s="1"/>
      <c r="C3" s="2"/>
      <c r="D3" s="2"/>
      <c r="E3" s="2"/>
      <c r="F3" s="7"/>
      <c r="G3" s="7"/>
      <c r="H3" s="7"/>
      <c r="N3" s="6"/>
    </row>
    <row r="4" spans="1:14" x14ac:dyDescent="0.25">
      <c r="A4" s="1" t="s">
        <v>1</v>
      </c>
      <c r="B4" s="1"/>
      <c r="C4" s="2"/>
      <c r="D4" s="2"/>
      <c r="E4" s="2"/>
      <c r="F4" s="7"/>
      <c r="G4" s="7"/>
      <c r="H4" s="7"/>
      <c r="J4" s="14">
        <v>378</v>
      </c>
      <c r="N4" s="6"/>
    </row>
    <row r="5" spans="1:14" x14ac:dyDescent="0.25">
      <c r="A5" t="s">
        <v>2</v>
      </c>
      <c r="B5" s="2"/>
      <c r="C5" s="3">
        <v>23116</v>
      </c>
      <c r="D5" s="3">
        <v>8344</v>
      </c>
      <c r="E5" s="3">
        <v>9930</v>
      </c>
      <c r="F5" s="7">
        <v>8010</v>
      </c>
      <c r="G5" s="7">
        <v>388</v>
      </c>
      <c r="H5" s="7">
        <v>3582</v>
      </c>
      <c r="I5" s="14">
        <v>614</v>
      </c>
      <c r="J5" s="14">
        <v>3600</v>
      </c>
      <c r="K5" s="14">
        <v>182</v>
      </c>
      <c r="L5" s="9">
        <v>55950</v>
      </c>
      <c r="M5" s="9">
        <v>31164</v>
      </c>
      <c r="N5" s="6">
        <v>76504</v>
      </c>
    </row>
    <row r="6" spans="1:14" x14ac:dyDescent="0.25">
      <c r="A6" s="1" t="s">
        <v>3</v>
      </c>
      <c r="B6" s="2"/>
      <c r="C6" s="2">
        <v>42</v>
      </c>
      <c r="D6" s="2"/>
      <c r="E6" s="2">
        <v>6</v>
      </c>
      <c r="F6" s="7">
        <v>172</v>
      </c>
      <c r="G6" s="7">
        <v>248</v>
      </c>
      <c r="H6" s="7">
        <v>1838</v>
      </c>
      <c r="N6" s="6"/>
    </row>
    <row r="7" spans="1:14" x14ac:dyDescent="0.25">
      <c r="A7" s="1" t="s">
        <v>4</v>
      </c>
      <c r="B7" s="1"/>
      <c r="C7" s="2">
        <v>20</v>
      </c>
      <c r="D7" s="2"/>
      <c r="E7" s="2">
        <v>2</v>
      </c>
      <c r="F7" s="7">
        <v>24</v>
      </c>
      <c r="G7" s="7"/>
      <c r="H7" s="7">
        <v>4</v>
      </c>
      <c r="J7" s="14">
        <v>4</v>
      </c>
      <c r="L7" s="4">
        <v>26</v>
      </c>
      <c r="M7" s="4">
        <v>14</v>
      </c>
      <c r="N7" s="6">
        <v>96</v>
      </c>
    </row>
    <row r="8" spans="1:14" x14ac:dyDescent="0.25">
      <c r="A8" s="1" t="s">
        <v>5</v>
      </c>
      <c r="B8" s="1"/>
      <c r="C8" s="2">
        <v>228</v>
      </c>
      <c r="D8" s="2"/>
      <c r="E8" s="2"/>
      <c r="F8" s="7"/>
      <c r="G8" s="7"/>
      <c r="H8" s="7"/>
      <c r="J8" s="14">
        <v>2</v>
      </c>
      <c r="N8" s="6"/>
    </row>
    <row r="9" spans="1:14" x14ac:dyDescent="0.25">
      <c r="A9" s="1" t="s">
        <v>6</v>
      </c>
      <c r="B9" s="1"/>
      <c r="C9" s="2"/>
      <c r="D9" s="2"/>
      <c r="E9" s="2"/>
      <c r="F9" s="7"/>
      <c r="G9" s="7"/>
      <c r="H9" s="7"/>
      <c r="I9" s="14">
        <v>82</v>
      </c>
      <c r="N9" s="6"/>
    </row>
    <row r="10" spans="1:14" x14ac:dyDescent="0.25">
      <c r="A10" s="1" t="s">
        <v>7</v>
      </c>
      <c r="B10" s="2"/>
      <c r="C10" s="3">
        <v>9250</v>
      </c>
      <c r="D10" s="2">
        <v>334</v>
      </c>
      <c r="E10" s="3">
        <v>3300</v>
      </c>
      <c r="F10" s="7">
        <v>1172</v>
      </c>
      <c r="G10" s="7">
        <v>56</v>
      </c>
      <c r="H10" s="7">
        <v>320</v>
      </c>
      <c r="I10" s="14">
        <v>306</v>
      </c>
      <c r="J10" s="14">
        <v>306</v>
      </c>
      <c r="K10" s="14">
        <v>88</v>
      </c>
      <c r="L10" s="9">
        <v>29264</v>
      </c>
      <c r="M10" s="9">
        <v>23122</v>
      </c>
      <c r="N10" s="6">
        <v>52256</v>
      </c>
    </row>
    <row r="11" spans="1:14" x14ac:dyDescent="0.25">
      <c r="A11" s="1" t="s">
        <v>8</v>
      </c>
      <c r="B11" s="2"/>
      <c r="C11" s="2">
        <v>26</v>
      </c>
      <c r="D11" s="2">
        <v>4</v>
      </c>
      <c r="E11" s="2">
        <v>10</v>
      </c>
      <c r="F11" s="7"/>
      <c r="G11" s="7"/>
      <c r="H11" s="7"/>
      <c r="I11" s="14">
        <v>938</v>
      </c>
      <c r="J11" s="14">
        <v>2940</v>
      </c>
      <c r="K11" s="14">
        <v>2</v>
      </c>
      <c r="N11" s="6"/>
    </row>
    <row r="12" spans="1:14" x14ac:dyDescent="0.25">
      <c r="A12" s="1" t="s">
        <v>9</v>
      </c>
      <c r="B12" s="1"/>
      <c r="C12" s="2"/>
      <c r="D12" s="2"/>
      <c r="E12" s="2"/>
      <c r="F12" s="7"/>
      <c r="G12" s="7"/>
      <c r="H12" s="7"/>
      <c r="N12" s="6">
        <v>14</v>
      </c>
    </row>
    <row r="13" spans="1:14" x14ac:dyDescent="0.25">
      <c r="A13" s="1" t="s">
        <v>10</v>
      </c>
      <c r="B13" s="1"/>
      <c r="C13" s="2"/>
      <c r="D13" s="2"/>
      <c r="E13" s="2"/>
      <c r="F13" s="7"/>
      <c r="G13" s="7"/>
      <c r="H13" s="7"/>
      <c r="N13" s="6"/>
    </row>
    <row r="14" spans="1:14" x14ac:dyDescent="0.25">
      <c r="A14" s="1" t="s">
        <v>11</v>
      </c>
      <c r="B14" s="1"/>
      <c r="C14" s="2"/>
      <c r="D14" s="2"/>
      <c r="E14" s="2"/>
      <c r="F14" s="7"/>
      <c r="G14" s="7"/>
      <c r="H14" s="7"/>
      <c r="N14" s="6"/>
    </row>
    <row r="15" spans="1:14" x14ac:dyDescent="0.25">
      <c r="A15" s="1" t="s">
        <v>12</v>
      </c>
      <c r="B15" s="1"/>
      <c r="C15" s="2"/>
      <c r="D15" s="2"/>
      <c r="E15" s="2"/>
      <c r="F15" s="7">
        <v>94</v>
      </c>
      <c r="G15" s="7"/>
      <c r="H15" s="7"/>
      <c r="N15" s="6"/>
    </row>
    <row r="16" spans="1:14" x14ac:dyDescent="0.25">
      <c r="A16" s="1" t="s">
        <v>13</v>
      </c>
      <c r="B16" s="2"/>
      <c r="C16" s="3">
        <v>35426</v>
      </c>
      <c r="D16" s="3">
        <v>12700</v>
      </c>
      <c r="E16" s="3">
        <v>8872</v>
      </c>
      <c r="F16" s="7">
        <v>11722</v>
      </c>
      <c r="G16" s="7">
        <v>162</v>
      </c>
      <c r="H16" s="7">
        <v>9152</v>
      </c>
      <c r="I16" s="14">
        <v>2192</v>
      </c>
      <c r="J16" s="14">
        <v>12632</v>
      </c>
      <c r="K16" s="14">
        <v>5350</v>
      </c>
      <c r="L16" s="4">
        <v>254</v>
      </c>
      <c r="M16" s="9">
        <v>29284</v>
      </c>
      <c r="N16" s="6">
        <v>7588</v>
      </c>
    </row>
    <row r="17" spans="1:14" x14ac:dyDescent="0.25">
      <c r="A17" s="1" t="s">
        <v>14</v>
      </c>
      <c r="B17" s="2"/>
      <c r="C17" s="2">
        <v>102</v>
      </c>
      <c r="D17" s="2"/>
      <c r="E17" s="2"/>
      <c r="F17" s="7">
        <v>2788</v>
      </c>
      <c r="G17" s="7"/>
      <c r="H17" s="7">
        <v>2</v>
      </c>
      <c r="N17" s="6"/>
    </row>
    <row r="18" spans="1:14" x14ac:dyDescent="0.25">
      <c r="A18" s="1" t="s">
        <v>15</v>
      </c>
      <c r="B18" s="1"/>
      <c r="C18" s="2">
        <v>18</v>
      </c>
      <c r="D18" s="2"/>
      <c r="E18" s="2">
        <v>2</v>
      </c>
      <c r="F18" s="7"/>
      <c r="G18" s="7"/>
      <c r="H18" s="7"/>
      <c r="I18" s="14">
        <v>14</v>
      </c>
      <c r="J18" s="14">
        <v>128</v>
      </c>
      <c r="K18" s="14">
        <v>12</v>
      </c>
      <c r="N18" s="6"/>
    </row>
    <row r="19" spans="1:14" x14ac:dyDescent="0.25">
      <c r="A19" s="1" t="s">
        <v>16</v>
      </c>
      <c r="B19" s="2"/>
      <c r="C19" s="3">
        <v>8414</v>
      </c>
      <c r="D19" s="3">
        <v>8122</v>
      </c>
      <c r="E19" s="3">
        <v>4856</v>
      </c>
      <c r="F19" s="7">
        <v>60</v>
      </c>
      <c r="G19" s="7">
        <v>18</v>
      </c>
      <c r="H19" s="7">
        <v>80</v>
      </c>
      <c r="I19" s="14">
        <v>1788</v>
      </c>
      <c r="J19" s="14">
        <v>4198</v>
      </c>
      <c r="K19" s="14">
        <v>3062</v>
      </c>
      <c r="L19" s="4">
        <v>292</v>
      </c>
      <c r="M19" s="9">
        <v>2208</v>
      </c>
      <c r="N19" s="6">
        <v>1380</v>
      </c>
    </row>
    <row r="20" spans="1:14" x14ac:dyDescent="0.25">
      <c r="A20" s="1" t="s">
        <v>17</v>
      </c>
      <c r="B20" s="2"/>
      <c r="C20" s="3">
        <v>1702</v>
      </c>
      <c r="D20" s="2">
        <v>278</v>
      </c>
      <c r="E20" s="2">
        <v>4</v>
      </c>
      <c r="F20" s="7"/>
      <c r="G20" s="7"/>
      <c r="H20" s="7"/>
      <c r="N20" s="6"/>
    </row>
    <row r="21" spans="1:14" x14ac:dyDescent="0.25">
      <c r="A21" s="1" t="s">
        <v>18</v>
      </c>
      <c r="B21" s="1"/>
      <c r="C21" s="2"/>
      <c r="D21" s="2"/>
      <c r="E21" s="2"/>
      <c r="F21" s="7"/>
      <c r="G21" s="7"/>
      <c r="H21" s="7"/>
      <c r="N21" s="6"/>
    </row>
    <row r="22" spans="1:14" x14ac:dyDescent="0.25">
      <c r="A22" s="1" t="s">
        <v>19</v>
      </c>
      <c r="B22" s="1"/>
      <c r="C22" s="2">
        <v>688</v>
      </c>
      <c r="D22" s="2">
        <v>232</v>
      </c>
      <c r="E22" s="2">
        <v>2</v>
      </c>
      <c r="F22" s="7"/>
      <c r="G22" s="7"/>
      <c r="H22" s="7"/>
      <c r="K22" s="14">
        <v>2</v>
      </c>
      <c r="N22" s="6"/>
    </row>
    <row r="23" spans="1:14" x14ac:dyDescent="0.25">
      <c r="A23" s="1" t="s">
        <v>20</v>
      </c>
      <c r="B23" s="2"/>
      <c r="C23" s="2">
        <v>566</v>
      </c>
      <c r="D23" s="3">
        <v>1140</v>
      </c>
      <c r="E23" s="2">
        <v>4</v>
      </c>
      <c r="F23" s="7"/>
      <c r="G23" s="7"/>
      <c r="H23" s="7"/>
      <c r="N23" s="6"/>
    </row>
    <row r="24" spans="1:14" x14ac:dyDescent="0.25">
      <c r="A24" s="1" t="s">
        <v>21</v>
      </c>
      <c r="B24" s="2"/>
      <c r="C24" s="3">
        <v>8016</v>
      </c>
      <c r="D24" s="3">
        <v>6040</v>
      </c>
      <c r="E24" s="3">
        <v>5562</v>
      </c>
      <c r="F24" s="7">
        <v>30</v>
      </c>
      <c r="G24" s="7">
        <v>8</v>
      </c>
      <c r="H24" s="7">
        <v>26</v>
      </c>
      <c r="I24" s="14">
        <v>118</v>
      </c>
      <c r="J24" s="14">
        <v>36</v>
      </c>
      <c r="K24" s="14">
        <v>12</v>
      </c>
      <c r="N24" s="6"/>
    </row>
    <row r="25" spans="1:14" x14ac:dyDescent="0.25">
      <c r="A25" s="1" t="s">
        <v>22</v>
      </c>
      <c r="B25" s="2"/>
      <c r="C25" s="2">
        <v>48</v>
      </c>
      <c r="D25" s="2">
        <v>6</v>
      </c>
      <c r="E25" s="2">
        <v>14</v>
      </c>
      <c r="F25" s="7">
        <v>548</v>
      </c>
      <c r="G25" s="7">
        <v>84</v>
      </c>
      <c r="H25" s="7">
        <v>3056</v>
      </c>
      <c r="N25" s="6"/>
    </row>
    <row r="26" spans="1:14" x14ac:dyDescent="0.25">
      <c r="A26" s="1" t="s">
        <v>23</v>
      </c>
      <c r="B26" s="1"/>
      <c r="C26" s="2"/>
      <c r="D26" s="2"/>
      <c r="E26" s="2"/>
      <c r="F26" s="7"/>
      <c r="G26" s="7"/>
      <c r="H26" s="7"/>
      <c r="N26" s="6"/>
    </row>
    <row r="27" spans="1:14" x14ac:dyDescent="0.25">
      <c r="A27" s="1" t="s">
        <v>24</v>
      </c>
      <c r="B27" s="1"/>
      <c r="C27" s="2"/>
      <c r="D27" s="2"/>
      <c r="E27" s="2"/>
      <c r="F27" s="7">
        <v>78</v>
      </c>
      <c r="G27" s="7">
        <v>24</v>
      </c>
      <c r="H27" s="7">
        <v>66</v>
      </c>
      <c r="N27" s="6"/>
    </row>
    <row r="28" spans="1:14" x14ac:dyDescent="0.25">
      <c r="A28" s="1" t="s">
        <v>25</v>
      </c>
      <c r="B28" s="2"/>
      <c r="C28" s="2"/>
      <c r="D28" s="2"/>
      <c r="E28" s="2"/>
      <c r="F28" s="7">
        <v>594</v>
      </c>
      <c r="G28" s="7"/>
      <c r="H28" s="7">
        <v>2</v>
      </c>
      <c r="N28" s="6"/>
    </row>
    <row r="29" spans="1:14" x14ac:dyDescent="0.25">
      <c r="A29" s="1" t="s">
        <v>26</v>
      </c>
      <c r="B29" s="2"/>
      <c r="C29" s="3">
        <v>1046</v>
      </c>
      <c r="D29" s="2">
        <v>110</v>
      </c>
      <c r="E29" s="2">
        <v>122</v>
      </c>
      <c r="F29" s="7">
        <v>138</v>
      </c>
      <c r="G29" s="7">
        <v>36</v>
      </c>
      <c r="H29" s="7">
        <v>160</v>
      </c>
      <c r="I29" s="14">
        <v>3358</v>
      </c>
      <c r="J29" s="14">
        <v>79902</v>
      </c>
      <c r="K29" s="14">
        <v>7944</v>
      </c>
      <c r="L29" s="4">
        <v>66</v>
      </c>
      <c r="M29" s="4">
        <v>166</v>
      </c>
      <c r="N29" s="6">
        <v>130</v>
      </c>
    </row>
    <row r="30" spans="1:14" x14ac:dyDescent="0.25">
      <c r="A30" s="1" t="s">
        <v>27</v>
      </c>
      <c r="B30" s="2"/>
      <c r="C30" s="3">
        <v>6838</v>
      </c>
      <c r="D30" s="3">
        <v>3846</v>
      </c>
      <c r="E30" s="3">
        <v>1734</v>
      </c>
      <c r="F30" s="7">
        <v>12</v>
      </c>
      <c r="G30" s="7"/>
      <c r="H30" s="7">
        <v>14</v>
      </c>
      <c r="N30" s="6"/>
    </row>
    <row r="31" spans="1:14" x14ac:dyDescent="0.25">
      <c r="A31" s="1" t="s">
        <v>28</v>
      </c>
      <c r="B31" s="2"/>
      <c r="C31" s="2">
        <v>4</v>
      </c>
      <c r="D31" s="3">
        <v>1094</v>
      </c>
      <c r="E31" s="2">
        <v>2</v>
      </c>
      <c r="F31" s="7"/>
      <c r="G31" s="7"/>
      <c r="H31" s="7">
        <v>4</v>
      </c>
      <c r="N31" s="6"/>
    </row>
    <row r="32" spans="1:14" x14ac:dyDescent="0.25">
      <c r="A32" s="1" t="s">
        <v>29</v>
      </c>
      <c r="B32" s="1"/>
      <c r="C32" s="2"/>
      <c r="D32" s="2"/>
      <c r="E32" s="2"/>
      <c r="F32" s="7">
        <v>10</v>
      </c>
      <c r="G32" s="7">
        <v>18</v>
      </c>
      <c r="H32" s="7">
        <v>20</v>
      </c>
      <c r="N32" s="6"/>
    </row>
    <row r="33" spans="1:14" x14ac:dyDescent="0.25">
      <c r="A33" s="1" t="s">
        <v>30</v>
      </c>
      <c r="B33" s="2"/>
      <c r="C33" s="3">
        <v>115570</v>
      </c>
      <c r="D33" s="3">
        <v>44914</v>
      </c>
      <c r="E33" s="3">
        <v>56750</v>
      </c>
      <c r="F33" s="7">
        <v>22406</v>
      </c>
      <c r="G33" s="7">
        <v>1766</v>
      </c>
      <c r="H33" s="7">
        <v>18094</v>
      </c>
      <c r="I33" s="14">
        <v>756</v>
      </c>
      <c r="J33" s="14">
        <v>2344</v>
      </c>
      <c r="K33" s="14">
        <v>158</v>
      </c>
      <c r="N33" s="6"/>
    </row>
    <row r="34" spans="1:14" x14ac:dyDescent="0.25">
      <c r="A34" s="1" t="s">
        <v>31</v>
      </c>
      <c r="B34" s="1"/>
      <c r="C34" s="2"/>
      <c r="D34" s="2"/>
      <c r="E34" s="2"/>
      <c r="F34" s="7"/>
      <c r="G34" s="7"/>
      <c r="H34" s="7"/>
      <c r="N34" s="6"/>
    </row>
    <row r="35" spans="1:14" x14ac:dyDescent="0.25">
      <c r="A35" s="1" t="s">
        <v>32</v>
      </c>
      <c r="B35" s="2"/>
      <c r="C35" s="2">
        <v>34</v>
      </c>
      <c r="D35" s="2">
        <v>4</v>
      </c>
      <c r="E35" s="2">
        <v>2</v>
      </c>
      <c r="F35" s="7"/>
      <c r="G35" s="7"/>
      <c r="H35" s="7"/>
      <c r="I35" s="14">
        <v>490</v>
      </c>
      <c r="J35" s="14">
        <v>1716</v>
      </c>
      <c r="K35" s="14">
        <v>578</v>
      </c>
      <c r="N35" s="6"/>
    </row>
    <row r="36" spans="1:14" x14ac:dyDescent="0.25">
      <c r="A36" s="1" t="s">
        <v>33</v>
      </c>
      <c r="B36" s="1"/>
      <c r="C36" s="2"/>
      <c r="D36" s="2"/>
      <c r="E36" s="2"/>
      <c r="F36" s="7"/>
      <c r="G36" s="7"/>
      <c r="H36" s="7"/>
      <c r="N36" s="6"/>
    </row>
    <row r="37" spans="1:14" x14ac:dyDescent="0.25">
      <c r="A37" s="1" t="s">
        <v>34</v>
      </c>
      <c r="B37" s="2"/>
      <c r="C37" s="2">
        <v>572</v>
      </c>
      <c r="D37" s="2">
        <v>40</v>
      </c>
      <c r="E37" s="2">
        <v>92</v>
      </c>
      <c r="F37" s="7">
        <v>29466</v>
      </c>
      <c r="G37" s="7">
        <v>144</v>
      </c>
      <c r="H37" s="7">
        <v>30022</v>
      </c>
      <c r="N37" s="8"/>
    </row>
    <row r="38" spans="1:14" x14ac:dyDescent="0.25">
      <c r="A38" s="1" t="s">
        <v>35</v>
      </c>
      <c r="B38" s="3"/>
      <c r="C38" s="3">
        <v>3042</v>
      </c>
      <c r="D38" s="2">
        <v>424</v>
      </c>
      <c r="E38" s="2">
        <v>558</v>
      </c>
      <c r="F38" s="7">
        <v>94748</v>
      </c>
      <c r="G38" s="7">
        <v>49598</v>
      </c>
      <c r="H38" s="7">
        <v>136066</v>
      </c>
      <c r="N38" s="6"/>
    </row>
    <row r="39" spans="1:14" x14ac:dyDescent="0.25">
      <c r="A39" s="1" t="s">
        <v>36</v>
      </c>
      <c r="B39" s="2"/>
      <c r="C39" s="2">
        <v>20</v>
      </c>
      <c r="D39" s="2"/>
      <c r="E39" s="2"/>
      <c r="F39" s="7"/>
      <c r="G39" s="7"/>
      <c r="H39" s="7"/>
      <c r="L39" s="4">
        <v>356</v>
      </c>
      <c r="M39" s="4">
        <v>2</v>
      </c>
      <c r="N39" s="6"/>
    </row>
    <row r="40" spans="1:14" x14ac:dyDescent="0.25">
      <c r="A40" s="1" t="s">
        <v>37</v>
      </c>
      <c r="B40" s="2"/>
      <c r="C40" s="2">
        <v>162</v>
      </c>
      <c r="D40" s="2">
        <v>2</v>
      </c>
      <c r="E40" s="3">
        <v>2584</v>
      </c>
      <c r="F40" s="7"/>
      <c r="G40" s="7"/>
      <c r="H40" s="7"/>
      <c r="N40" s="6"/>
    </row>
    <row r="41" spans="1:14" x14ac:dyDescent="0.25">
      <c r="A41" s="1" t="s">
        <v>38</v>
      </c>
      <c r="B41" s="2"/>
      <c r="C41" s="2">
        <v>718</v>
      </c>
      <c r="D41" s="2">
        <v>2</v>
      </c>
      <c r="E41" s="3">
        <v>4526</v>
      </c>
      <c r="F41" s="7"/>
      <c r="G41" s="7"/>
      <c r="H41" s="7"/>
      <c r="N41" s="6"/>
    </row>
    <row r="42" spans="1:14" x14ac:dyDescent="0.25">
      <c r="A42" s="1" t="s">
        <v>39</v>
      </c>
      <c r="B42" s="1"/>
      <c r="C42" s="2">
        <v>4</v>
      </c>
      <c r="D42" s="2"/>
      <c r="E42" s="2"/>
      <c r="F42" s="7">
        <v>2276</v>
      </c>
      <c r="G42" s="7"/>
      <c r="H42" s="7">
        <v>2</v>
      </c>
      <c r="N42" s="6"/>
    </row>
    <row r="43" spans="1:14" x14ac:dyDescent="0.25">
      <c r="A43" s="1" t="s">
        <v>40</v>
      </c>
      <c r="B43" s="2"/>
      <c r="C43" s="2"/>
      <c r="D43" s="2"/>
      <c r="E43" s="2"/>
      <c r="F43" s="7"/>
      <c r="G43" s="7"/>
      <c r="H43" s="7"/>
      <c r="I43" s="14">
        <v>194</v>
      </c>
      <c r="J43" s="14">
        <v>162</v>
      </c>
      <c r="N43" s="6"/>
    </row>
    <row r="44" spans="1:14" x14ac:dyDescent="0.25">
      <c r="A44" s="1" t="s">
        <v>41</v>
      </c>
      <c r="B44" s="1"/>
      <c r="C44" s="2"/>
      <c r="D44" s="2"/>
      <c r="E44" s="2"/>
      <c r="F44" s="7"/>
      <c r="G44" s="7"/>
      <c r="H44" s="7"/>
      <c r="N44" s="6"/>
    </row>
    <row r="45" spans="1:14" x14ac:dyDescent="0.25">
      <c r="A45" s="1" t="s">
        <v>42</v>
      </c>
      <c r="B45" s="1"/>
      <c r="C45" s="2"/>
      <c r="D45" s="2"/>
      <c r="E45" s="2"/>
      <c r="F45" s="7"/>
      <c r="G45" s="7"/>
      <c r="H45" s="7"/>
      <c r="J45" s="14">
        <v>230</v>
      </c>
      <c r="N45" s="6"/>
    </row>
    <row r="46" spans="1:14" x14ac:dyDescent="0.25">
      <c r="A46" s="1" t="s">
        <v>43</v>
      </c>
      <c r="B46" s="2"/>
      <c r="C46" s="3">
        <v>3354</v>
      </c>
      <c r="D46" s="3">
        <v>6138</v>
      </c>
      <c r="E46" s="3">
        <v>2946</v>
      </c>
      <c r="F46" s="7">
        <v>26</v>
      </c>
      <c r="G46" s="7"/>
      <c r="H46" s="7">
        <v>22</v>
      </c>
      <c r="N46" s="6"/>
    </row>
    <row r="47" spans="1:14" x14ac:dyDescent="0.25">
      <c r="A47" s="1" t="s">
        <v>44</v>
      </c>
      <c r="B47" s="2"/>
      <c r="C47" s="3">
        <v>3716</v>
      </c>
      <c r="D47" s="3">
        <v>5064</v>
      </c>
      <c r="E47" s="2">
        <v>24</v>
      </c>
      <c r="F47" s="7">
        <v>8</v>
      </c>
      <c r="G47" s="7">
        <v>510</v>
      </c>
      <c r="H47" s="7">
        <v>1810</v>
      </c>
      <c r="N47" s="6"/>
    </row>
    <row r="48" spans="1:14" x14ac:dyDescent="0.25">
      <c r="A48" s="1" t="s">
        <v>45</v>
      </c>
      <c r="B48" s="1"/>
      <c r="C48" s="2"/>
      <c r="D48" s="2"/>
      <c r="E48" s="2"/>
      <c r="F48" s="7"/>
      <c r="G48" s="7"/>
      <c r="H48" s="7"/>
      <c r="N48" s="6"/>
    </row>
    <row r="49" spans="1:14" x14ac:dyDescent="0.25">
      <c r="A49" s="1" t="s">
        <v>46</v>
      </c>
      <c r="B49" s="2"/>
      <c r="C49" s="2"/>
      <c r="D49" s="2"/>
      <c r="E49" s="2"/>
      <c r="F49" s="7"/>
      <c r="G49" s="7"/>
      <c r="H49" s="7"/>
      <c r="J49" s="14">
        <v>1012</v>
      </c>
      <c r="N49" s="6"/>
    </row>
    <row r="50" spans="1:14" x14ac:dyDescent="0.25">
      <c r="A50" s="1" t="s">
        <v>47</v>
      </c>
      <c r="B50" s="2"/>
      <c r="C50" s="2">
        <v>36</v>
      </c>
      <c r="D50" s="3">
        <v>6242</v>
      </c>
      <c r="E50" s="3">
        <v>1900</v>
      </c>
      <c r="F50" s="7">
        <v>8</v>
      </c>
      <c r="G50" s="7">
        <v>10</v>
      </c>
      <c r="H50" s="7">
        <v>14</v>
      </c>
      <c r="N50" s="6"/>
    </row>
    <row r="51" spans="1:14" x14ac:dyDescent="0.25">
      <c r="A51" s="1" t="s">
        <v>48</v>
      </c>
      <c r="B51" s="1"/>
      <c r="C51" s="2"/>
      <c r="D51" s="2"/>
      <c r="E51" s="2"/>
      <c r="F51" s="7"/>
      <c r="G51" s="7"/>
      <c r="H51" s="7"/>
      <c r="N51" s="6"/>
    </row>
    <row r="52" spans="1:14" x14ac:dyDescent="0.25">
      <c r="A52" s="1" t="s">
        <v>49</v>
      </c>
      <c r="B52" s="1"/>
      <c r="C52" s="2"/>
      <c r="D52" s="2"/>
      <c r="E52" s="2"/>
      <c r="F52" s="7"/>
      <c r="G52" s="7"/>
      <c r="H52" s="7"/>
      <c r="N52" s="6"/>
    </row>
    <row r="53" spans="1:14" x14ac:dyDescent="0.25">
      <c r="A53" s="1" t="s">
        <v>50</v>
      </c>
      <c r="B53" s="2"/>
      <c r="C53" s="2">
        <v>556</v>
      </c>
      <c r="D53" s="2">
        <v>144</v>
      </c>
      <c r="E53" s="2">
        <v>136</v>
      </c>
      <c r="F53" s="7">
        <v>448</v>
      </c>
      <c r="G53" s="7">
        <v>456</v>
      </c>
      <c r="H53" s="7">
        <v>256</v>
      </c>
      <c r="I53" s="14">
        <v>340</v>
      </c>
      <c r="J53" s="14">
        <v>1612</v>
      </c>
      <c r="K53" s="14">
        <v>1238</v>
      </c>
      <c r="L53" s="9">
        <v>8380</v>
      </c>
      <c r="M53" s="9">
        <v>106238</v>
      </c>
      <c r="N53" s="6">
        <v>55316</v>
      </c>
    </row>
    <row r="54" spans="1:14" x14ac:dyDescent="0.25">
      <c r="A54" s="1" t="s">
        <v>51</v>
      </c>
      <c r="B54" s="1"/>
      <c r="C54" s="2"/>
      <c r="D54" s="2"/>
      <c r="E54" s="2"/>
      <c r="F54" s="7"/>
      <c r="G54" s="7"/>
      <c r="H54" s="7"/>
      <c r="N54" s="6"/>
    </row>
    <row r="55" spans="1:14" x14ac:dyDescent="0.25">
      <c r="A55" s="1" t="s">
        <v>52</v>
      </c>
      <c r="B55" s="2"/>
      <c r="C55" s="2">
        <v>230</v>
      </c>
      <c r="D55" s="2"/>
      <c r="E55" s="2">
        <v>346</v>
      </c>
      <c r="F55" s="7"/>
      <c r="G55" s="7"/>
      <c r="H55" s="7"/>
      <c r="N55" s="6"/>
    </row>
    <row r="56" spans="1:14" x14ac:dyDescent="0.25">
      <c r="A56" s="1" t="s">
        <v>53</v>
      </c>
      <c r="B56" s="2"/>
      <c r="C56" s="2">
        <v>4</v>
      </c>
      <c r="D56" s="2">
        <v>4</v>
      </c>
      <c r="E56" s="2"/>
      <c r="F56" s="7">
        <v>1530</v>
      </c>
      <c r="G56" s="7"/>
      <c r="H56" s="7">
        <v>2</v>
      </c>
      <c r="N56" s="6"/>
    </row>
    <row r="57" spans="1:14" x14ac:dyDescent="0.25">
      <c r="A57" s="1" t="s">
        <v>54</v>
      </c>
      <c r="B57" s="1"/>
      <c r="C57" s="3">
        <v>1268</v>
      </c>
      <c r="D57" s="2">
        <v>6</v>
      </c>
      <c r="E57" s="2">
        <v>2</v>
      </c>
      <c r="F57" s="7"/>
      <c r="G57" s="7"/>
      <c r="H57" s="7">
        <v>8</v>
      </c>
      <c r="N57" s="6"/>
    </row>
    <row r="58" spans="1:14" x14ac:dyDescent="0.25">
      <c r="A58" s="1" t="s">
        <v>55</v>
      </c>
      <c r="B58" s="2"/>
      <c r="C58" s="2">
        <v>42</v>
      </c>
      <c r="D58" s="2">
        <v>18</v>
      </c>
      <c r="E58" s="2">
        <v>36</v>
      </c>
      <c r="F58" s="7">
        <v>1736</v>
      </c>
      <c r="G58" s="7">
        <v>2</v>
      </c>
      <c r="H58" s="7">
        <v>46</v>
      </c>
      <c r="N58" s="6"/>
    </row>
    <row r="59" spans="1:14" x14ac:dyDescent="0.25">
      <c r="A59" s="1" t="s">
        <v>56</v>
      </c>
      <c r="B59" s="2"/>
      <c r="C59" s="2">
        <v>952</v>
      </c>
      <c r="D59" s="2">
        <v>88</v>
      </c>
      <c r="E59" s="2">
        <v>96</v>
      </c>
      <c r="F59" s="7">
        <v>108</v>
      </c>
      <c r="G59" s="7">
        <v>22</v>
      </c>
      <c r="H59" s="7">
        <v>166</v>
      </c>
      <c r="I59" s="14">
        <v>1924</v>
      </c>
      <c r="J59" s="14">
        <v>62036</v>
      </c>
      <c r="K59" s="14">
        <v>8352</v>
      </c>
      <c r="L59" s="4">
        <v>44</v>
      </c>
      <c r="M59" s="4">
        <v>218</v>
      </c>
      <c r="N59" s="6">
        <v>144</v>
      </c>
    </row>
    <row r="60" spans="1:14" x14ac:dyDescent="0.25">
      <c r="A60" s="1" t="s">
        <v>57</v>
      </c>
      <c r="B60" s="2"/>
      <c r="C60" s="3">
        <v>1558</v>
      </c>
      <c r="D60" s="2">
        <v>166</v>
      </c>
      <c r="E60" s="2">
        <v>210</v>
      </c>
      <c r="F60" s="7">
        <v>216</v>
      </c>
      <c r="G60" s="7">
        <v>44</v>
      </c>
      <c r="H60" s="7">
        <v>326</v>
      </c>
      <c r="I60" s="14">
        <v>14018</v>
      </c>
      <c r="J60" s="14">
        <v>91422</v>
      </c>
      <c r="K60" s="14">
        <v>23378</v>
      </c>
      <c r="L60" s="4">
        <v>102</v>
      </c>
      <c r="M60" s="4">
        <v>214</v>
      </c>
      <c r="N60" s="6">
        <v>230</v>
      </c>
    </row>
    <row r="61" spans="1:14" x14ac:dyDescent="0.25">
      <c r="A61" s="1" t="s">
        <v>58</v>
      </c>
      <c r="B61" s="1"/>
      <c r="C61" s="2">
        <v>158</v>
      </c>
      <c r="D61" s="2"/>
      <c r="E61" s="2"/>
      <c r="F61" s="7"/>
      <c r="G61" s="7"/>
      <c r="H61" s="7"/>
      <c r="L61" s="5"/>
      <c r="M61" s="5"/>
      <c r="N61" s="6"/>
    </row>
    <row r="62" spans="1:14" x14ac:dyDescent="0.25">
      <c r="A62" s="1" t="s">
        <v>59</v>
      </c>
      <c r="B62" s="1"/>
      <c r="C62" s="2">
        <v>10</v>
      </c>
      <c r="D62" s="2"/>
      <c r="E62" s="2"/>
      <c r="F62" s="7"/>
      <c r="G62" s="7"/>
      <c r="H62" s="7"/>
      <c r="J62" s="14">
        <v>724</v>
      </c>
      <c r="N62" s="6"/>
    </row>
    <row r="63" spans="1:14" x14ac:dyDescent="0.25">
      <c r="A63" s="1" t="s">
        <v>60</v>
      </c>
      <c r="B63" s="2"/>
      <c r="C63" s="2">
        <v>386</v>
      </c>
      <c r="D63" s="2">
        <v>12</v>
      </c>
      <c r="E63" s="2">
        <v>12</v>
      </c>
      <c r="F63" s="7">
        <v>1768</v>
      </c>
      <c r="G63" s="7"/>
      <c r="H63" s="7">
        <v>22</v>
      </c>
      <c r="I63" s="14">
        <v>418</v>
      </c>
      <c r="J63" s="14">
        <v>2022</v>
      </c>
      <c r="K63" s="14">
        <v>6</v>
      </c>
      <c r="N63" s="6"/>
    </row>
    <row r="64" spans="1:14" x14ac:dyDescent="0.25">
      <c r="A64" s="1" t="s">
        <v>61</v>
      </c>
      <c r="B64" s="2"/>
      <c r="C64" s="2">
        <v>56</v>
      </c>
      <c r="D64" s="2">
        <v>12</v>
      </c>
      <c r="E64" s="2">
        <v>16</v>
      </c>
      <c r="F64" s="7">
        <v>22</v>
      </c>
      <c r="G64" s="7">
        <v>2</v>
      </c>
      <c r="H64" s="7">
        <v>8</v>
      </c>
      <c r="I64" s="14">
        <v>2576</v>
      </c>
      <c r="J64" s="14">
        <v>3094</v>
      </c>
      <c r="K64" s="14">
        <v>560</v>
      </c>
      <c r="L64" s="4">
        <v>4</v>
      </c>
      <c r="M64" s="4">
        <v>6</v>
      </c>
      <c r="N64" s="6"/>
    </row>
    <row r="65" spans="1:14" x14ac:dyDescent="0.25">
      <c r="A65" s="1" t="s">
        <v>62</v>
      </c>
      <c r="B65" s="2"/>
      <c r="C65" s="2"/>
      <c r="D65" s="2"/>
      <c r="E65" s="2"/>
      <c r="F65" s="7"/>
      <c r="G65" s="7"/>
      <c r="H65" s="7"/>
      <c r="I65" s="14">
        <v>622</v>
      </c>
      <c r="J65" s="14">
        <v>534</v>
      </c>
      <c r="N65" s="6"/>
    </row>
    <row r="66" spans="1:14" x14ac:dyDescent="0.25">
      <c r="A66" s="1" t="s">
        <v>63</v>
      </c>
      <c r="B66" s="2"/>
      <c r="C66" s="2"/>
      <c r="D66" s="2"/>
      <c r="E66" s="2"/>
      <c r="F66" s="7"/>
      <c r="G66" s="7"/>
      <c r="H66" s="7"/>
      <c r="N66" s="6"/>
    </row>
    <row r="67" spans="1:14" x14ac:dyDescent="0.25">
      <c r="A67" s="1" t="s">
        <v>64</v>
      </c>
      <c r="B67" s="2"/>
      <c r="C67" s="2"/>
      <c r="D67" s="2"/>
      <c r="E67" s="2"/>
      <c r="F67" s="7"/>
      <c r="G67" s="7"/>
      <c r="H67" s="7"/>
      <c r="N67" s="6"/>
    </row>
    <row r="68" spans="1:14" x14ac:dyDescent="0.25">
      <c r="A68" s="1" t="s">
        <v>65</v>
      </c>
      <c r="B68" s="2"/>
      <c r="C68" s="2"/>
      <c r="D68" s="2"/>
      <c r="E68" s="2"/>
      <c r="F68" s="7">
        <v>1780</v>
      </c>
      <c r="G68" s="7"/>
      <c r="H68" s="7">
        <v>2</v>
      </c>
      <c r="L68" s="4">
        <v>108</v>
      </c>
      <c r="N68" s="6">
        <v>2</v>
      </c>
    </row>
    <row r="69" spans="1:14" x14ac:dyDescent="0.25">
      <c r="A69" s="1" t="s">
        <v>66</v>
      </c>
      <c r="B69" s="1"/>
      <c r="C69" s="2"/>
      <c r="D69" s="2"/>
      <c r="E69" s="2"/>
      <c r="F69" s="7"/>
      <c r="G69" s="7"/>
      <c r="H69" s="7"/>
      <c r="L69" s="4">
        <v>126</v>
      </c>
      <c r="N69" s="6">
        <v>2</v>
      </c>
    </row>
    <row r="70" spans="1:14" x14ac:dyDescent="0.25">
      <c r="A70" s="1" t="s">
        <v>67</v>
      </c>
      <c r="B70" s="1"/>
      <c r="C70" s="2"/>
      <c r="D70" s="2"/>
      <c r="E70" s="2"/>
      <c r="F70" s="7"/>
      <c r="G70" s="7"/>
      <c r="H70" s="7"/>
      <c r="I70" s="14">
        <v>160</v>
      </c>
      <c r="J70" s="14">
        <v>2</v>
      </c>
      <c r="N70" s="6">
        <v>6</v>
      </c>
    </row>
    <row r="71" spans="1:14" x14ac:dyDescent="0.25">
      <c r="A71" s="1" t="s">
        <v>68</v>
      </c>
      <c r="B71" s="2"/>
      <c r="C71" s="3">
        <v>1366</v>
      </c>
      <c r="D71" s="3">
        <v>4366</v>
      </c>
      <c r="E71" s="2">
        <v>20</v>
      </c>
      <c r="F71" s="7">
        <v>4</v>
      </c>
      <c r="G71" s="7">
        <v>4</v>
      </c>
      <c r="H71" s="7">
        <v>18</v>
      </c>
      <c r="N71" s="6"/>
    </row>
    <row r="72" spans="1:14" x14ac:dyDescent="0.25">
      <c r="A72" s="1" t="s">
        <v>69</v>
      </c>
      <c r="B72" s="2"/>
      <c r="C72" s="2">
        <v>940</v>
      </c>
      <c r="D72" s="2">
        <v>4</v>
      </c>
      <c r="E72" s="2"/>
      <c r="F72" s="7">
        <v>1900</v>
      </c>
      <c r="G72" s="7">
        <v>186</v>
      </c>
      <c r="H72" s="7">
        <v>6</v>
      </c>
      <c r="J72" s="14">
        <v>416</v>
      </c>
      <c r="M72" s="4">
        <v>66</v>
      </c>
      <c r="N72" s="6">
        <v>28</v>
      </c>
    </row>
    <row r="73" spans="1:14" x14ac:dyDescent="0.25">
      <c r="A73" s="1" t="s">
        <v>70</v>
      </c>
      <c r="B73" s="2"/>
      <c r="C73" s="3">
        <v>2328</v>
      </c>
      <c r="D73" s="2">
        <v>600</v>
      </c>
      <c r="E73" s="3">
        <v>5780</v>
      </c>
      <c r="F73" s="7">
        <v>736</v>
      </c>
      <c r="G73" s="7">
        <v>20</v>
      </c>
      <c r="H73" s="7">
        <v>128</v>
      </c>
      <c r="I73" s="14">
        <v>6652</v>
      </c>
      <c r="J73" s="14">
        <v>8584</v>
      </c>
      <c r="K73" s="14">
        <v>15074</v>
      </c>
      <c r="L73" s="4">
        <v>50</v>
      </c>
      <c r="M73" s="4">
        <v>110</v>
      </c>
      <c r="N73" s="6"/>
    </row>
    <row r="74" spans="1:14" x14ac:dyDescent="0.25">
      <c r="A74" s="1" t="s">
        <v>71</v>
      </c>
      <c r="B74" s="2"/>
      <c r="C74" s="3">
        <v>1792</v>
      </c>
      <c r="D74" s="3">
        <v>4188</v>
      </c>
      <c r="E74" s="2">
        <v>14</v>
      </c>
      <c r="F74" s="7"/>
      <c r="G74" s="7"/>
      <c r="H74" s="7"/>
      <c r="N74" s="6"/>
    </row>
    <row r="75" spans="1:14" x14ac:dyDescent="0.25">
      <c r="A75" s="1" t="s">
        <v>72</v>
      </c>
      <c r="B75" s="1"/>
      <c r="C75" s="2"/>
      <c r="D75" s="2"/>
      <c r="E75" s="2"/>
      <c r="F75" s="7">
        <v>522</v>
      </c>
      <c r="G75" s="7"/>
      <c r="H75" s="7"/>
      <c r="N75" s="6"/>
    </row>
    <row r="76" spans="1:14" x14ac:dyDescent="0.25">
      <c r="A76" s="1" t="s">
        <v>73</v>
      </c>
      <c r="B76" s="2"/>
      <c r="C76" s="2"/>
      <c r="D76" s="2"/>
      <c r="E76" s="2"/>
      <c r="F76" s="7"/>
      <c r="G76" s="7"/>
      <c r="H76" s="7"/>
      <c r="I76" s="14">
        <v>562</v>
      </c>
      <c r="J76" s="14">
        <v>2</v>
      </c>
      <c r="K76" s="14">
        <v>2</v>
      </c>
      <c r="N76" s="6"/>
    </row>
    <row r="77" spans="1:14" x14ac:dyDescent="0.25">
      <c r="A77" s="1" t="s">
        <v>74</v>
      </c>
      <c r="B77" s="2"/>
      <c r="C77" s="2">
        <v>310</v>
      </c>
      <c r="D77" s="2">
        <v>32</v>
      </c>
      <c r="E77" s="2">
        <v>38</v>
      </c>
      <c r="F77" s="7">
        <v>4580</v>
      </c>
      <c r="G77" s="7">
        <v>958</v>
      </c>
      <c r="H77" s="7">
        <v>15928</v>
      </c>
      <c r="I77" s="14">
        <v>554</v>
      </c>
      <c r="J77" s="14">
        <v>314</v>
      </c>
      <c r="K77" s="14">
        <v>12</v>
      </c>
      <c r="N77" s="6"/>
    </row>
    <row r="78" spans="1:14" x14ac:dyDescent="0.25">
      <c r="A78" s="1" t="s">
        <v>75</v>
      </c>
      <c r="B78" s="2"/>
      <c r="C78" s="3">
        <v>7212</v>
      </c>
      <c r="D78" s="3">
        <v>11224</v>
      </c>
      <c r="E78" s="2">
        <v>268</v>
      </c>
      <c r="F78" s="7">
        <v>26</v>
      </c>
      <c r="G78" s="7">
        <v>6</v>
      </c>
      <c r="H78" s="7">
        <v>48</v>
      </c>
      <c r="N78" s="6"/>
    </row>
    <row r="79" spans="1:14" x14ac:dyDescent="0.25">
      <c r="A79" s="1" t="s">
        <v>76</v>
      </c>
      <c r="B79" s="2"/>
      <c r="C79" s="2">
        <v>18</v>
      </c>
      <c r="D79" s="2">
        <v>14</v>
      </c>
      <c r="E79" s="2">
        <v>10</v>
      </c>
      <c r="F79" s="7">
        <v>5828</v>
      </c>
      <c r="G79" s="7">
        <v>178</v>
      </c>
      <c r="H79" s="7">
        <v>18</v>
      </c>
      <c r="I79" s="14">
        <v>432</v>
      </c>
      <c r="J79" s="14">
        <v>26</v>
      </c>
      <c r="K79" s="14">
        <v>1852</v>
      </c>
      <c r="L79" s="4">
        <v>6</v>
      </c>
      <c r="M79" s="4">
        <v>26</v>
      </c>
      <c r="N79" s="6">
        <v>18</v>
      </c>
    </row>
    <row r="80" spans="1:14" x14ac:dyDescent="0.25">
      <c r="A80" s="1" t="s">
        <v>77</v>
      </c>
      <c r="B80" s="1"/>
      <c r="C80" s="2">
        <v>546</v>
      </c>
      <c r="D80" s="2"/>
      <c r="E80" s="2">
        <v>2</v>
      </c>
      <c r="F80" s="7"/>
      <c r="G80" s="7"/>
      <c r="H80" s="7"/>
      <c r="N80" s="6"/>
    </row>
    <row r="81" spans="1:14" x14ac:dyDescent="0.25">
      <c r="A81" s="1" t="s">
        <v>78</v>
      </c>
      <c r="B81" s="2"/>
      <c r="C81" s="3">
        <v>3232</v>
      </c>
      <c r="D81" s="2">
        <v>482</v>
      </c>
      <c r="E81" s="3">
        <v>1602</v>
      </c>
      <c r="F81" s="7">
        <v>4706</v>
      </c>
      <c r="G81" s="7">
        <v>246</v>
      </c>
      <c r="H81" s="7">
        <v>4474</v>
      </c>
      <c r="I81" s="14">
        <v>864</v>
      </c>
      <c r="J81" s="14">
        <v>9836</v>
      </c>
      <c r="K81" s="14">
        <v>20</v>
      </c>
      <c r="L81" s="4">
        <v>518</v>
      </c>
      <c r="M81" s="4">
        <v>34</v>
      </c>
      <c r="N81" s="6">
        <v>44</v>
      </c>
    </row>
    <row r="82" spans="1:14" x14ac:dyDescent="0.25">
      <c r="A82" s="1" t="s">
        <v>79</v>
      </c>
      <c r="B82" s="1"/>
      <c r="C82" s="2"/>
      <c r="D82" s="2"/>
      <c r="E82" s="2"/>
      <c r="F82" s="7"/>
      <c r="G82" s="7"/>
      <c r="H82" s="7"/>
      <c r="I82" s="14">
        <v>304</v>
      </c>
      <c r="J82" s="14">
        <v>2</v>
      </c>
      <c r="N82" s="6"/>
    </row>
    <row r="83" spans="1:14" x14ac:dyDescent="0.25">
      <c r="A83" s="1" t="s">
        <v>80</v>
      </c>
      <c r="B83" s="1"/>
      <c r="C83" s="2"/>
      <c r="D83" s="2"/>
      <c r="E83" s="2"/>
      <c r="F83" s="7"/>
      <c r="G83" s="7"/>
      <c r="H83" s="7"/>
      <c r="J83" s="14">
        <v>284</v>
      </c>
      <c r="N83" s="6"/>
    </row>
    <row r="84" spans="1:14" x14ac:dyDescent="0.25">
      <c r="A84" s="1" t="s">
        <v>81</v>
      </c>
      <c r="B84" s="2"/>
      <c r="C84" s="2"/>
      <c r="D84" s="2"/>
      <c r="E84" s="2">
        <v>6</v>
      </c>
      <c r="F84" s="7"/>
      <c r="G84" s="7"/>
      <c r="H84" s="7"/>
      <c r="I84" s="14">
        <v>214</v>
      </c>
      <c r="J84" s="14">
        <v>6</v>
      </c>
      <c r="N84" s="6"/>
    </row>
    <row r="85" spans="1:14" x14ac:dyDescent="0.25">
      <c r="A85" s="1" t="s">
        <v>82</v>
      </c>
      <c r="B85" s="1"/>
      <c r="C85" s="2"/>
      <c r="D85" s="2"/>
      <c r="E85" s="2"/>
      <c r="F85" s="7"/>
      <c r="G85" s="7"/>
      <c r="H85" s="7"/>
      <c r="N85" s="6"/>
    </row>
    <row r="86" spans="1:14" x14ac:dyDescent="0.25">
      <c r="A86" s="1" t="s">
        <v>83</v>
      </c>
      <c r="B86" s="2"/>
      <c r="C86" s="2"/>
      <c r="D86" s="2"/>
      <c r="E86" s="2"/>
      <c r="F86" s="7"/>
      <c r="G86" s="7"/>
      <c r="H86" s="7"/>
      <c r="I86" s="14">
        <v>106</v>
      </c>
      <c r="J86" s="14">
        <v>4</v>
      </c>
      <c r="K86" s="14">
        <v>516</v>
      </c>
      <c r="N86" s="8"/>
    </row>
    <row r="87" spans="1:14" x14ac:dyDescent="0.25">
      <c r="A87" s="1" t="s">
        <v>84</v>
      </c>
      <c r="B87" s="3"/>
      <c r="C87" s="3">
        <v>72524</v>
      </c>
      <c r="D87" s="3">
        <v>30428</v>
      </c>
      <c r="E87" s="3">
        <v>66722</v>
      </c>
      <c r="F87" s="7">
        <v>38940</v>
      </c>
      <c r="G87" s="7">
        <v>3878</v>
      </c>
      <c r="H87" s="7">
        <v>55978</v>
      </c>
      <c r="I87" s="14">
        <v>6924</v>
      </c>
      <c r="J87" s="14">
        <v>10188</v>
      </c>
      <c r="K87" s="14">
        <v>17238</v>
      </c>
      <c r="L87" s="9">
        <v>7308</v>
      </c>
      <c r="M87" s="9">
        <v>71828</v>
      </c>
      <c r="N87" s="7">
        <v>23946</v>
      </c>
    </row>
    <row r="88" spans="1:14" x14ac:dyDescent="0.25">
      <c r="A88" s="1"/>
      <c r="B88" s="1"/>
      <c r="C88" s="2"/>
      <c r="D88" s="2"/>
      <c r="E88" s="2"/>
    </row>
    <row r="89" spans="1:14" x14ac:dyDescent="0.25">
      <c r="A89" s="1" t="s">
        <v>411</v>
      </c>
      <c r="B89" s="1"/>
      <c r="C89" s="2">
        <f>SUM(C2:C87)</f>
        <v>318266</v>
      </c>
      <c r="D89" s="2">
        <f>SUM(D2:D87)</f>
        <v>156868</v>
      </c>
      <c r="E89" s="2">
        <f>SUM(E2:E87)</f>
        <v>179120</v>
      </c>
      <c r="F89" s="1">
        <f t="shared" ref="F89:N89" si="0">SUM(F2:F87)</f>
        <v>239240</v>
      </c>
      <c r="G89" s="1">
        <f t="shared" si="0"/>
        <v>59072</v>
      </c>
      <c r="H89" s="1">
        <f t="shared" si="0"/>
        <v>281790</v>
      </c>
      <c r="I89" s="2">
        <f t="shared" si="0"/>
        <v>47520</v>
      </c>
      <c r="J89" s="2">
        <f t="shared" si="0"/>
        <v>300698</v>
      </c>
      <c r="K89" s="2">
        <f t="shared" si="0"/>
        <v>85638</v>
      </c>
      <c r="L89" s="1">
        <f t="shared" si="0"/>
        <v>102984</v>
      </c>
      <c r="M89" s="1">
        <f t="shared" si="0"/>
        <v>264700</v>
      </c>
      <c r="N89" s="1">
        <f t="shared" si="0"/>
        <v>217704</v>
      </c>
    </row>
    <row r="90" spans="1:14" x14ac:dyDescent="0.25">
      <c r="A90" s="1" t="s">
        <v>412</v>
      </c>
      <c r="B90" s="1"/>
      <c r="C90" s="2">
        <f>1000000/C89</f>
        <v>3.142025852588715</v>
      </c>
      <c r="D90" s="2">
        <f>1000000/D89</f>
        <v>6.374786444654104</v>
      </c>
      <c r="E90" s="2">
        <f>1000000/E89</f>
        <v>5.5828494863778468</v>
      </c>
      <c r="F90" s="1">
        <f t="shared" ref="F90:N90" si="1">1000000/F89</f>
        <v>4.1799030262497912</v>
      </c>
      <c r="G90" s="1">
        <f t="shared" si="1"/>
        <v>16.928494041170097</v>
      </c>
      <c r="H90" s="1">
        <f t="shared" si="1"/>
        <v>3.5487419709712906</v>
      </c>
      <c r="I90" s="2">
        <f t="shared" si="1"/>
        <v>21.043771043771045</v>
      </c>
      <c r="J90" s="2">
        <f t="shared" si="1"/>
        <v>3.3255957804840737</v>
      </c>
      <c r="K90" s="2">
        <f t="shared" si="1"/>
        <v>11.677059249398631</v>
      </c>
      <c r="L90" s="1">
        <f t="shared" si="1"/>
        <v>9.7102462518449464</v>
      </c>
      <c r="M90" s="1">
        <f t="shared" si="1"/>
        <v>3.7778617302606725</v>
      </c>
      <c r="N90" s="1">
        <f t="shared" si="1"/>
        <v>4.5933928637048469</v>
      </c>
    </row>
    <row r="91" spans="1:14" x14ac:dyDescent="0.25">
      <c r="A91" s="1"/>
      <c r="B91" s="1"/>
      <c r="C91" s="2"/>
      <c r="D91" s="2"/>
      <c r="E91" s="2"/>
    </row>
  </sheetData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/>
  </sheetViews>
  <sheetFormatPr defaultRowHeight="15" x14ac:dyDescent="0.25"/>
  <sheetData>
    <row r="1" spans="1:7" x14ac:dyDescent="0.25">
      <c r="B1" t="s">
        <v>259</v>
      </c>
      <c r="C1" t="s">
        <v>260</v>
      </c>
      <c r="D1" t="s">
        <v>261</v>
      </c>
      <c r="E1" t="s">
        <v>262</v>
      </c>
      <c r="F1" t="s">
        <v>263</v>
      </c>
      <c r="G1" t="s">
        <v>264</v>
      </c>
    </row>
    <row r="2" spans="1:7" x14ac:dyDescent="0.25">
      <c r="A2" t="s">
        <v>206</v>
      </c>
      <c r="B2" s="7"/>
      <c r="C2">
        <v>1019</v>
      </c>
      <c r="D2" s="4"/>
      <c r="E2" s="4"/>
    </row>
    <row r="3" spans="1:7" x14ac:dyDescent="0.25">
      <c r="A3" t="s">
        <v>207</v>
      </c>
      <c r="B3" s="7"/>
      <c r="D3" s="4"/>
      <c r="E3" s="4"/>
      <c r="F3">
        <v>451</v>
      </c>
    </row>
    <row r="4" spans="1:7" x14ac:dyDescent="0.25">
      <c r="A4" t="s">
        <v>208</v>
      </c>
      <c r="B4" s="7"/>
      <c r="D4" s="4"/>
      <c r="E4" s="4"/>
    </row>
    <row r="5" spans="1:7" x14ac:dyDescent="0.25">
      <c r="A5" t="s">
        <v>209</v>
      </c>
      <c r="B5" s="7"/>
      <c r="D5" s="4"/>
      <c r="E5" s="4"/>
      <c r="F5">
        <v>5290</v>
      </c>
      <c r="G5">
        <v>1339</v>
      </c>
    </row>
    <row r="6" spans="1:7" x14ac:dyDescent="0.25">
      <c r="A6" t="s">
        <v>210</v>
      </c>
      <c r="B6" s="7"/>
      <c r="D6" s="4"/>
      <c r="E6" s="4"/>
      <c r="F6">
        <v>5144</v>
      </c>
      <c r="G6">
        <v>1466</v>
      </c>
    </row>
    <row r="7" spans="1:7" x14ac:dyDescent="0.25">
      <c r="A7" t="s">
        <v>211</v>
      </c>
      <c r="B7" s="7"/>
      <c r="C7">
        <v>1410</v>
      </c>
      <c r="D7" s="4"/>
      <c r="E7" s="4"/>
    </row>
    <row r="8" spans="1:7" x14ac:dyDescent="0.25">
      <c r="A8" t="s">
        <v>212</v>
      </c>
      <c r="B8" s="7"/>
      <c r="D8" s="9">
        <v>6365</v>
      </c>
      <c r="E8" s="9">
        <v>6567</v>
      </c>
    </row>
    <row r="9" spans="1:7" x14ac:dyDescent="0.25">
      <c r="A9" t="s">
        <v>213</v>
      </c>
      <c r="B9" s="7"/>
      <c r="D9" s="4"/>
      <c r="E9" s="4"/>
      <c r="F9">
        <v>2433</v>
      </c>
      <c r="G9">
        <v>915</v>
      </c>
    </row>
    <row r="10" spans="1:7" x14ac:dyDescent="0.25">
      <c r="A10" t="s">
        <v>214</v>
      </c>
      <c r="B10" s="7"/>
      <c r="D10" s="4"/>
      <c r="E10" s="4"/>
      <c r="F10">
        <v>6859</v>
      </c>
      <c r="G10">
        <v>3895</v>
      </c>
    </row>
    <row r="11" spans="1:7" x14ac:dyDescent="0.25">
      <c r="A11" t="s">
        <v>215</v>
      </c>
      <c r="B11" s="7"/>
      <c r="D11" s="4">
        <v>24</v>
      </c>
      <c r="E11" s="4">
        <v>9</v>
      </c>
    </row>
    <row r="12" spans="1:7" x14ac:dyDescent="0.25">
      <c r="A12" t="s">
        <v>216</v>
      </c>
      <c r="B12" s="7"/>
      <c r="D12" s="4"/>
      <c r="E12" s="4"/>
    </row>
    <row r="13" spans="1:7" x14ac:dyDescent="0.25">
      <c r="A13" t="s">
        <v>217</v>
      </c>
      <c r="B13" s="12">
        <v>2624</v>
      </c>
      <c r="C13">
        <v>1350</v>
      </c>
      <c r="D13" s="4">
        <v>4</v>
      </c>
      <c r="E13" s="4">
        <v>8</v>
      </c>
      <c r="F13">
        <v>2360</v>
      </c>
      <c r="G13">
        <v>8</v>
      </c>
    </row>
    <row r="14" spans="1:7" x14ac:dyDescent="0.25">
      <c r="A14" t="s">
        <v>218</v>
      </c>
      <c r="B14" s="7">
        <v>9</v>
      </c>
      <c r="C14">
        <v>3</v>
      </c>
      <c r="D14" s="4"/>
      <c r="E14" s="4"/>
    </row>
    <row r="15" spans="1:7" x14ac:dyDescent="0.25">
      <c r="A15" t="s">
        <v>219</v>
      </c>
      <c r="B15" s="7"/>
      <c r="D15" s="4"/>
      <c r="E15" s="4"/>
    </row>
    <row r="16" spans="1:7" x14ac:dyDescent="0.25">
      <c r="A16" t="s">
        <v>220</v>
      </c>
      <c r="B16" s="7"/>
      <c r="D16" s="4"/>
      <c r="E16" s="4"/>
      <c r="F16">
        <v>17273</v>
      </c>
      <c r="G16">
        <v>2065</v>
      </c>
    </row>
    <row r="17" spans="1:7" x14ac:dyDescent="0.25">
      <c r="A17" t="s">
        <v>221</v>
      </c>
      <c r="B17" s="7">
        <v>903</v>
      </c>
      <c r="C17">
        <v>337</v>
      </c>
      <c r="D17" s="4"/>
      <c r="E17" s="4"/>
    </row>
    <row r="18" spans="1:7" x14ac:dyDescent="0.25">
      <c r="A18" t="s">
        <v>222</v>
      </c>
      <c r="B18" s="7"/>
      <c r="D18" s="9">
        <v>2713</v>
      </c>
      <c r="E18" s="9">
        <v>4295</v>
      </c>
      <c r="F18">
        <v>4355</v>
      </c>
      <c r="G18">
        <v>1820</v>
      </c>
    </row>
    <row r="19" spans="1:7" x14ac:dyDescent="0.25">
      <c r="A19" t="s">
        <v>223</v>
      </c>
      <c r="B19" s="7">
        <v>36</v>
      </c>
      <c r="C19">
        <v>52</v>
      </c>
      <c r="D19" s="9">
        <v>114463</v>
      </c>
      <c r="E19" s="9">
        <v>54166</v>
      </c>
      <c r="F19">
        <v>48</v>
      </c>
      <c r="G19">
        <v>26</v>
      </c>
    </row>
    <row r="20" spans="1:7" x14ac:dyDescent="0.25">
      <c r="A20" t="s">
        <v>224</v>
      </c>
      <c r="B20" s="7">
        <v>921</v>
      </c>
      <c r="C20">
        <v>349</v>
      </c>
      <c r="D20" s="4"/>
      <c r="E20" s="4"/>
    </row>
    <row r="21" spans="1:7" x14ac:dyDescent="0.25">
      <c r="A21" t="s">
        <v>225</v>
      </c>
      <c r="B21" s="7"/>
      <c r="D21" s="4">
        <v>824</v>
      </c>
      <c r="E21" s="4"/>
    </row>
    <row r="22" spans="1:7" x14ac:dyDescent="0.25">
      <c r="A22" t="s">
        <v>226</v>
      </c>
      <c r="B22" s="7">
        <v>24</v>
      </c>
      <c r="C22">
        <v>20</v>
      </c>
      <c r="D22" s="9">
        <v>45439</v>
      </c>
      <c r="E22" s="9">
        <v>26338</v>
      </c>
      <c r="F22">
        <v>41</v>
      </c>
      <c r="G22">
        <v>17</v>
      </c>
    </row>
    <row r="23" spans="1:7" x14ac:dyDescent="0.25">
      <c r="A23" t="s">
        <v>227</v>
      </c>
      <c r="B23" s="7"/>
      <c r="D23" s="4">
        <v>88</v>
      </c>
      <c r="E23" s="4">
        <v>52</v>
      </c>
    </row>
    <row r="24" spans="1:7" x14ac:dyDescent="0.25">
      <c r="A24" t="s">
        <v>228</v>
      </c>
      <c r="B24" s="7">
        <v>21</v>
      </c>
      <c r="C24">
        <v>1319</v>
      </c>
      <c r="D24" s="4">
        <v>3</v>
      </c>
      <c r="E24" s="4">
        <v>3</v>
      </c>
      <c r="F24">
        <v>11</v>
      </c>
      <c r="G24">
        <v>9</v>
      </c>
    </row>
    <row r="25" spans="1:7" x14ac:dyDescent="0.25">
      <c r="A25" t="s">
        <v>229</v>
      </c>
      <c r="B25" s="12">
        <v>37409</v>
      </c>
      <c r="C25">
        <v>16022</v>
      </c>
      <c r="D25" s="9">
        <v>6072</v>
      </c>
      <c r="E25" s="9">
        <v>10996</v>
      </c>
      <c r="F25">
        <v>9263</v>
      </c>
      <c r="G25">
        <v>4659</v>
      </c>
    </row>
    <row r="26" spans="1:7" x14ac:dyDescent="0.25">
      <c r="A26" t="s">
        <v>230</v>
      </c>
      <c r="B26" s="7"/>
      <c r="D26" s="4"/>
      <c r="E26" s="4"/>
      <c r="F26">
        <v>6</v>
      </c>
      <c r="G26">
        <v>27</v>
      </c>
    </row>
    <row r="27" spans="1:7" x14ac:dyDescent="0.25">
      <c r="A27" t="s">
        <v>231</v>
      </c>
      <c r="B27" s="12">
        <v>6209</v>
      </c>
      <c r="D27" s="4"/>
      <c r="E27" s="4"/>
    </row>
    <row r="28" spans="1:7" x14ac:dyDescent="0.25">
      <c r="A28" t="s">
        <v>232</v>
      </c>
      <c r="B28" s="7"/>
      <c r="D28" s="4"/>
      <c r="E28" s="4"/>
      <c r="F28">
        <v>12157</v>
      </c>
      <c r="G28">
        <v>1770</v>
      </c>
    </row>
    <row r="29" spans="1:7" x14ac:dyDescent="0.25">
      <c r="A29" t="s">
        <v>233</v>
      </c>
      <c r="B29" s="12">
        <v>2793</v>
      </c>
      <c r="C29">
        <v>15865</v>
      </c>
      <c r="D29" s="4">
        <v>10</v>
      </c>
      <c r="E29" s="9">
        <v>1954</v>
      </c>
      <c r="F29">
        <v>2311</v>
      </c>
      <c r="G29">
        <v>4</v>
      </c>
    </row>
    <row r="30" spans="1:7" x14ac:dyDescent="0.25">
      <c r="A30" t="s">
        <v>234</v>
      </c>
      <c r="B30" s="7">
        <v>72</v>
      </c>
      <c r="C30">
        <v>626</v>
      </c>
      <c r="D30" s="4"/>
      <c r="E30" s="4"/>
    </row>
    <row r="31" spans="1:7" x14ac:dyDescent="0.25">
      <c r="A31" t="s">
        <v>235</v>
      </c>
      <c r="B31" s="7">
        <v>4</v>
      </c>
      <c r="C31">
        <v>4</v>
      </c>
      <c r="D31" s="4"/>
      <c r="E31" s="4"/>
      <c r="F31">
        <v>4634</v>
      </c>
      <c r="G31">
        <v>6175</v>
      </c>
    </row>
    <row r="32" spans="1:7" x14ac:dyDescent="0.25">
      <c r="A32" t="s">
        <v>236</v>
      </c>
      <c r="B32" s="7">
        <v>3</v>
      </c>
      <c r="C32">
        <v>5</v>
      </c>
      <c r="D32" s="4"/>
      <c r="E32" s="4"/>
      <c r="F32">
        <v>4768</v>
      </c>
      <c r="G32">
        <v>6243</v>
      </c>
    </row>
    <row r="33" spans="1:7" x14ac:dyDescent="0.25">
      <c r="A33" t="s">
        <v>237</v>
      </c>
      <c r="B33" s="7"/>
      <c r="D33" s="4">
        <v>2</v>
      </c>
      <c r="E33" s="9">
        <v>2024</v>
      </c>
      <c r="F33">
        <v>2334</v>
      </c>
      <c r="G33">
        <v>3424</v>
      </c>
    </row>
    <row r="34" spans="1:7" x14ac:dyDescent="0.25">
      <c r="A34" t="s">
        <v>238</v>
      </c>
      <c r="B34" s="12">
        <v>1855</v>
      </c>
      <c r="C34">
        <v>4</v>
      </c>
      <c r="D34" s="4"/>
      <c r="E34" s="4"/>
    </row>
    <row r="35" spans="1:7" x14ac:dyDescent="0.25">
      <c r="A35" t="s">
        <v>239</v>
      </c>
      <c r="B35" s="7">
        <v>968</v>
      </c>
      <c r="C35">
        <v>4999</v>
      </c>
      <c r="D35" s="4"/>
      <c r="E35" s="4"/>
    </row>
    <row r="36" spans="1:7" x14ac:dyDescent="0.25">
      <c r="A36" t="s">
        <v>240</v>
      </c>
      <c r="B36" s="7"/>
      <c r="C36">
        <v>1</v>
      </c>
      <c r="D36" s="9">
        <v>2243</v>
      </c>
      <c r="E36" s="4"/>
    </row>
    <row r="37" spans="1:7" x14ac:dyDescent="0.25">
      <c r="A37" t="s">
        <v>241</v>
      </c>
      <c r="B37" s="12">
        <v>4425</v>
      </c>
      <c r="D37" s="4"/>
      <c r="E37" s="4"/>
    </row>
    <row r="38" spans="1:7" x14ac:dyDescent="0.25">
      <c r="A38" t="s">
        <v>242</v>
      </c>
      <c r="B38" s="7"/>
      <c r="D38" s="4">
        <v>4</v>
      </c>
      <c r="E38" s="4">
        <v>2</v>
      </c>
      <c r="F38">
        <v>2045</v>
      </c>
    </row>
    <row r="39" spans="1:7" x14ac:dyDescent="0.25">
      <c r="A39" t="s">
        <v>243</v>
      </c>
      <c r="B39" s="7">
        <v>6</v>
      </c>
      <c r="C39">
        <v>1114</v>
      </c>
      <c r="D39" s="4"/>
      <c r="E39" s="4"/>
      <c r="F39">
        <v>13101</v>
      </c>
      <c r="G39">
        <v>2674</v>
      </c>
    </row>
    <row r="40" spans="1:7" x14ac:dyDescent="0.25">
      <c r="A40" t="s">
        <v>244</v>
      </c>
      <c r="B40" s="7"/>
      <c r="C40">
        <v>1223</v>
      </c>
      <c r="D40" s="4"/>
      <c r="E40" s="4"/>
    </row>
    <row r="41" spans="1:7" x14ac:dyDescent="0.25">
      <c r="A41" t="s">
        <v>245</v>
      </c>
      <c r="B41" s="7">
        <v>2</v>
      </c>
      <c r="C41">
        <v>4013</v>
      </c>
      <c r="D41" s="4">
        <v>6</v>
      </c>
      <c r="E41" s="4">
        <v>4</v>
      </c>
      <c r="F41">
        <v>1258</v>
      </c>
    </row>
    <row r="42" spans="1:7" x14ac:dyDescent="0.25">
      <c r="A42" t="s">
        <v>246</v>
      </c>
      <c r="B42" s="7"/>
      <c r="C42">
        <v>684</v>
      </c>
      <c r="D42" s="4"/>
      <c r="E42" s="4"/>
    </row>
    <row r="43" spans="1:7" x14ac:dyDescent="0.25">
      <c r="A43" t="s">
        <v>247</v>
      </c>
      <c r="B43" s="7"/>
      <c r="D43" s="4"/>
      <c r="E43" s="4"/>
      <c r="F43">
        <v>6802</v>
      </c>
    </row>
    <row r="44" spans="1:7" x14ac:dyDescent="0.25">
      <c r="A44" t="s">
        <v>248</v>
      </c>
      <c r="B44" s="7"/>
      <c r="D44" s="4"/>
      <c r="E44" s="9">
        <v>1612</v>
      </c>
    </row>
    <row r="45" spans="1:7" x14ac:dyDescent="0.25">
      <c r="A45" t="s">
        <v>249</v>
      </c>
      <c r="B45" s="7"/>
      <c r="D45" s="4"/>
      <c r="E45" s="4"/>
    </row>
    <row r="46" spans="1:7" x14ac:dyDescent="0.25">
      <c r="A46" t="s">
        <v>250</v>
      </c>
      <c r="B46" s="7"/>
      <c r="C46">
        <v>2926</v>
      </c>
      <c r="D46" s="4"/>
      <c r="E46" s="4"/>
    </row>
    <row r="47" spans="1:7" x14ac:dyDescent="0.25">
      <c r="A47" t="s">
        <v>251</v>
      </c>
      <c r="B47" s="7"/>
      <c r="D47" s="9">
        <v>10249</v>
      </c>
      <c r="E47" s="9">
        <v>2009</v>
      </c>
    </row>
    <row r="48" spans="1:7" x14ac:dyDescent="0.25">
      <c r="A48" t="s">
        <v>252</v>
      </c>
      <c r="B48" s="7"/>
      <c r="C48">
        <v>1028</v>
      </c>
      <c r="D48" s="4">
        <v>2</v>
      </c>
      <c r="E48" s="4"/>
    </row>
    <row r="49" spans="1:7" x14ac:dyDescent="0.25">
      <c r="A49" t="s">
        <v>253</v>
      </c>
      <c r="B49" s="12">
        <v>2198</v>
      </c>
      <c r="C49">
        <v>1274</v>
      </c>
      <c r="D49" s="4"/>
      <c r="E49" s="4"/>
    </row>
    <row r="50" spans="1:7" x14ac:dyDescent="0.25">
      <c r="A50" t="s">
        <v>254</v>
      </c>
      <c r="B50" s="12">
        <v>5656</v>
      </c>
      <c r="C50">
        <v>4632</v>
      </c>
      <c r="D50" s="4">
        <v>2</v>
      </c>
      <c r="E50" s="4">
        <v>6</v>
      </c>
    </row>
    <row r="51" spans="1:7" x14ac:dyDescent="0.25">
      <c r="A51" t="s">
        <v>255</v>
      </c>
      <c r="B51" s="7"/>
      <c r="D51" s="4">
        <v>2319</v>
      </c>
      <c r="E51" s="4">
        <v>21784</v>
      </c>
      <c r="F51">
        <v>30</v>
      </c>
      <c r="G51">
        <v>14</v>
      </c>
    </row>
    <row r="52" spans="1:7" x14ac:dyDescent="0.25">
      <c r="A52" t="s">
        <v>256</v>
      </c>
      <c r="B52" s="7"/>
      <c r="D52" s="9">
        <v>2220</v>
      </c>
      <c r="E52" s="9">
        <v>1165</v>
      </c>
    </row>
    <row r="53" spans="1:7" x14ac:dyDescent="0.25">
      <c r="A53" t="s">
        <v>257</v>
      </c>
      <c r="B53" s="7"/>
      <c r="C53">
        <v>9</v>
      </c>
      <c r="D53" s="4"/>
      <c r="E53" s="4"/>
    </row>
    <row r="54" spans="1:7" x14ac:dyDescent="0.25">
      <c r="A54" t="s">
        <v>258</v>
      </c>
      <c r="B54" s="12">
        <v>120204</v>
      </c>
      <c r="C54">
        <v>114344</v>
      </c>
      <c r="D54" s="9">
        <v>30108</v>
      </c>
      <c r="E54" s="9">
        <v>28335</v>
      </c>
      <c r="F54">
        <v>197537</v>
      </c>
      <c r="G54">
        <v>89367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J1" sqref="J1:N57"/>
    </sheetView>
  </sheetViews>
  <sheetFormatPr defaultRowHeight="15" x14ac:dyDescent="0.25"/>
  <sheetData>
    <row r="1" spans="1:7" x14ac:dyDescent="0.25">
      <c r="B1" t="s">
        <v>259</v>
      </c>
      <c r="C1" t="s">
        <v>260</v>
      </c>
      <c r="D1" t="s">
        <v>261</v>
      </c>
      <c r="E1" t="s">
        <v>262</v>
      </c>
      <c r="F1" t="s">
        <v>263</v>
      </c>
      <c r="G1" t="s">
        <v>264</v>
      </c>
    </row>
    <row r="2" spans="1:7" x14ac:dyDescent="0.25">
      <c r="A2" t="s">
        <v>206</v>
      </c>
      <c r="C2">
        <v>5685.7489460000006</v>
      </c>
      <c r="D2" s="4"/>
      <c r="E2" s="4"/>
    </row>
    <row r="3" spans="1:7" x14ac:dyDescent="0.25">
      <c r="A3" t="s">
        <v>207</v>
      </c>
      <c r="D3" s="4"/>
      <c r="E3" s="4"/>
      <c r="F3">
        <v>1453.436798</v>
      </c>
      <c r="G3">
        <v>0</v>
      </c>
    </row>
    <row r="4" spans="1:7" x14ac:dyDescent="0.25">
      <c r="A4" t="s">
        <v>208</v>
      </c>
      <c r="D4" s="4"/>
      <c r="E4" s="4"/>
    </row>
    <row r="5" spans="1:7" x14ac:dyDescent="0.25">
      <c r="A5" t="s">
        <v>209</v>
      </c>
      <c r="D5" s="4"/>
      <c r="E5" s="4"/>
      <c r="F5">
        <v>17048.07242</v>
      </c>
      <c r="G5">
        <v>9859.5069039999998</v>
      </c>
    </row>
    <row r="6" spans="1:7" x14ac:dyDescent="0.25">
      <c r="A6" t="s">
        <v>210</v>
      </c>
      <c r="D6" s="4"/>
      <c r="E6" s="4"/>
      <c r="F6">
        <v>16577.558512</v>
      </c>
      <c r="G6">
        <v>10794.650576</v>
      </c>
    </row>
    <row r="7" spans="1:7" x14ac:dyDescent="0.25">
      <c r="A7" t="s">
        <v>211</v>
      </c>
      <c r="C7">
        <v>7867.4249399999999</v>
      </c>
      <c r="D7" s="4"/>
      <c r="E7" s="4"/>
    </row>
    <row r="8" spans="1:7" x14ac:dyDescent="0.25">
      <c r="A8" t="s">
        <v>212</v>
      </c>
      <c r="D8" s="4">
        <f>'mCherry T1 raw'!D8*4.328349</f>
        <v>27549.941385000002</v>
      </c>
      <c r="E8" s="4">
        <f>'mCherry T1 raw'!E8*6.197169</f>
        <v>40696.808822999999</v>
      </c>
    </row>
    <row r="9" spans="1:7" x14ac:dyDescent="0.25">
      <c r="A9" t="s">
        <v>213</v>
      </c>
      <c r="D9" s="4"/>
      <c r="E9" s="4"/>
      <c r="F9">
        <v>7840.8242339999997</v>
      </c>
      <c r="G9">
        <v>6737.45244</v>
      </c>
    </row>
    <row r="10" spans="1:7" x14ac:dyDescent="0.25">
      <c r="A10" t="s">
        <v>214</v>
      </c>
      <c r="D10" s="4"/>
      <c r="E10" s="4"/>
      <c r="F10">
        <v>22104.485581999998</v>
      </c>
      <c r="G10">
        <v>28680.193720000003</v>
      </c>
    </row>
    <row r="11" spans="1:7" x14ac:dyDescent="0.25">
      <c r="A11" t="s">
        <v>215</v>
      </c>
      <c r="D11" s="4">
        <f>'mCherry T1 raw'!D11*4.328349</f>
        <v>103.88037600000001</v>
      </c>
      <c r="E11" s="4">
        <f>'mCherry T1 raw'!E11*6.197169</f>
        <v>55.774521</v>
      </c>
    </row>
    <row r="12" spans="1:7" x14ac:dyDescent="0.25">
      <c r="A12" t="s">
        <v>216</v>
      </c>
      <c r="D12" s="4"/>
      <c r="E12" s="4"/>
    </row>
    <row r="13" spans="1:7" x14ac:dyDescent="0.25">
      <c r="A13" t="s">
        <v>217</v>
      </c>
      <c r="B13">
        <v>13769.941183999999</v>
      </c>
      <c r="C13">
        <v>7532.6409000000003</v>
      </c>
      <c r="D13" s="4">
        <f>'mCherry T1 raw'!D13*4.328349</f>
        <v>17.313396000000001</v>
      </c>
      <c r="E13" s="4">
        <f>'mCherry T1 raw'!E13*6.197169</f>
        <v>49.577351999999998</v>
      </c>
      <c r="F13">
        <v>7605.5672799999993</v>
      </c>
      <c r="G13">
        <v>58.906688000000003</v>
      </c>
    </row>
    <row r="14" spans="1:7" x14ac:dyDescent="0.25">
      <c r="A14" t="s">
        <v>218</v>
      </c>
      <c r="B14">
        <v>47.229219000000001</v>
      </c>
      <c r="C14">
        <v>16.739201999999999</v>
      </c>
      <c r="D14" s="4"/>
      <c r="E14" s="4"/>
    </row>
    <row r="15" spans="1:7" x14ac:dyDescent="0.25">
      <c r="A15" t="s">
        <v>219</v>
      </c>
      <c r="D15" s="4"/>
      <c r="E15" s="4"/>
    </row>
    <row r="16" spans="1:7" x14ac:dyDescent="0.25">
      <c r="A16" t="s">
        <v>220</v>
      </c>
      <c r="D16" s="4"/>
      <c r="E16" s="4"/>
      <c r="F16">
        <v>55665.662553999995</v>
      </c>
      <c r="G16">
        <v>15205.288840000001</v>
      </c>
    </row>
    <row r="17" spans="1:7" x14ac:dyDescent="0.25">
      <c r="A17" t="s">
        <v>221</v>
      </c>
      <c r="B17">
        <v>4738.6649729999999</v>
      </c>
      <c r="C17">
        <v>1880.3703580000001</v>
      </c>
      <c r="D17" s="4"/>
      <c r="E17" s="4"/>
    </row>
    <row r="18" spans="1:7" x14ac:dyDescent="0.25">
      <c r="A18" t="s">
        <v>222</v>
      </c>
      <c r="D18" s="4">
        <f>'mCherry T1 raw'!D18*4.328349</f>
        <v>11742.810837000001</v>
      </c>
      <c r="E18" s="4">
        <f>'mCherry T1 raw'!E18*6.197169</f>
        <v>26616.840854999999</v>
      </c>
      <c r="F18">
        <v>14034.84979</v>
      </c>
      <c r="G18">
        <v>13401.27152</v>
      </c>
    </row>
    <row r="19" spans="1:7" x14ac:dyDescent="0.25">
      <c r="A19" t="s">
        <v>223</v>
      </c>
      <c r="B19">
        <v>188.916876</v>
      </c>
      <c r="C19">
        <v>290.14616799999999</v>
      </c>
      <c r="D19" s="4">
        <f>'mCherry T1 raw'!D19*4.328349</f>
        <v>495435.81158700003</v>
      </c>
      <c r="E19" s="4">
        <f>'mCherry T1 raw'!E19*6.197169</f>
        <v>335675.85605399997</v>
      </c>
      <c r="F19">
        <v>154.689504</v>
      </c>
      <c r="G19">
        <v>191.44673600000002</v>
      </c>
    </row>
    <row r="20" spans="1:7" x14ac:dyDescent="0.25">
      <c r="A20" t="s">
        <v>224</v>
      </c>
      <c r="B20">
        <v>4833.1234109999996</v>
      </c>
      <c r="C20">
        <v>1947.327166</v>
      </c>
      <c r="D20" s="4"/>
      <c r="E20" s="4"/>
    </row>
    <row r="21" spans="1:7" x14ac:dyDescent="0.25">
      <c r="A21" t="s">
        <v>225</v>
      </c>
      <c r="D21" s="4">
        <f>'mCherry T1 raw'!D21*4.328349</f>
        <v>3566.5595760000001</v>
      </c>
      <c r="E21" s="4">
        <f>'mCherry T1 raw'!E21*6.197169</f>
        <v>0</v>
      </c>
    </row>
    <row r="22" spans="1:7" x14ac:dyDescent="0.25">
      <c r="A22" t="s">
        <v>226</v>
      </c>
      <c r="B22">
        <v>125.94458399999999</v>
      </c>
      <c r="C22">
        <v>111.59468000000001</v>
      </c>
      <c r="D22" s="4">
        <f>'mCherry T1 raw'!D22*4.328349</f>
        <v>196675.85021100001</v>
      </c>
      <c r="E22" s="4">
        <f>'mCherry T1 raw'!E22*6.197169</f>
        <v>163221.03712199998</v>
      </c>
      <c r="F22">
        <v>132.130618</v>
      </c>
      <c r="G22">
        <v>125.17671200000001</v>
      </c>
    </row>
    <row r="23" spans="1:7" x14ac:dyDescent="0.25">
      <c r="A23" t="s">
        <v>227</v>
      </c>
      <c r="D23" s="4">
        <f>'mCherry T1 raw'!D23*4.328349</f>
        <v>380.89471200000003</v>
      </c>
      <c r="E23" s="4">
        <f>'mCherry T1 raw'!E23*6.197169</f>
        <v>322.25278800000001</v>
      </c>
    </row>
    <row r="24" spans="1:7" x14ac:dyDescent="0.25">
      <c r="A24" t="s">
        <v>228</v>
      </c>
      <c r="B24">
        <v>110.201511</v>
      </c>
      <c r="C24">
        <v>7359.6691460000002</v>
      </c>
      <c r="D24" s="4">
        <f>'mCherry T1 raw'!D24*4.328349</f>
        <v>12.985047000000002</v>
      </c>
      <c r="E24" s="4">
        <f>'mCherry T1 raw'!E24*6.197169</f>
        <v>18.591507</v>
      </c>
      <c r="F24">
        <v>35.449677999999999</v>
      </c>
      <c r="G24">
        <v>66.270024000000006</v>
      </c>
    </row>
    <row r="25" spans="1:7" x14ac:dyDescent="0.25">
      <c r="A25" t="s">
        <v>229</v>
      </c>
      <c r="B25">
        <v>196310.872619</v>
      </c>
      <c r="C25">
        <v>89398.498147999999</v>
      </c>
      <c r="D25" s="4">
        <f>'mCherry T1 raw'!D25*4.328349</f>
        <v>26281.735128</v>
      </c>
      <c r="E25" s="4">
        <f>'mCherry T1 raw'!E25*6.197169</f>
        <v>68144.070324</v>
      </c>
      <c r="F25">
        <v>29851.851574</v>
      </c>
      <c r="G25">
        <v>34305.782424000005</v>
      </c>
    </row>
    <row r="26" spans="1:7" x14ac:dyDescent="0.25">
      <c r="A26" t="s">
        <v>230</v>
      </c>
      <c r="D26" s="4"/>
      <c r="E26" s="4"/>
      <c r="F26">
        <v>19.336188</v>
      </c>
      <c r="G26">
        <v>198.81007200000002</v>
      </c>
    </row>
    <row r="27" spans="1:7" x14ac:dyDescent="0.25">
      <c r="A27" t="s">
        <v>231</v>
      </c>
      <c r="B27">
        <v>32582.913418999997</v>
      </c>
      <c r="C27">
        <v>0</v>
      </c>
      <c r="D27" s="4"/>
      <c r="E27" s="4"/>
    </row>
    <row r="28" spans="1:7" x14ac:dyDescent="0.25">
      <c r="A28" t="s">
        <v>232</v>
      </c>
      <c r="D28" s="4"/>
      <c r="E28" s="4"/>
      <c r="F28">
        <v>39178.339585999995</v>
      </c>
      <c r="G28">
        <v>13033.104720000001</v>
      </c>
    </row>
    <row r="29" spans="1:7" x14ac:dyDescent="0.25">
      <c r="A29" t="s">
        <v>233</v>
      </c>
      <c r="B29">
        <v>14656.800963</v>
      </c>
      <c r="C29">
        <v>88522.479910000009</v>
      </c>
      <c r="D29" s="4">
        <f>'mCherry T1 raw'!D29*4.328349</f>
        <v>43.28349</v>
      </c>
      <c r="E29" s="4">
        <f>'mCherry T1 raw'!E29*6.197169</f>
        <v>12109.268226</v>
      </c>
      <c r="F29">
        <v>7447.6550779999998</v>
      </c>
      <c r="G29">
        <v>29.453344000000001</v>
      </c>
    </row>
    <row r="30" spans="1:7" x14ac:dyDescent="0.25">
      <c r="A30" t="s">
        <v>234</v>
      </c>
      <c r="B30">
        <v>377.833752</v>
      </c>
      <c r="C30">
        <v>3492.9134840000002</v>
      </c>
      <c r="D30" s="4"/>
      <c r="E30" s="4"/>
    </row>
    <row r="31" spans="1:7" x14ac:dyDescent="0.25">
      <c r="A31" t="s">
        <v>235</v>
      </c>
      <c r="B31">
        <v>20.990763999999999</v>
      </c>
      <c r="C31">
        <v>22.318936000000001</v>
      </c>
      <c r="D31" s="4"/>
      <c r="E31" s="4"/>
      <c r="F31">
        <v>14933.982532</v>
      </c>
      <c r="G31">
        <v>45468.599800000004</v>
      </c>
    </row>
    <row r="32" spans="1:7" x14ac:dyDescent="0.25">
      <c r="A32" t="s">
        <v>236</v>
      </c>
      <c r="B32">
        <v>15.743072999999999</v>
      </c>
      <c r="C32">
        <v>27.898670000000003</v>
      </c>
      <c r="D32" s="4"/>
      <c r="E32" s="4"/>
      <c r="F32">
        <v>15365.824063999999</v>
      </c>
      <c r="G32">
        <v>45969.306648000005</v>
      </c>
    </row>
    <row r="33" spans="1:7" x14ac:dyDescent="0.25">
      <c r="A33" t="s">
        <v>237</v>
      </c>
      <c r="D33" s="4">
        <f>'mCherry T1 raw'!D33*4.328349</f>
        <v>8.6566980000000004</v>
      </c>
      <c r="E33" s="4">
        <f>'mCherry T1 raw'!E33*6.197169</f>
        <v>12543.070055999999</v>
      </c>
      <c r="F33">
        <v>7521.7771319999993</v>
      </c>
      <c r="G33">
        <v>25212.062464000002</v>
      </c>
    </row>
    <row r="34" spans="1:7" x14ac:dyDescent="0.25">
      <c r="A34" t="s">
        <v>238</v>
      </c>
      <c r="B34">
        <v>9734.466805</v>
      </c>
      <c r="C34">
        <v>22.318936000000001</v>
      </c>
      <c r="D34" s="4"/>
      <c r="E34" s="4"/>
    </row>
    <row r="35" spans="1:7" x14ac:dyDescent="0.25">
      <c r="A35" t="s">
        <v>239</v>
      </c>
      <c r="B35">
        <v>5079.7648879999997</v>
      </c>
      <c r="C35">
        <v>27893.090265999999</v>
      </c>
      <c r="D35" s="4"/>
      <c r="E35" s="4"/>
    </row>
    <row r="36" spans="1:7" x14ac:dyDescent="0.25">
      <c r="A36" t="s">
        <v>240</v>
      </c>
      <c r="B36">
        <v>0</v>
      </c>
      <c r="C36">
        <v>5.5797340000000002</v>
      </c>
      <c r="D36" s="4">
        <f>'mCherry T1 raw'!D36*4.328349</f>
        <v>9708.4868070000011</v>
      </c>
      <c r="E36" s="4">
        <f>'mCherry T1 raw'!E36*6.197169</f>
        <v>0</v>
      </c>
    </row>
    <row r="37" spans="1:7" x14ac:dyDescent="0.25">
      <c r="A37" t="s">
        <v>241</v>
      </c>
      <c r="B37">
        <v>23221.032674999999</v>
      </c>
      <c r="C37">
        <v>0</v>
      </c>
      <c r="D37" s="4"/>
      <c r="E37" s="4"/>
    </row>
    <row r="38" spans="1:7" x14ac:dyDescent="0.25">
      <c r="A38" t="s">
        <v>242</v>
      </c>
      <c r="D38" s="4">
        <f>'mCherry T1 raw'!D38*4.328349</f>
        <v>17.313396000000001</v>
      </c>
      <c r="E38" s="4">
        <f>'mCherry T1 raw'!E38*6.197169</f>
        <v>12.394337999999999</v>
      </c>
      <c r="F38">
        <v>6590.41741</v>
      </c>
      <c r="G38">
        <v>0</v>
      </c>
    </row>
    <row r="39" spans="1:7" x14ac:dyDescent="0.25">
      <c r="A39" t="s">
        <v>243</v>
      </c>
      <c r="B39">
        <v>31.486145999999998</v>
      </c>
      <c r="C39">
        <v>6215.823676</v>
      </c>
      <c r="D39" s="4"/>
      <c r="E39" s="4"/>
      <c r="F39">
        <v>42220.566498</v>
      </c>
      <c r="G39">
        <v>19689.560464000002</v>
      </c>
    </row>
    <row r="40" spans="1:7" x14ac:dyDescent="0.25">
      <c r="A40" t="s">
        <v>244</v>
      </c>
      <c r="B40">
        <v>0</v>
      </c>
      <c r="C40">
        <v>6824.014682</v>
      </c>
      <c r="D40" s="4"/>
      <c r="E40" s="4"/>
    </row>
    <row r="41" spans="1:7" x14ac:dyDescent="0.25">
      <c r="A41" t="s">
        <v>245</v>
      </c>
      <c r="B41">
        <v>10.495381999999999</v>
      </c>
      <c r="C41">
        <v>22391.472542</v>
      </c>
      <c r="D41" s="4">
        <f>'mCherry T1 raw'!D41*4.328349</f>
        <v>25.970094000000003</v>
      </c>
      <c r="E41" s="4">
        <f>'mCherry T1 raw'!E41*6.197169</f>
        <v>24.788675999999999</v>
      </c>
      <c r="F41">
        <v>4054.1540839999998</v>
      </c>
      <c r="G41">
        <v>0</v>
      </c>
    </row>
    <row r="42" spans="1:7" x14ac:dyDescent="0.25">
      <c r="A42" t="s">
        <v>246</v>
      </c>
      <c r="B42">
        <v>0</v>
      </c>
      <c r="C42">
        <v>3816.5380560000003</v>
      </c>
      <c r="D42" s="4"/>
      <c r="E42" s="4"/>
    </row>
    <row r="43" spans="1:7" x14ac:dyDescent="0.25">
      <c r="A43" t="s">
        <v>247</v>
      </c>
      <c r="D43" s="4"/>
      <c r="E43" s="4"/>
      <c r="F43">
        <v>21920.791795999998</v>
      </c>
      <c r="G43">
        <v>0</v>
      </c>
    </row>
    <row r="44" spans="1:7" x14ac:dyDescent="0.25">
      <c r="A44" t="s">
        <v>248</v>
      </c>
      <c r="D44" s="4">
        <f>'mCherry T1 raw'!D44*4.328349</f>
        <v>0</v>
      </c>
      <c r="E44" s="4">
        <f>'mCherry T1 raw'!E44*6.197169</f>
        <v>9989.8364279999987</v>
      </c>
    </row>
    <row r="45" spans="1:7" x14ac:dyDescent="0.25">
      <c r="A45" t="s">
        <v>249</v>
      </c>
      <c r="D45" s="4"/>
      <c r="E45" s="4"/>
    </row>
    <row r="46" spans="1:7" x14ac:dyDescent="0.25">
      <c r="A46" t="s">
        <v>250</v>
      </c>
      <c r="B46">
        <v>0</v>
      </c>
      <c r="C46">
        <v>16326.301684</v>
      </c>
      <c r="D46" s="4"/>
      <c r="E46" s="4"/>
    </row>
    <row r="47" spans="1:7" x14ac:dyDescent="0.25">
      <c r="A47" t="s">
        <v>251</v>
      </c>
      <c r="D47" s="4">
        <f>'mCherry T1 raw'!D47*4.328349</f>
        <v>44361.248900999999</v>
      </c>
      <c r="E47" s="4">
        <f>'mCherry T1 raw'!E47*6.197169</f>
        <v>12450.112520999999</v>
      </c>
    </row>
    <row r="48" spans="1:7" x14ac:dyDescent="0.25">
      <c r="A48" t="s">
        <v>252</v>
      </c>
      <c r="B48">
        <v>0</v>
      </c>
      <c r="C48">
        <v>5735.9665519999999</v>
      </c>
      <c r="D48" s="4">
        <f>'mCherry T1 raw'!D48*4.328349</f>
        <v>8.6566980000000004</v>
      </c>
      <c r="E48" s="4">
        <f>'mCherry T1 raw'!E48*6.197169</f>
        <v>0</v>
      </c>
    </row>
    <row r="49" spans="1:7" x14ac:dyDescent="0.25">
      <c r="A49" t="s">
        <v>253</v>
      </c>
      <c r="B49">
        <v>11534.424818</v>
      </c>
      <c r="C49">
        <v>7108.5811160000003</v>
      </c>
      <c r="D49" s="4"/>
      <c r="E49" s="4"/>
    </row>
    <row r="50" spans="1:7" x14ac:dyDescent="0.25">
      <c r="A50" t="s">
        <v>254</v>
      </c>
      <c r="B50">
        <v>29680.940295999997</v>
      </c>
      <c r="C50">
        <v>25845.327888</v>
      </c>
      <c r="D50" s="4">
        <f>'mCherry T1 raw'!D50*4.328349</f>
        <v>8.6566980000000004</v>
      </c>
      <c r="E50" s="4">
        <f>'mCherry T1 raw'!E50*6.197169</f>
        <v>37.183014</v>
      </c>
    </row>
    <row r="51" spans="1:7" x14ac:dyDescent="0.25">
      <c r="A51" t="s">
        <v>255</v>
      </c>
      <c r="D51" s="4">
        <f>'mCherry T1 raw'!D51*4.328349</f>
        <v>10037.441331</v>
      </c>
      <c r="E51" s="4">
        <f>'mCherry T1 raw'!E51*6.197169</f>
        <v>134999.12949599998</v>
      </c>
      <c r="F51">
        <v>96.680939999999993</v>
      </c>
      <c r="G51">
        <v>103.086704</v>
      </c>
    </row>
    <row r="52" spans="1:7" x14ac:dyDescent="0.25">
      <c r="A52" t="s">
        <v>256</v>
      </c>
      <c r="D52" s="4">
        <f>'mCherry T1 raw'!D52*4.328349</f>
        <v>9608.9347799999996</v>
      </c>
      <c r="E52" s="4">
        <f>'mCherry T1 raw'!E52*6.197169</f>
        <v>7219.7018849999995</v>
      </c>
    </row>
    <row r="53" spans="1:7" x14ac:dyDescent="0.25">
      <c r="A53" t="s">
        <v>257</v>
      </c>
      <c r="B53">
        <v>0</v>
      </c>
      <c r="C53">
        <v>50.217606000000004</v>
      </c>
      <c r="D53" s="4"/>
      <c r="E53" s="4"/>
    </row>
    <row r="54" spans="1:7" x14ac:dyDescent="0.25">
      <c r="A54" t="s">
        <v>258</v>
      </c>
      <c r="B54">
        <v>630793.44896399998</v>
      </c>
      <c r="C54">
        <v>638009.10449599999</v>
      </c>
      <c r="D54" s="4">
        <f>'mCherry T1 raw'!D54*4.328349</f>
        <v>130317.93169200001</v>
      </c>
      <c r="E54" s="4">
        <f>'mCherry T1 raw'!E54*6.197169</f>
        <v>175596.78361499999</v>
      </c>
      <c r="F54">
        <v>636602.09482599993</v>
      </c>
      <c r="G54">
        <v>658039.24831200007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13" workbookViewId="0">
      <selection activeCell="G1" sqref="G1"/>
    </sheetView>
  </sheetViews>
  <sheetFormatPr defaultRowHeight="15" x14ac:dyDescent="0.25"/>
  <sheetData>
    <row r="1" spans="1:7" x14ac:dyDescent="0.25">
      <c r="B1" t="s">
        <v>259</v>
      </c>
      <c r="C1" t="s">
        <v>260</v>
      </c>
      <c r="D1" t="s">
        <v>261</v>
      </c>
      <c r="E1" t="s">
        <v>262</v>
      </c>
      <c r="F1" t="s">
        <v>263</v>
      </c>
      <c r="G1" t="s">
        <v>264</v>
      </c>
    </row>
    <row r="2" spans="1:7" x14ac:dyDescent="0.25">
      <c r="A2" t="s">
        <v>206</v>
      </c>
      <c r="C2">
        <v>12.47313468294643</v>
      </c>
      <c r="D2" s="4"/>
      <c r="E2" s="4"/>
    </row>
    <row r="3" spans="1:7" x14ac:dyDescent="0.25">
      <c r="A3" t="s">
        <v>207</v>
      </c>
      <c r="D3" s="4"/>
      <c r="E3" s="4"/>
      <c r="F3">
        <v>10.505252622600336</v>
      </c>
    </row>
    <row r="4" spans="1:7" x14ac:dyDescent="0.25">
      <c r="A4" t="s">
        <v>208</v>
      </c>
      <c r="D4" s="4"/>
      <c r="E4" s="4"/>
    </row>
    <row r="5" spans="1:7" x14ac:dyDescent="0.25">
      <c r="A5" t="s">
        <v>209</v>
      </c>
      <c r="D5" s="4"/>
      <c r="E5" s="4"/>
      <c r="F5">
        <v>14.057321006346346</v>
      </c>
      <c r="G5">
        <v>13.267299780662574</v>
      </c>
    </row>
    <row r="6" spans="1:7" x14ac:dyDescent="0.25">
      <c r="A6" t="s">
        <v>210</v>
      </c>
      <c r="D6" s="4"/>
      <c r="E6" s="4"/>
      <c r="F6">
        <v>14.016943926672903</v>
      </c>
      <c r="G6">
        <v>13.398028923472076</v>
      </c>
    </row>
    <row r="7" spans="1:7" x14ac:dyDescent="0.25">
      <c r="A7" t="s">
        <v>211</v>
      </c>
      <c r="C7">
        <v>12.941675794066773</v>
      </c>
      <c r="D7" s="4"/>
      <c r="E7" s="4"/>
    </row>
    <row r="8" spans="1:7" x14ac:dyDescent="0.25">
      <c r="A8" t="s">
        <v>212</v>
      </c>
      <c r="D8" s="4">
        <f>LOG('mCherry T1 normalized'!D8,2)</f>
        <v>14.749761628884547</v>
      </c>
      <c r="E8" s="4">
        <f>LOG('mCherry T1 normalized'!E8,2)</f>
        <v>15.312628051787128</v>
      </c>
    </row>
    <row r="9" spans="1:7" x14ac:dyDescent="0.25">
      <c r="A9" t="s">
        <v>213</v>
      </c>
      <c r="D9" s="4"/>
      <c r="E9" s="4"/>
      <c r="F9">
        <v>12.936789604283385</v>
      </c>
      <c r="G9">
        <v>12.717987468509669</v>
      </c>
    </row>
    <row r="10" spans="1:7" x14ac:dyDescent="0.25">
      <c r="A10" t="s">
        <v>214</v>
      </c>
      <c r="D10" s="4"/>
      <c r="E10" s="4"/>
      <c r="F10">
        <v>14.432051539675713</v>
      </c>
      <c r="G10">
        <v>14.807767148287295</v>
      </c>
    </row>
    <row r="11" spans="1:7" x14ac:dyDescent="0.25">
      <c r="A11" t="s">
        <v>215</v>
      </c>
      <c r="D11" s="4">
        <f>LOG('mCherry T1 normalized'!D11,2)</f>
        <v>6.6987793308169836</v>
      </c>
      <c r="E11" s="4">
        <f>LOG('mCherry T1 normalized'!E11,2)</f>
        <v>5.8015343133273385</v>
      </c>
    </row>
    <row r="12" spans="1:7" x14ac:dyDescent="0.25">
      <c r="A12" t="s">
        <v>216</v>
      </c>
      <c r="D12" s="4"/>
      <c r="E12" s="4"/>
    </row>
    <row r="13" spans="1:7" x14ac:dyDescent="0.25">
      <c r="A13" t="s">
        <v>217</v>
      </c>
      <c r="B13">
        <v>13.749234776804988</v>
      </c>
      <c r="C13">
        <v>12.878940038718811</v>
      </c>
      <c r="D13" s="4">
        <f>LOG('mCherry T1 normalized'!D13,2)</f>
        <v>4.1138168300958267</v>
      </c>
      <c r="E13" s="4">
        <f>LOG('mCherry T1 normalized'!E13,2)</f>
        <v>5.6316093118850263</v>
      </c>
      <c r="F13">
        <v>12.89284014359416</v>
      </c>
      <c r="G13">
        <v>5.8803595353382647</v>
      </c>
    </row>
    <row r="14" spans="1:7" x14ac:dyDescent="0.25">
      <c r="A14" t="s">
        <v>218</v>
      </c>
      <c r="B14">
        <v>5.5616077736292171</v>
      </c>
      <c r="C14">
        <v>4.065158847501773</v>
      </c>
      <c r="D14" s="4"/>
      <c r="E14" s="4"/>
    </row>
    <row r="15" spans="1:7" x14ac:dyDescent="0.25">
      <c r="A15" t="s">
        <v>219</v>
      </c>
      <c r="D15" s="4"/>
      <c r="E15" s="4"/>
    </row>
    <row r="16" spans="1:7" x14ac:dyDescent="0.25">
      <c r="A16" t="s">
        <v>220</v>
      </c>
      <c r="D16" s="4"/>
      <c r="E16" s="4"/>
      <c r="F16">
        <v>15.764500052916242</v>
      </c>
      <c r="G16">
        <v>13.892285601645073</v>
      </c>
    </row>
    <row r="17" spans="1:7" x14ac:dyDescent="0.25">
      <c r="A17" t="s">
        <v>221</v>
      </c>
      <c r="B17">
        <v>12.210264949667765</v>
      </c>
      <c r="C17">
        <v>10.876801127962477</v>
      </c>
      <c r="D17" s="4"/>
      <c r="E17" s="4"/>
    </row>
    <row r="18" spans="1:7" x14ac:dyDescent="0.25">
      <c r="A18" t="s">
        <v>222</v>
      </c>
      <c r="D18" s="4">
        <f>LOG('mCherry T1 normalized'!D18,2)</f>
        <v>13.519490162377695</v>
      </c>
      <c r="E18" s="4">
        <f>LOG('mCherry T1 normalized'!E18,2)</f>
        <v>14.700051727910852</v>
      </c>
      <c r="F18">
        <v>13.776726002831184</v>
      </c>
      <c r="G18">
        <v>13.710082270424321</v>
      </c>
    </row>
    <row r="19" spans="1:7" x14ac:dyDescent="0.25">
      <c r="A19" t="s">
        <v>223</v>
      </c>
      <c r="B19">
        <v>7.5616077736292171</v>
      </c>
      <c r="C19">
        <v>8.1806360649217087</v>
      </c>
      <c r="D19" s="4">
        <f>LOG('mCherry T1 normalized'!D19,2)</f>
        <v>18.918338629116501</v>
      </c>
      <c r="E19" s="4">
        <f>LOG('mCherry T1 normalized'!E19,2)</f>
        <v>18.356709247385847</v>
      </c>
      <c r="F19">
        <v>7.273231500066113</v>
      </c>
      <c r="G19">
        <v>7.5807992534793556</v>
      </c>
    </row>
    <row r="20" spans="1:7" x14ac:dyDescent="0.25">
      <c r="A20" t="s">
        <v>224</v>
      </c>
      <c r="B20">
        <v>12.238740118278242</v>
      </c>
      <c r="C20">
        <v>10.927279572990269</v>
      </c>
      <c r="D20" s="4"/>
      <c r="E20" s="4"/>
    </row>
    <row r="21" spans="1:7" x14ac:dyDescent="0.25">
      <c r="A21" t="s">
        <v>225</v>
      </c>
      <c r="D21" s="4">
        <f>LOG('mCherry T1 normalized'!D21,2)</f>
        <v>11.800317357279045</v>
      </c>
      <c r="E21" s="4"/>
    </row>
    <row r="22" spans="1:7" x14ac:dyDescent="0.25">
      <c r="A22" t="s">
        <v>226</v>
      </c>
      <c r="B22">
        <v>6.9766452729080601</v>
      </c>
      <c r="C22">
        <v>6.8021244416679805</v>
      </c>
      <c r="D22" s="4">
        <f>LOG('mCherry T1 normalized'!D22,2)</f>
        <v>17.585460294687788</v>
      </c>
      <c r="E22" s="4">
        <f>LOG('mCherry T1 normalized'!E22,2)</f>
        <v>17.316467488827257</v>
      </c>
      <c r="F22">
        <v>7.0458210039630398</v>
      </c>
      <c r="G22">
        <v>6.9678223765886038</v>
      </c>
    </row>
    <row r="23" spans="1:7" x14ac:dyDescent="0.25">
      <c r="A23" t="s">
        <v>227</v>
      </c>
      <c r="D23" s="4">
        <f>LOG('mCherry T1 normalized'!D23,2)</f>
        <v>8.5732484487331249</v>
      </c>
      <c r="E23" s="4">
        <f>LOG('mCherry T1 normalized'!E23,2)</f>
        <v>8.3320490300261181</v>
      </c>
    </row>
    <row r="24" spans="1:7" x14ac:dyDescent="0.25">
      <c r="A24" t="s">
        <v>228</v>
      </c>
      <c r="B24">
        <v>6.7840001949656656</v>
      </c>
      <c r="C24">
        <v>12.845425196032162</v>
      </c>
      <c r="D24" s="4">
        <f>LOG('mCherry T1 normalized'!D24,2)</f>
        <v>3.6987793308169832</v>
      </c>
      <c r="E24" s="4">
        <f>LOG('mCherry T1 normalized'!E24,2)</f>
        <v>4.2165718126061824</v>
      </c>
      <c r="F24">
        <v>5.1477006179822533</v>
      </c>
      <c r="G24">
        <v>6.050284536780576</v>
      </c>
    </row>
    <row r="25" spans="1:7" x14ac:dyDescent="0.25">
      <c r="A25" t="s">
        <v>229</v>
      </c>
      <c r="B25">
        <v>17.582780552687286</v>
      </c>
      <c r="C25">
        <v>16.44796297457513</v>
      </c>
      <c r="D25" s="4">
        <f>LOG('mCherry T1 normalized'!D25,2)</f>
        <v>14.681772905511293</v>
      </c>
      <c r="E25" s="4">
        <f>LOG('mCherry T1 normalized'!E25,2)</f>
        <v>16.056300503397978</v>
      </c>
      <c r="F25">
        <v>14.865532797598425</v>
      </c>
      <c r="G25">
        <v>15.066164150446722</v>
      </c>
    </row>
    <row r="26" spans="1:7" x14ac:dyDescent="0.25">
      <c r="A26" t="s">
        <v>230</v>
      </c>
      <c r="D26" s="4"/>
      <c r="E26" s="4"/>
      <c r="F26">
        <v>4.2732315000661121</v>
      </c>
      <c r="G26">
        <v>7.6352470375017329</v>
      </c>
    </row>
    <row r="27" spans="1:7" x14ac:dyDescent="0.25">
      <c r="A27" t="s">
        <v>231</v>
      </c>
      <c r="B27">
        <v>14.991827988545573</v>
      </c>
      <c r="D27" s="4"/>
      <c r="E27" s="4"/>
    </row>
    <row r="28" spans="1:7" x14ac:dyDescent="0.25">
      <c r="A28" t="s">
        <v>232</v>
      </c>
      <c r="D28" s="4"/>
      <c r="E28" s="4"/>
      <c r="F28">
        <v>15.257768635710233</v>
      </c>
      <c r="G28">
        <v>13.669893180308625</v>
      </c>
    </row>
    <row r="29" spans="1:7" x14ac:dyDescent="0.25">
      <c r="A29" t="s">
        <v>233</v>
      </c>
      <c r="B29">
        <v>13.839282630466855</v>
      </c>
      <c r="C29">
        <v>16.433756247585617</v>
      </c>
      <c r="D29" s="4">
        <f>LOG('mCherry T1 normalized'!D29,2)</f>
        <v>5.4357449249831893</v>
      </c>
      <c r="E29" s="4">
        <f>LOG('mCherry T1 normalized'!E29,2)</f>
        <v>13.563824063853414</v>
      </c>
      <c r="F29">
        <v>12.862570543812588</v>
      </c>
      <c r="G29">
        <v>4.8803595353382638</v>
      </c>
    </row>
    <row r="30" spans="1:7" x14ac:dyDescent="0.25">
      <c r="A30" t="s">
        <v>234</v>
      </c>
      <c r="B30">
        <v>8.561607773629218</v>
      </c>
      <c r="C30">
        <v>11.770215193713238</v>
      </c>
      <c r="D30" s="4"/>
      <c r="E30" s="4"/>
    </row>
    <row r="31" spans="1:7" x14ac:dyDescent="0.25">
      <c r="A31" t="s">
        <v>235</v>
      </c>
      <c r="B31">
        <v>4.3916827721869049</v>
      </c>
      <c r="C31">
        <v>4.480196346780617</v>
      </c>
      <c r="D31" s="4"/>
      <c r="E31" s="4"/>
      <c r="F31">
        <v>13.866311328209777</v>
      </c>
      <c r="G31">
        <v>15.472582956697666</v>
      </c>
    </row>
    <row r="32" spans="1:7" x14ac:dyDescent="0.25">
      <c r="A32" t="s">
        <v>236</v>
      </c>
      <c r="B32">
        <v>3.9766452729080615</v>
      </c>
      <c r="C32">
        <v>4.8021244416679796</v>
      </c>
      <c r="D32" s="4"/>
      <c r="E32" s="4"/>
      <c r="F32">
        <v>13.907437519807116</v>
      </c>
      <c r="G32">
        <v>15.488383285794756</v>
      </c>
    </row>
    <row r="33" spans="1:7" x14ac:dyDescent="0.25">
      <c r="A33" t="s">
        <v>237</v>
      </c>
      <c r="D33" s="4">
        <f>LOG('mCherry T1 normalized'!D33,2)</f>
        <v>3.1138168300958275</v>
      </c>
      <c r="E33" s="4">
        <f>LOG('mCherry T1 normalized'!E33,2)</f>
        <v>13.614602886579338</v>
      </c>
      <c r="F33">
        <v>12.876857845052303</v>
      </c>
      <c r="G33">
        <v>14.621826521739409</v>
      </c>
    </row>
    <row r="34" spans="1:7" x14ac:dyDescent="0.25">
      <c r="A34" t="s">
        <v>238</v>
      </c>
      <c r="B34">
        <v>13.24888624369507</v>
      </c>
      <c r="C34">
        <v>4.480196346780617</v>
      </c>
      <c r="D34" s="4"/>
      <c r="E34" s="4"/>
    </row>
    <row r="35" spans="1:7" x14ac:dyDescent="0.25">
      <c r="A35" t="s">
        <v>239</v>
      </c>
      <c r="B35">
        <v>12.3105460094615</v>
      </c>
      <c r="C35">
        <v>14.76762015846414</v>
      </c>
      <c r="D35" s="4"/>
      <c r="E35" s="4"/>
    </row>
    <row r="36" spans="1:7" x14ac:dyDescent="0.25">
      <c r="A36" t="s">
        <v>240</v>
      </c>
      <c r="C36">
        <v>2.480196346780617</v>
      </c>
      <c r="D36" s="4">
        <f>LOG('mCherry T1 normalized'!D36,2)</f>
        <v>13.245030735182098</v>
      </c>
      <c r="E36" s="4"/>
    </row>
    <row r="37" spans="1:7" x14ac:dyDescent="0.25">
      <c r="A37" t="s">
        <v>241</v>
      </c>
      <c r="B37">
        <v>14.503144512044628</v>
      </c>
      <c r="D37" s="4"/>
      <c r="E37" s="4"/>
    </row>
    <row r="38" spans="1:7" x14ac:dyDescent="0.25">
      <c r="A38" t="s">
        <v>242</v>
      </c>
      <c r="D38" s="4">
        <f>LOG('mCherry T1 normalized'!D38,2)</f>
        <v>4.1138168300958267</v>
      </c>
      <c r="E38" s="4">
        <f>LOG('mCherry T1 normalized'!E38,2)</f>
        <v>3.6316093118850259</v>
      </c>
      <c r="F38">
        <v>12.686154127174067</v>
      </c>
    </row>
    <row r="39" spans="1:7" x14ac:dyDescent="0.25">
      <c r="A39" t="s">
        <v>243</v>
      </c>
      <c r="B39">
        <v>4.976645272908061</v>
      </c>
      <c r="C39">
        <v>12.601729864120649</v>
      </c>
      <c r="D39" s="4"/>
      <c r="E39" s="4"/>
      <c r="F39">
        <v>15.365658315846368</v>
      </c>
      <c r="G39">
        <v>14.265143285431618</v>
      </c>
    </row>
    <row r="40" spans="1:7" x14ac:dyDescent="0.25">
      <c r="A40" t="s">
        <v>244</v>
      </c>
      <c r="C40">
        <v>12.736405035308003</v>
      </c>
      <c r="D40" s="4"/>
      <c r="E40" s="4"/>
    </row>
    <row r="41" spans="1:7" x14ac:dyDescent="0.25">
      <c r="A41" t="s">
        <v>245</v>
      </c>
      <c r="B41">
        <v>3.3916827721869049</v>
      </c>
      <c r="C41">
        <v>14.450661787560612</v>
      </c>
      <c r="D41" s="4">
        <f>LOG('mCherry T1 normalized'!D41,2)</f>
        <v>4.6987793308169836</v>
      </c>
      <c r="E41" s="4">
        <f>LOG('mCherry T1 normalized'!E41,2)</f>
        <v>4.6316093118850263</v>
      </c>
      <c r="F41">
        <v>11.985185206224246</v>
      </c>
    </row>
    <row r="42" spans="1:7" x14ac:dyDescent="0.25">
      <c r="A42" t="s">
        <v>246</v>
      </c>
      <c r="C42">
        <v>11.898048861666517</v>
      </c>
      <c r="D42" s="4"/>
      <c r="E42" s="4"/>
    </row>
    <row r="43" spans="1:7" x14ac:dyDescent="0.25">
      <c r="A43" t="s">
        <v>247</v>
      </c>
      <c r="D43" s="4"/>
      <c r="E43" s="4"/>
      <c r="F43">
        <v>14.420012290052798</v>
      </c>
    </row>
    <row r="44" spans="1:7" x14ac:dyDescent="0.25">
      <c r="A44" t="s">
        <v>248</v>
      </c>
      <c r="D44" s="4"/>
      <c r="E44" s="4">
        <f>LOG('mCherry T1 normalized'!E44,2)</f>
        <v>13.286245340412993</v>
      </c>
    </row>
    <row r="45" spans="1:7" x14ac:dyDescent="0.25">
      <c r="A45" t="s">
        <v>249</v>
      </c>
      <c r="D45" s="4"/>
      <c r="E45" s="4"/>
    </row>
    <row r="46" spans="1:7" x14ac:dyDescent="0.25">
      <c r="A46" t="s">
        <v>250</v>
      </c>
      <c r="C46">
        <v>13.994910400919105</v>
      </c>
      <c r="D46" s="4"/>
      <c r="E46" s="4"/>
    </row>
    <row r="47" spans="1:7" x14ac:dyDescent="0.25">
      <c r="A47" t="s">
        <v>251</v>
      </c>
      <c r="D47" s="4">
        <f>LOG('mCherry T1 normalized'!D47,2)</f>
        <v>15.437012361773967</v>
      </c>
      <c r="E47" s="4">
        <f>LOG('mCherry T1 normalized'!E47,2)</f>
        <v>13.603871160618318</v>
      </c>
    </row>
    <row r="48" spans="1:7" x14ac:dyDescent="0.25">
      <c r="A48" t="s">
        <v>252</v>
      </c>
      <c r="C48">
        <v>12.485820895974495</v>
      </c>
      <c r="D48" s="4">
        <f>LOG('mCherry T1 normalized'!D48,2)</f>
        <v>3.1138168300958275</v>
      </c>
      <c r="E48" s="4" t="e">
        <f>LOG('mCherry T1 normalized'!E48,2)</f>
        <v>#NUM!</v>
      </c>
    </row>
    <row r="49" spans="1:7" x14ac:dyDescent="0.25">
      <c r="A49" t="s">
        <v>253</v>
      </c>
      <c r="B49">
        <v>13.493658443136136</v>
      </c>
      <c r="C49">
        <v>12.795345909036918</v>
      </c>
      <c r="D49" s="4"/>
      <c r="E49" s="4"/>
    </row>
    <row r="50" spans="1:7" x14ac:dyDescent="0.25">
      <c r="A50" t="s">
        <v>254</v>
      </c>
      <c r="B50">
        <v>14.857249176996303</v>
      </c>
      <c r="C50">
        <v>14.657615884769854</v>
      </c>
      <c r="D50" s="4">
        <f>LOG('mCherry T1 normalized'!D50,2)</f>
        <v>3.1138168300958275</v>
      </c>
      <c r="E50" s="4">
        <f>LOG('mCherry T1 normalized'!E50,2)</f>
        <v>5.2165718126061824</v>
      </c>
    </row>
    <row r="51" spans="1:7" x14ac:dyDescent="0.25">
      <c r="A51" t="s">
        <v>255</v>
      </c>
      <c r="D51" s="4">
        <f>LOG('mCherry T1 normalized'!D51,2)</f>
        <v>13.293103934741831</v>
      </c>
      <c r="E51" s="4">
        <f>LOG('mCherry T1 normalized'!E51,2)</f>
        <v>17.04259057892882</v>
      </c>
      <c r="F51">
        <v>6.5951595949534747</v>
      </c>
      <c r="G51">
        <v>6.6877144573958676</v>
      </c>
    </row>
    <row r="52" spans="1:7" x14ac:dyDescent="0.25">
      <c r="A52" t="s">
        <v>256</v>
      </c>
      <c r="D52" s="4">
        <f>LOG('mCherry T1 normalized'!D52,2)</f>
        <v>13.230160791333295</v>
      </c>
      <c r="E52" s="4">
        <f>LOG('mCherry T1 normalized'!E52,2)</f>
        <v>12.817723551426669</v>
      </c>
    </row>
    <row r="53" spans="1:7" x14ac:dyDescent="0.25">
      <c r="A53" t="s">
        <v>257</v>
      </c>
      <c r="C53">
        <v>5.6501213482229291</v>
      </c>
      <c r="D53" s="4"/>
      <c r="E53" s="4"/>
    </row>
    <row r="54" spans="1:7" x14ac:dyDescent="0.25">
      <c r="A54" t="s">
        <v>258</v>
      </c>
      <c r="B54">
        <v>19.266808151692334</v>
      </c>
      <c r="C54">
        <v>19.283217486071958</v>
      </c>
      <c r="D54" s="4">
        <f>LOG('mCherry T1 normalized'!D54,2)</f>
        <v>16.991676086226157</v>
      </c>
      <c r="E54" s="4">
        <f>LOG('mCherry T1 normalized'!E54,2)</f>
        <v>17.421906893881914</v>
      </c>
      <c r="F54">
        <v>19.280032378803217</v>
      </c>
      <c r="G54">
        <v>19.327814109546907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28" workbookViewId="0">
      <selection activeCell="H1" sqref="H1:K1048576"/>
    </sheetView>
  </sheetViews>
  <sheetFormatPr defaultRowHeight="15" x14ac:dyDescent="0.25"/>
  <cols>
    <col min="1" max="5" width="9.140625" style="7"/>
    <col min="6" max="7" width="9.140625" style="6"/>
    <col min="12" max="16384" width="9.140625" style="7"/>
  </cols>
  <sheetData>
    <row r="1" spans="1:11" x14ac:dyDescent="0.25">
      <c r="A1" s="6"/>
      <c r="B1" s="6" t="s">
        <v>322</v>
      </c>
      <c r="C1" s="6" t="s">
        <v>323</v>
      </c>
      <c r="D1" s="6" t="s">
        <v>324</v>
      </c>
      <c r="E1" s="6" t="s">
        <v>325</v>
      </c>
      <c r="F1" s="6" t="s">
        <v>327</v>
      </c>
      <c r="G1" s="6" t="s">
        <v>328</v>
      </c>
      <c r="H1" s="7"/>
      <c r="I1" s="7"/>
      <c r="J1" s="7"/>
      <c r="K1" s="7"/>
    </row>
    <row r="2" spans="1:11" x14ac:dyDescent="0.25">
      <c r="A2" s="6" t="s">
        <v>326</v>
      </c>
      <c r="B2" s="6"/>
      <c r="C2" s="6"/>
      <c r="D2" s="6"/>
      <c r="E2" s="6"/>
      <c r="F2" s="6">
        <v>582</v>
      </c>
      <c r="H2" s="7"/>
      <c r="I2" s="7"/>
      <c r="J2" s="7"/>
      <c r="K2" s="7"/>
    </row>
    <row r="3" spans="1:11" x14ac:dyDescent="0.25">
      <c r="A3" s="6" t="s">
        <v>265</v>
      </c>
      <c r="B3" s="6"/>
      <c r="C3" s="6">
        <v>170</v>
      </c>
      <c r="D3" s="6">
        <v>12</v>
      </c>
      <c r="E3" s="6"/>
      <c r="F3" s="6">
        <v>590</v>
      </c>
      <c r="G3" s="6">
        <v>206</v>
      </c>
      <c r="H3" s="7"/>
      <c r="I3" s="7"/>
      <c r="J3" s="7"/>
      <c r="K3" s="7"/>
    </row>
    <row r="4" spans="1:11" x14ac:dyDescent="0.25">
      <c r="A4" s="6" t="s">
        <v>266</v>
      </c>
      <c r="B4" s="6"/>
      <c r="C4" s="6"/>
      <c r="D4" s="6"/>
      <c r="E4" s="6"/>
      <c r="F4" s="8">
        <v>1014</v>
      </c>
      <c r="H4" s="7"/>
      <c r="I4" s="7"/>
      <c r="J4" s="7"/>
      <c r="K4" s="7"/>
    </row>
    <row r="5" spans="1:11" x14ac:dyDescent="0.25">
      <c r="A5" s="6" t="s">
        <v>267</v>
      </c>
      <c r="B5" s="6"/>
      <c r="C5" s="6"/>
      <c r="D5" s="6"/>
      <c r="E5" s="6"/>
      <c r="H5" s="7"/>
      <c r="I5" s="7"/>
      <c r="J5" s="7"/>
      <c r="K5" s="7"/>
    </row>
    <row r="6" spans="1:11" x14ac:dyDescent="0.25">
      <c r="A6" s="6" t="s">
        <v>268</v>
      </c>
      <c r="B6" s="6"/>
      <c r="C6" s="6"/>
      <c r="D6" s="6">
        <v>38</v>
      </c>
      <c r="E6" s="6">
        <v>18</v>
      </c>
      <c r="F6" s="8">
        <v>4066</v>
      </c>
      <c r="G6" s="8">
        <v>2480</v>
      </c>
      <c r="H6" s="7"/>
      <c r="I6" s="7"/>
      <c r="J6" s="7"/>
      <c r="K6" s="7"/>
    </row>
    <row r="7" spans="1:11" x14ac:dyDescent="0.25">
      <c r="A7" s="6" t="s">
        <v>269</v>
      </c>
      <c r="B7" s="6">
        <v>150</v>
      </c>
      <c r="C7" s="6">
        <v>588</v>
      </c>
      <c r="D7" s="6"/>
      <c r="E7" s="6"/>
      <c r="H7" s="7"/>
      <c r="I7" s="7"/>
      <c r="J7" s="7"/>
      <c r="K7" s="7"/>
    </row>
    <row r="8" spans="1:11" x14ac:dyDescent="0.25">
      <c r="A8" s="6" t="s">
        <v>270</v>
      </c>
      <c r="B8" s="6"/>
      <c r="C8" s="6"/>
      <c r="D8" s="6">
        <v>972</v>
      </c>
      <c r="E8" s="6">
        <v>2406</v>
      </c>
      <c r="H8" s="7"/>
      <c r="I8" s="7"/>
      <c r="J8" s="7"/>
      <c r="K8" s="7"/>
    </row>
    <row r="9" spans="1:11" x14ac:dyDescent="0.25">
      <c r="A9" s="6" t="s">
        <v>271</v>
      </c>
      <c r="B9" s="6"/>
      <c r="C9" s="6"/>
      <c r="D9" s="6">
        <v>7794</v>
      </c>
      <c r="E9" s="6">
        <v>6582</v>
      </c>
      <c r="F9" s="6">
        <v>130</v>
      </c>
      <c r="H9" s="7"/>
      <c r="I9" s="7"/>
      <c r="J9" s="7"/>
      <c r="K9" s="7"/>
    </row>
    <row r="10" spans="1:11" x14ac:dyDescent="0.25">
      <c r="A10" s="6" t="s">
        <v>272</v>
      </c>
      <c r="B10" s="6"/>
      <c r="C10" s="6"/>
      <c r="D10" s="6"/>
      <c r="E10" s="6"/>
      <c r="F10" s="6">
        <v>90</v>
      </c>
      <c r="G10" s="6">
        <v>104</v>
      </c>
      <c r="H10" s="7"/>
      <c r="I10" s="7"/>
      <c r="J10" s="7"/>
      <c r="K10" s="7"/>
    </row>
    <row r="11" spans="1:11" x14ac:dyDescent="0.25">
      <c r="A11" s="6" t="s">
        <v>273</v>
      </c>
      <c r="B11" s="6">
        <v>14</v>
      </c>
      <c r="C11" s="6">
        <v>12</v>
      </c>
      <c r="D11" s="6">
        <v>36</v>
      </c>
      <c r="E11" s="6">
        <v>36</v>
      </c>
      <c r="F11" s="6">
        <v>56</v>
      </c>
      <c r="G11" s="6">
        <v>42</v>
      </c>
      <c r="H11" s="7"/>
      <c r="I11" s="7"/>
      <c r="J11" s="7"/>
      <c r="K11" s="7"/>
    </row>
    <row r="12" spans="1:11" x14ac:dyDescent="0.25">
      <c r="A12" s="6" t="s">
        <v>274</v>
      </c>
      <c r="B12" s="6"/>
      <c r="C12" s="6"/>
      <c r="D12" s="6"/>
      <c r="E12" s="6"/>
      <c r="H12" s="7"/>
      <c r="I12" s="7"/>
      <c r="J12" s="7"/>
      <c r="K12" s="7"/>
    </row>
    <row r="13" spans="1:11" x14ac:dyDescent="0.25">
      <c r="A13" s="6" t="s">
        <v>275</v>
      </c>
      <c r="B13" s="6"/>
      <c r="C13" s="6"/>
      <c r="D13" s="6"/>
      <c r="E13" s="6"/>
      <c r="H13" s="7"/>
      <c r="I13" s="7"/>
      <c r="J13" s="7"/>
      <c r="K13" s="7"/>
    </row>
    <row r="14" spans="1:11" x14ac:dyDescent="0.25">
      <c r="A14" s="6" t="s">
        <v>276</v>
      </c>
      <c r="B14" s="8">
        <v>2758</v>
      </c>
      <c r="C14" s="8">
        <v>1846</v>
      </c>
      <c r="D14" s="6">
        <v>3776</v>
      </c>
      <c r="E14" s="6">
        <v>4012</v>
      </c>
      <c r="F14" s="8">
        <v>5512</v>
      </c>
      <c r="G14" s="8">
        <v>6172</v>
      </c>
      <c r="H14" s="7"/>
      <c r="I14" s="7"/>
      <c r="J14" s="7"/>
      <c r="K14" s="7"/>
    </row>
    <row r="15" spans="1:11" x14ac:dyDescent="0.25">
      <c r="A15" s="6" t="s">
        <v>277</v>
      </c>
      <c r="B15" s="6">
        <v>4</v>
      </c>
      <c r="C15" s="6">
        <v>104</v>
      </c>
      <c r="D15" s="6">
        <v>8</v>
      </c>
      <c r="E15" s="6">
        <v>8</v>
      </c>
      <c r="H15" s="7"/>
      <c r="I15" s="7"/>
      <c r="J15" s="7"/>
      <c r="K15" s="7"/>
    </row>
    <row r="16" spans="1:11" x14ac:dyDescent="0.25">
      <c r="A16" s="6" t="s">
        <v>278</v>
      </c>
      <c r="B16" s="6"/>
      <c r="C16" s="6"/>
      <c r="D16" s="6">
        <v>18008</v>
      </c>
      <c r="E16" s="6">
        <v>16030</v>
      </c>
      <c r="H16" s="7"/>
      <c r="I16" s="7"/>
      <c r="J16" s="7"/>
      <c r="K16" s="7"/>
    </row>
    <row r="17" spans="1:11" x14ac:dyDescent="0.25">
      <c r="A17" s="6" t="s">
        <v>279</v>
      </c>
      <c r="B17" s="6"/>
      <c r="C17" s="6"/>
      <c r="D17" s="6">
        <v>2</v>
      </c>
      <c r="E17" s="6">
        <v>2</v>
      </c>
      <c r="H17" s="7"/>
      <c r="I17" s="7"/>
      <c r="J17" s="7"/>
      <c r="K17" s="7"/>
    </row>
    <row r="18" spans="1:11" x14ac:dyDescent="0.25">
      <c r="A18" s="6" t="s">
        <v>280</v>
      </c>
      <c r="B18" s="6">
        <v>152</v>
      </c>
      <c r="C18" s="6">
        <v>940</v>
      </c>
      <c r="D18" s="6"/>
      <c r="E18" s="6"/>
      <c r="H18" s="7"/>
      <c r="I18" s="7"/>
      <c r="J18" s="7"/>
      <c r="K18" s="7"/>
    </row>
    <row r="19" spans="1:11" x14ac:dyDescent="0.25">
      <c r="A19" s="6" t="s">
        <v>281</v>
      </c>
      <c r="B19" s="6"/>
      <c r="C19" s="6"/>
      <c r="D19" s="6"/>
      <c r="E19" s="6"/>
      <c r="F19" s="6">
        <v>264</v>
      </c>
      <c r="H19" s="7"/>
      <c r="I19" s="7"/>
      <c r="J19" s="7"/>
      <c r="K19" s="7"/>
    </row>
    <row r="20" spans="1:11" x14ac:dyDescent="0.25">
      <c r="A20" s="6" t="s">
        <v>282</v>
      </c>
      <c r="B20" s="6">
        <v>226</v>
      </c>
      <c r="C20" s="6"/>
      <c r="D20" s="6">
        <v>2</v>
      </c>
      <c r="E20" s="6"/>
      <c r="H20" s="7"/>
      <c r="I20" s="7"/>
      <c r="J20" s="7"/>
      <c r="K20" s="7"/>
    </row>
    <row r="21" spans="1:11" x14ac:dyDescent="0.25">
      <c r="A21" s="6" t="s">
        <v>283</v>
      </c>
      <c r="B21" s="6"/>
      <c r="C21" s="6"/>
      <c r="D21" s="6"/>
      <c r="E21" s="6">
        <v>2</v>
      </c>
      <c r="F21" s="6">
        <v>782</v>
      </c>
      <c r="G21" s="6">
        <v>420</v>
      </c>
      <c r="H21" s="7"/>
      <c r="I21" s="7"/>
      <c r="J21" s="7"/>
      <c r="K21" s="7"/>
    </row>
    <row r="22" spans="1:11" x14ac:dyDescent="0.25">
      <c r="A22" s="6" t="s">
        <v>284</v>
      </c>
      <c r="B22" s="6">
        <v>258</v>
      </c>
      <c r="C22" s="6"/>
      <c r="D22" s="6"/>
      <c r="E22" s="6">
        <v>4</v>
      </c>
      <c r="H22" s="7"/>
      <c r="I22" s="7"/>
      <c r="J22" s="7"/>
      <c r="K22" s="7"/>
    </row>
    <row r="23" spans="1:11" x14ac:dyDescent="0.25">
      <c r="A23" s="6" t="s">
        <v>285</v>
      </c>
      <c r="B23" s="6"/>
      <c r="C23" s="6"/>
      <c r="D23" s="6">
        <v>816</v>
      </c>
      <c r="E23" s="6"/>
      <c r="G23" s="6">
        <v>2</v>
      </c>
      <c r="H23" s="7"/>
      <c r="I23" s="7"/>
      <c r="J23" s="7"/>
      <c r="K23" s="7"/>
    </row>
    <row r="24" spans="1:11" x14ac:dyDescent="0.25">
      <c r="A24" s="6" t="s">
        <v>286</v>
      </c>
      <c r="B24" s="8">
        <v>1132</v>
      </c>
      <c r="C24" s="8">
        <v>3280</v>
      </c>
      <c r="D24" s="6">
        <v>7398</v>
      </c>
      <c r="E24" s="6">
        <v>3920</v>
      </c>
      <c r="F24" s="8">
        <v>1938</v>
      </c>
      <c r="G24" s="6">
        <v>766</v>
      </c>
      <c r="H24" s="7"/>
      <c r="I24" s="7"/>
      <c r="J24" s="7"/>
      <c r="K24" s="7"/>
    </row>
    <row r="25" spans="1:11" x14ac:dyDescent="0.25">
      <c r="A25" s="6" t="s">
        <v>287</v>
      </c>
      <c r="B25" s="6"/>
      <c r="C25" s="6"/>
      <c r="D25" s="6"/>
      <c r="E25" s="6"/>
      <c r="H25" s="7"/>
      <c r="I25" s="7"/>
      <c r="J25" s="7"/>
      <c r="K25" s="7"/>
    </row>
    <row r="26" spans="1:11" x14ac:dyDescent="0.25">
      <c r="A26" s="6" t="s">
        <v>288</v>
      </c>
      <c r="B26" s="6">
        <v>314</v>
      </c>
      <c r="C26" s="6">
        <v>10</v>
      </c>
      <c r="D26" s="6">
        <v>12546</v>
      </c>
      <c r="E26" s="6">
        <v>11642</v>
      </c>
      <c r="F26" s="6">
        <v>404</v>
      </c>
      <c r="G26" s="8">
        <v>3236</v>
      </c>
      <c r="H26" s="7"/>
      <c r="I26" s="7"/>
      <c r="J26" s="7"/>
      <c r="K26" s="7"/>
    </row>
    <row r="27" spans="1:11" x14ac:dyDescent="0.25">
      <c r="A27" s="6" t="s">
        <v>289</v>
      </c>
      <c r="B27" s="6"/>
      <c r="C27" s="6"/>
      <c r="D27" s="6">
        <v>206</v>
      </c>
      <c r="E27" s="6">
        <v>690</v>
      </c>
      <c r="H27" s="7"/>
      <c r="I27" s="7"/>
      <c r="J27" s="7"/>
      <c r="K27" s="7"/>
    </row>
    <row r="28" spans="1:11" x14ac:dyDescent="0.25">
      <c r="A28" s="6" t="s">
        <v>290</v>
      </c>
      <c r="B28" s="6"/>
      <c r="C28" s="6"/>
      <c r="D28" s="6">
        <v>7514</v>
      </c>
      <c r="E28" s="6">
        <v>1476</v>
      </c>
      <c r="H28" s="7"/>
      <c r="I28" s="7"/>
      <c r="J28" s="7"/>
      <c r="K28" s="7"/>
    </row>
    <row r="29" spans="1:11" x14ac:dyDescent="0.25">
      <c r="A29" s="6" t="s">
        <v>291</v>
      </c>
      <c r="B29" s="6"/>
      <c r="C29" s="6"/>
      <c r="D29" s="6"/>
      <c r="E29" s="6"/>
      <c r="F29" s="6">
        <v>404</v>
      </c>
      <c r="G29" s="6">
        <v>2</v>
      </c>
      <c r="H29" s="7"/>
      <c r="I29" s="7"/>
      <c r="J29" s="7"/>
      <c r="K29" s="7"/>
    </row>
    <row r="30" spans="1:11" x14ac:dyDescent="0.25">
      <c r="A30" s="6" t="s">
        <v>292</v>
      </c>
      <c r="B30" s="6">
        <v>12</v>
      </c>
      <c r="C30" s="6">
        <v>4</v>
      </c>
      <c r="D30" s="6"/>
      <c r="E30" s="6"/>
      <c r="H30" s="7"/>
      <c r="I30" s="7"/>
      <c r="J30" s="7"/>
      <c r="K30" s="7"/>
    </row>
    <row r="31" spans="1:11" x14ac:dyDescent="0.25">
      <c r="A31" s="6" t="s">
        <v>293</v>
      </c>
      <c r="B31" s="6"/>
      <c r="C31" s="6"/>
      <c r="D31" s="6"/>
      <c r="E31" s="6"/>
      <c r="H31" s="7"/>
      <c r="I31" s="7"/>
      <c r="J31" s="7"/>
      <c r="K31" s="7"/>
    </row>
    <row r="32" spans="1:11" x14ac:dyDescent="0.25">
      <c r="A32" s="6" t="s">
        <v>294</v>
      </c>
      <c r="B32" s="6">
        <v>34</v>
      </c>
      <c r="C32" s="6">
        <v>56</v>
      </c>
      <c r="D32" s="6"/>
      <c r="E32" s="6"/>
      <c r="H32" s="7"/>
      <c r="I32" s="7"/>
      <c r="J32" s="7"/>
      <c r="K32" s="7"/>
    </row>
    <row r="33" spans="1:11" x14ac:dyDescent="0.25">
      <c r="A33" s="6" t="s">
        <v>295</v>
      </c>
      <c r="B33" s="8">
        <v>4614</v>
      </c>
      <c r="C33" s="8">
        <v>4264</v>
      </c>
      <c r="D33" s="6"/>
      <c r="E33" s="6"/>
      <c r="H33" s="7"/>
      <c r="I33" s="7"/>
      <c r="J33" s="7"/>
      <c r="K33" s="7"/>
    </row>
    <row r="34" spans="1:11" x14ac:dyDescent="0.25">
      <c r="A34" s="6" t="s">
        <v>296</v>
      </c>
      <c r="B34" s="6">
        <v>26</v>
      </c>
      <c r="C34" s="6">
        <v>26</v>
      </c>
      <c r="D34" s="6"/>
      <c r="E34" s="6"/>
      <c r="H34" s="7"/>
      <c r="I34" s="7"/>
      <c r="J34" s="7"/>
      <c r="K34" s="7"/>
    </row>
    <row r="35" spans="1:11" x14ac:dyDescent="0.25">
      <c r="A35" s="6" t="s">
        <v>297</v>
      </c>
      <c r="B35" s="6">
        <v>4</v>
      </c>
      <c r="C35" s="6">
        <v>2</v>
      </c>
      <c r="D35" s="6"/>
      <c r="E35" s="6"/>
      <c r="H35" s="7"/>
      <c r="I35" s="7"/>
      <c r="J35" s="7"/>
      <c r="K35" s="7"/>
    </row>
    <row r="36" spans="1:11" x14ac:dyDescent="0.25">
      <c r="A36" s="6" t="s">
        <v>298</v>
      </c>
      <c r="B36" s="6">
        <v>8</v>
      </c>
      <c r="C36" s="6">
        <v>8</v>
      </c>
      <c r="D36" s="6"/>
      <c r="E36" s="6"/>
      <c r="H36" s="7"/>
      <c r="I36" s="7"/>
      <c r="J36" s="7"/>
      <c r="K36" s="7"/>
    </row>
    <row r="37" spans="1:11" x14ac:dyDescent="0.25">
      <c r="A37" s="6" t="s">
        <v>299</v>
      </c>
      <c r="B37" s="6">
        <v>14</v>
      </c>
      <c r="C37" s="6">
        <v>34</v>
      </c>
      <c r="D37" s="6"/>
      <c r="E37" s="6"/>
      <c r="H37" s="7"/>
      <c r="I37" s="7"/>
      <c r="J37" s="7"/>
      <c r="K37" s="7"/>
    </row>
    <row r="38" spans="1:11" x14ac:dyDescent="0.25">
      <c r="A38" s="6" t="s">
        <v>300</v>
      </c>
      <c r="B38" s="6"/>
      <c r="C38" s="6"/>
      <c r="D38" s="6">
        <v>304</v>
      </c>
      <c r="E38" s="6"/>
      <c r="H38" s="7"/>
      <c r="I38" s="7"/>
      <c r="J38" s="7"/>
      <c r="K38" s="7"/>
    </row>
    <row r="39" spans="1:11" x14ac:dyDescent="0.25">
      <c r="A39" s="6" t="s">
        <v>301</v>
      </c>
      <c r="B39" s="6"/>
      <c r="C39" s="6"/>
      <c r="D39" s="6">
        <v>2</v>
      </c>
      <c r="E39" s="6"/>
      <c r="F39" s="6">
        <v>2</v>
      </c>
      <c r="G39" s="6">
        <v>116</v>
      </c>
      <c r="H39" s="7"/>
      <c r="I39" s="7"/>
      <c r="J39" s="7"/>
      <c r="K39" s="7"/>
    </row>
    <row r="40" spans="1:11" x14ac:dyDescent="0.25">
      <c r="A40" s="6" t="s">
        <v>302</v>
      </c>
      <c r="B40" s="6">
        <v>706</v>
      </c>
      <c r="C40" s="6"/>
      <c r="D40" s="6">
        <v>2</v>
      </c>
      <c r="E40" s="6">
        <v>2</v>
      </c>
      <c r="G40" s="6">
        <v>2</v>
      </c>
      <c r="H40" s="7"/>
      <c r="I40" s="7"/>
      <c r="J40" s="7"/>
      <c r="K40" s="7"/>
    </row>
    <row r="41" spans="1:11" x14ac:dyDescent="0.25">
      <c r="A41" s="6" t="s">
        <v>303</v>
      </c>
      <c r="B41" s="8">
        <v>3060</v>
      </c>
      <c r="C41" s="8">
        <v>1306</v>
      </c>
      <c r="D41" s="6">
        <v>40</v>
      </c>
      <c r="E41" s="6">
        <v>18</v>
      </c>
      <c r="H41" s="7"/>
      <c r="I41" s="7"/>
      <c r="J41" s="7"/>
      <c r="K41" s="7"/>
    </row>
    <row r="42" spans="1:11" x14ac:dyDescent="0.25">
      <c r="A42" s="6" t="s">
        <v>304</v>
      </c>
      <c r="B42" s="6">
        <v>4</v>
      </c>
      <c r="C42" s="6">
        <v>2</v>
      </c>
      <c r="D42" s="6"/>
      <c r="E42" s="6"/>
      <c r="F42" s="6">
        <v>774</v>
      </c>
      <c r="G42" s="6">
        <v>458</v>
      </c>
      <c r="H42" s="7"/>
      <c r="I42" s="7"/>
      <c r="J42" s="7"/>
      <c r="K42" s="7"/>
    </row>
    <row r="43" spans="1:11" x14ac:dyDescent="0.25">
      <c r="A43" s="6" t="s">
        <v>305</v>
      </c>
      <c r="B43" s="6">
        <v>254</v>
      </c>
      <c r="C43" s="6"/>
      <c r="D43" s="6"/>
      <c r="E43" s="6"/>
      <c r="H43" s="7"/>
      <c r="I43" s="7"/>
      <c r="J43" s="7"/>
      <c r="K43" s="7"/>
    </row>
    <row r="44" spans="1:11" x14ac:dyDescent="0.25">
      <c r="A44" s="6" t="s">
        <v>306</v>
      </c>
      <c r="B44" s="6"/>
      <c r="C44" s="6"/>
      <c r="D44" s="6"/>
      <c r="E44" s="6">
        <v>2</v>
      </c>
      <c r="F44" s="6">
        <v>10</v>
      </c>
      <c r="H44" s="7"/>
      <c r="I44" s="7"/>
      <c r="J44" s="7"/>
      <c r="K44" s="7"/>
    </row>
    <row r="45" spans="1:11" x14ac:dyDescent="0.25">
      <c r="A45" s="6" t="s">
        <v>307</v>
      </c>
      <c r="B45" s="6"/>
      <c r="C45" s="6"/>
      <c r="D45" s="6"/>
      <c r="E45" s="6"/>
      <c r="F45" s="8">
        <v>3452</v>
      </c>
      <c r="G45" s="6">
        <v>88</v>
      </c>
      <c r="H45" s="7"/>
      <c r="I45" s="7"/>
      <c r="J45" s="7"/>
      <c r="K45" s="7"/>
    </row>
    <row r="46" spans="1:11" x14ac:dyDescent="0.25">
      <c r="A46" s="6" t="s">
        <v>308</v>
      </c>
      <c r="B46" s="6"/>
      <c r="C46" s="6"/>
      <c r="D46" s="6"/>
      <c r="E46" s="6"/>
      <c r="F46" s="6">
        <v>12</v>
      </c>
      <c r="H46" s="7"/>
      <c r="I46" s="7"/>
      <c r="J46" s="7"/>
      <c r="K46" s="7"/>
    </row>
    <row r="47" spans="1:11" x14ac:dyDescent="0.25">
      <c r="A47" s="6" t="s">
        <v>309</v>
      </c>
      <c r="B47" s="6"/>
      <c r="C47" s="6"/>
      <c r="D47" s="6">
        <v>9564</v>
      </c>
      <c r="E47" s="6">
        <v>7700</v>
      </c>
      <c r="F47" s="6">
        <v>6</v>
      </c>
      <c r="G47" s="6">
        <v>6</v>
      </c>
      <c r="H47" s="7"/>
      <c r="I47" s="7"/>
      <c r="J47" s="7"/>
      <c r="K47" s="7"/>
    </row>
    <row r="48" spans="1:11" x14ac:dyDescent="0.25">
      <c r="A48" s="6" t="s">
        <v>310</v>
      </c>
      <c r="B48" s="6"/>
      <c r="C48" s="6"/>
      <c r="D48" s="6">
        <v>96</v>
      </c>
      <c r="E48" s="6">
        <v>586</v>
      </c>
      <c r="G48" s="6">
        <v>2</v>
      </c>
      <c r="H48" s="7"/>
      <c r="I48" s="7"/>
      <c r="J48" s="7"/>
      <c r="K48" s="7"/>
    </row>
    <row r="49" spans="1:11" x14ac:dyDescent="0.25">
      <c r="A49" s="6" t="s">
        <v>311</v>
      </c>
      <c r="B49" s="6">
        <v>84</v>
      </c>
      <c r="C49" s="6"/>
      <c r="D49" s="6"/>
      <c r="E49" s="6">
        <v>2</v>
      </c>
      <c r="H49" s="7"/>
      <c r="I49" s="7"/>
      <c r="J49" s="7"/>
      <c r="K49" s="7"/>
    </row>
    <row r="50" spans="1:11" x14ac:dyDescent="0.25">
      <c r="A50" s="6" t="s">
        <v>312</v>
      </c>
      <c r="B50" s="8">
        <v>1646</v>
      </c>
      <c r="C50" s="8">
        <v>3140</v>
      </c>
      <c r="D50" s="6">
        <v>22</v>
      </c>
      <c r="E50" s="6">
        <v>10</v>
      </c>
      <c r="F50" s="6">
        <v>10</v>
      </c>
      <c r="G50" s="6">
        <v>4</v>
      </c>
      <c r="H50" s="7"/>
      <c r="I50" s="7"/>
      <c r="J50" s="7"/>
      <c r="K50" s="7"/>
    </row>
    <row r="51" spans="1:11" x14ac:dyDescent="0.25">
      <c r="A51" s="6" t="s">
        <v>313</v>
      </c>
      <c r="B51" s="6">
        <v>154</v>
      </c>
      <c r="C51" s="6">
        <v>46</v>
      </c>
      <c r="D51" s="6"/>
      <c r="E51" s="6"/>
      <c r="H51" s="7"/>
      <c r="I51" s="7"/>
      <c r="J51" s="7"/>
      <c r="K51" s="7"/>
    </row>
    <row r="52" spans="1:11" x14ac:dyDescent="0.25">
      <c r="A52" s="6" t="s">
        <v>314</v>
      </c>
      <c r="B52" s="6">
        <v>2</v>
      </c>
      <c r="C52" s="6"/>
      <c r="D52" s="6">
        <v>2</v>
      </c>
      <c r="E52" s="6"/>
      <c r="F52" s="6">
        <v>590</v>
      </c>
      <c r="G52" s="6">
        <v>452</v>
      </c>
      <c r="H52" s="7"/>
      <c r="I52" s="7"/>
      <c r="J52" s="7"/>
      <c r="K52" s="7"/>
    </row>
    <row r="53" spans="1:11" x14ac:dyDescent="0.25">
      <c r="A53" s="6" t="s">
        <v>315</v>
      </c>
      <c r="B53" s="6"/>
      <c r="C53" s="6"/>
      <c r="D53" s="6">
        <v>64</v>
      </c>
      <c r="E53" s="6"/>
      <c r="H53" s="7"/>
      <c r="I53" s="7"/>
      <c r="J53" s="7"/>
      <c r="K53" s="7"/>
    </row>
    <row r="54" spans="1:11" x14ac:dyDescent="0.25">
      <c r="A54" s="6" t="s">
        <v>316</v>
      </c>
      <c r="B54" s="6">
        <v>18</v>
      </c>
      <c r="C54" s="6">
        <v>6</v>
      </c>
      <c r="D54" s="6">
        <v>38</v>
      </c>
      <c r="E54" s="6">
        <v>54</v>
      </c>
      <c r="F54" s="8">
        <v>12420</v>
      </c>
      <c r="G54" s="8">
        <v>5560</v>
      </c>
      <c r="H54" s="7"/>
      <c r="I54" s="7"/>
      <c r="J54" s="7"/>
      <c r="K54" s="7"/>
    </row>
    <row r="55" spans="1:11" x14ac:dyDescent="0.25">
      <c r="A55" s="6" t="s">
        <v>317</v>
      </c>
      <c r="B55" s="6"/>
      <c r="C55" s="6"/>
      <c r="D55" s="6">
        <v>8</v>
      </c>
      <c r="E55" s="6">
        <v>2</v>
      </c>
      <c r="H55" s="7"/>
      <c r="I55" s="7"/>
      <c r="J55" s="7"/>
      <c r="K55" s="7"/>
    </row>
    <row r="56" spans="1:11" x14ac:dyDescent="0.25">
      <c r="A56" s="6" t="s">
        <v>318</v>
      </c>
      <c r="B56" s="6"/>
      <c r="C56" s="6"/>
      <c r="D56" s="6">
        <v>50</v>
      </c>
      <c r="E56" s="6">
        <v>22</v>
      </c>
      <c r="H56" s="7"/>
      <c r="I56" s="7"/>
      <c r="J56" s="7"/>
      <c r="K56" s="7"/>
    </row>
    <row r="57" spans="1:11" x14ac:dyDescent="0.25">
      <c r="A57" s="6" t="s">
        <v>319</v>
      </c>
      <c r="B57" s="6"/>
      <c r="C57" s="6"/>
      <c r="D57" s="6">
        <v>4188</v>
      </c>
      <c r="E57" s="6">
        <v>1444</v>
      </c>
      <c r="H57" s="7"/>
      <c r="I57" s="7"/>
      <c r="J57" s="7"/>
      <c r="K57" s="7"/>
    </row>
    <row r="58" spans="1:11" x14ac:dyDescent="0.25">
      <c r="A58" s="6" t="s">
        <v>320</v>
      </c>
      <c r="B58" s="6"/>
      <c r="C58" s="6"/>
      <c r="D58" s="6"/>
      <c r="E58" s="6"/>
      <c r="H58" s="7"/>
      <c r="I58" s="7"/>
      <c r="J58" s="7"/>
      <c r="K58" s="7"/>
    </row>
    <row r="59" spans="1:11" x14ac:dyDescent="0.25">
      <c r="A59" s="6" t="s">
        <v>321</v>
      </c>
      <c r="B59" s="8">
        <v>12540</v>
      </c>
      <c r="C59" s="8">
        <v>8470</v>
      </c>
      <c r="D59" s="6">
        <v>592</v>
      </c>
      <c r="E59" s="6">
        <v>166</v>
      </c>
      <c r="F59" s="8">
        <v>3878</v>
      </c>
      <c r="G59" s="8">
        <v>3282</v>
      </c>
      <c r="H59" s="7"/>
      <c r="I59" s="7"/>
      <c r="J59" s="7"/>
      <c r="K59" s="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J1" sqref="J1:N62"/>
    </sheetView>
  </sheetViews>
  <sheetFormatPr defaultRowHeight="15" x14ac:dyDescent="0.25"/>
  <cols>
    <col min="1" max="5" width="9.140625" style="7"/>
    <col min="6" max="7" width="9.140625" style="6"/>
  </cols>
  <sheetData>
    <row r="1" spans="1:7" x14ac:dyDescent="0.25">
      <c r="A1" s="6"/>
      <c r="B1" s="6" t="s">
        <v>322</v>
      </c>
      <c r="C1" s="6" t="s">
        <v>323</v>
      </c>
      <c r="D1" s="6" t="s">
        <v>324</v>
      </c>
      <c r="E1" s="6" t="s">
        <v>325</v>
      </c>
      <c r="F1" s="6" t="s">
        <v>327</v>
      </c>
      <c r="G1" s="6" t="s">
        <v>328</v>
      </c>
    </row>
    <row r="2" spans="1:7" x14ac:dyDescent="0.25">
      <c r="A2" s="6" t="s">
        <v>326</v>
      </c>
      <c r="B2" s="6"/>
      <c r="C2" s="6"/>
      <c r="D2" s="6"/>
      <c r="E2" s="6"/>
      <c r="F2" s="6">
        <f>'mCherry T2 raw'!F2*27.03726</f>
        <v>15735.685320000001</v>
      </c>
      <c r="G2" s="6">
        <f>'mCherry T2 raw'!G2*42.73504</f>
        <v>0</v>
      </c>
    </row>
    <row r="3" spans="1:7" x14ac:dyDescent="0.25">
      <c r="A3" s="6" t="s">
        <v>265</v>
      </c>
      <c r="B3" s="6">
        <v>0</v>
      </c>
      <c r="C3" s="6">
        <v>6991.8569000000007</v>
      </c>
      <c r="D3" s="6">
        <v>161.94335999999998</v>
      </c>
      <c r="E3" s="6">
        <v>0</v>
      </c>
      <c r="F3" s="6">
        <f>'mCherry T2 raw'!F3*27.03726</f>
        <v>15951.983399999999</v>
      </c>
      <c r="G3" s="6">
        <f>'mCherry T2 raw'!G3*42.73504</f>
        <v>8803.4182399999991</v>
      </c>
    </row>
    <row r="4" spans="1:7" x14ac:dyDescent="0.25">
      <c r="A4" s="6" t="s">
        <v>266</v>
      </c>
      <c r="B4" s="6"/>
      <c r="C4" s="6"/>
      <c r="D4" s="6"/>
      <c r="E4" s="6"/>
      <c r="F4" s="6">
        <f>'mCherry T2 raw'!F4*27.03726</f>
        <v>27415.781640000001</v>
      </c>
      <c r="G4" s="6">
        <f>'mCherry T2 raw'!G4*42.73504</f>
        <v>0</v>
      </c>
    </row>
    <row r="5" spans="1:7" x14ac:dyDescent="0.25">
      <c r="A5" s="6" t="s">
        <v>267</v>
      </c>
      <c r="B5" s="6"/>
      <c r="C5" s="6"/>
      <c r="D5" s="6"/>
      <c r="E5" s="6"/>
      <c r="F5" s="6">
        <f>'mCherry T2 raw'!F5*27.03726</f>
        <v>0</v>
      </c>
      <c r="G5" s="6">
        <f>'mCherry T2 raw'!G5*42.73504</f>
        <v>0</v>
      </c>
    </row>
    <row r="6" spans="1:7" x14ac:dyDescent="0.25">
      <c r="A6" s="6" t="s">
        <v>268</v>
      </c>
      <c r="B6" s="6"/>
      <c r="C6" s="6"/>
      <c r="D6" s="6">
        <v>512.82064000000003</v>
      </c>
      <c r="E6" s="6">
        <v>316.70064000000002</v>
      </c>
      <c r="F6" s="6">
        <f>'mCherry T2 raw'!F6*27.03726</f>
        <v>109933.49915999999</v>
      </c>
      <c r="G6" s="6">
        <f>'mCherry T2 raw'!G6*42.73504</f>
        <v>105982.8992</v>
      </c>
    </row>
    <row r="7" spans="1:7" x14ac:dyDescent="0.25">
      <c r="A7" s="6" t="s">
        <v>269</v>
      </c>
      <c r="B7" s="6">
        <v>5321.0355</v>
      </c>
      <c r="C7" s="6">
        <v>24183.599160000002</v>
      </c>
      <c r="D7" s="6"/>
      <c r="E7" s="6"/>
      <c r="F7" s="6">
        <f>'mCherry T2 raw'!F7*27.03726</f>
        <v>0</v>
      </c>
      <c r="G7" s="6">
        <f>'mCherry T2 raw'!G7*42.73504</f>
        <v>0</v>
      </c>
    </row>
    <row r="8" spans="1:7" x14ac:dyDescent="0.25">
      <c r="A8" s="6" t="s">
        <v>270</v>
      </c>
      <c r="B8" s="6"/>
      <c r="C8" s="6"/>
      <c r="D8" s="6">
        <v>13117.41216</v>
      </c>
      <c r="E8" s="6">
        <v>42332.318879999999</v>
      </c>
      <c r="F8" s="6">
        <f>'mCherry T2 raw'!F8*27.03726</f>
        <v>0</v>
      </c>
      <c r="G8" s="6">
        <f>'mCherry T2 raw'!G8*42.73504</f>
        <v>0</v>
      </c>
    </row>
    <row r="9" spans="1:7" x14ac:dyDescent="0.25">
      <c r="A9" s="6" t="s">
        <v>271</v>
      </c>
      <c r="B9" s="6"/>
      <c r="C9" s="6"/>
      <c r="D9" s="6">
        <v>105182.21231999999</v>
      </c>
      <c r="E9" s="6">
        <v>115806.86736</v>
      </c>
      <c r="F9" s="6">
        <f>'mCherry T2 raw'!F9*27.03726</f>
        <v>3514.8438000000001</v>
      </c>
      <c r="G9" s="6">
        <f>'mCherry T2 raw'!G9*42.73504</f>
        <v>0</v>
      </c>
    </row>
    <row r="10" spans="1:7" x14ac:dyDescent="0.25">
      <c r="A10" s="6" t="s">
        <v>272</v>
      </c>
      <c r="B10" s="6"/>
      <c r="C10" s="6"/>
      <c r="D10" s="6"/>
      <c r="E10" s="6"/>
      <c r="F10" s="6">
        <f>'mCherry T2 raw'!F10*27.03726</f>
        <v>2433.3534</v>
      </c>
      <c r="G10" s="6">
        <f>'mCherry T2 raw'!G10*42.73504</f>
        <v>4444.44416</v>
      </c>
    </row>
    <row r="11" spans="1:7" x14ac:dyDescent="0.25">
      <c r="A11" s="6" t="s">
        <v>273</v>
      </c>
      <c r="B11" s="6">
        <v>496.62998000000005</v>
      </c>
      <c r="C11" s="6">
        <v>493.54284000000007</v>
      </c>
      <c r="D11" s="6">
        <v>485.83007999999995</v>
      </c>
      <c r="E11" s="6">
        <v>633.40128000000004</v>
      </c>
      <c r="F11" s="6">
        <f>'mCherry T2 raw'!F11*27.03726</f>
        <v>1514.08656</v>
      </c>
      <c r="G11" s="6">
        <f>'mCherry T2 raw'!G11*42.73504</f>
        <v>1794.87168</v>
      </c>
    </row>
    <row r="12" spans="1:7" x14ac:dyDescent="0.25">
      <c r="A12" s="6" t="s">
        <v>274</v>
      </c>
      <c r="B12" s="6"/>
      <c r="C12" s="6"/>
      <c r="D12" s="6"/>
      <c r="E12" s="6"/>
      <c r="F12" s="6">
        <f>'mCherry T2 raw'!F12*27.03726</f>
        <v>0</v>
      </c>
      <c r="G12" s="6">
        <f>'mCherry T2 raw'!G12*42.73504</f>
        <v>0</v>
      </c>
    </row>
    <row r="13" spans="1:7" x14ac:dyDescent="0.25">
      <c r="A13" s="6" t="s">
        <v>275</v>
      </c>
      <c r="B13" s="6"/>
      <c r="C13" s="6"/>
      <c r="D13" s="6"/>
      <c r="E13" s="6"/>
      <c r="F13" s="6">
        <f>'mCherry T2 raw'!F13*27.03726</f>
        <v>0</v>
      </c>
      <c r="G13" s="6">
        <f>'mCherry T2 raw'!G13*42.73504</f>
        <v>0</v>
      </c>
    </row>
    <row r="14" spans="1:7" x14ac:dyDescent="0.25">
      <c r="A14" s="6" t="s">
        <v>276</v>
      </c>
      <c r="B14" s="6">
        <v>97836.106060000006</v>
      </c>
      <c r="C14" s="6">
        <v>75923.340220000013</v>
      </c>
      <c r="D14" s="6">
        <v>50958.177279999996</v>
      </c>
      <c r="E14" s="6">
        <v>70589.05376000001</v>
      </c>
      <c r="F14" s="6">
        <f>'mCherry T2 raw'!F14*27.03726</f>
        <v>149029.37711999999</v>
      </c>
      <c r="G14" s="6">
        <f>'mCherry T2 raw'!G14*42.73504</f>
        <v>263760.66687999998</v>
      </c>
    </row>
    <row r="15" spans="1:7" x14ac:dyDescent="0.25">
      <c r="A15" s="6" t="s">
        <v>277</v>
      </c>
      <c r="B15" s="6">
        <v>141.89428000000001</v>
      </c>
      <c r="C15" s="6">
        <v>4277.3712800000003</v>
      </c>
      <c r="D15" s="6">
        <v>107.96223999999999</v>
      </c>
      <c r="E15" s="6">
        <v>140.75584000000001</v>
      </c>
      <c r="F15" s="6">
        <f>'mCherry T2 raw'!F15*27.03726</f>
        <v>0</v>
      </c>
      <c r="G15" s="6">
        <f>'mCherry T2 raw'!G15*42.73504</f>
        <v>0</v>
      </c>
    </row>
    <row r="16" spans="1:7" x14ac:dyDescent="0.25">
      <c r="A16" s="6" t="s">
        <v>278</v>
      </c>
      <c r="B16" s="6"/>
      <c r="C16" s="6"/>
      <c r="D16" s="6">
        <v>243023.00223999997</v>
      </c>
      <c r="E16" s="6">
        <v>282039.51439999999</v>
      </c>
      <c r="F16" s="6">
        <f>'mCherry T2 raw'!F16*27.03726</f>
        <v>0</v>
      </c>
      <c r="G16" s="6">
        <f>'mCherry T2 raw'!G16*42.73504</f>
        <v>0</v>
      </c>
    </row>
    <row r="17" spans="1:7" x14ac:dyDescent="0.25">
      <c r="A17" s="6" t="s">
        <v>279</v>
      </c>
      <c r="B17" s="6"/>
      <c r="C17" s="6"/>
      <c r="D17" s="6">
        <v>26.990559999999999</v>
      </c>
      <c r="E17" s="6">
        <v>35.188960000000002</v>
      </c>
      <c r="F17" s="6">
        <f>'mCherry T2 raw'!F17*27.03726</f>
        <v>0</v>
      </c>
      <c r="G17" s="6">
        <f>'mCherry T2 raw'!G17*42.73504</f>
        <v>0</v>
      </c>
    </row>
    <row r="18" spans="1:7" x14ac:dyDescent="0.25">
      <c r="A18" s="6" t="s">
        <v>280</v>
      </c>
      <c r="B18" s="6">
        <v>5391.9826400000002</v>
      </c>
      <c r="C18" s="6">
        <v>38660.855800000005</v>
      </c>
      <c r="D18" s="6"/>
      <c r="E18" s="6"/>
      <c r="F18" s="6">
        <f>'mCherry T2 raw'!F18*27.03726</f>
        <v>0</v>
      </c>
      <c r="G18" s="6">
        <f>'mCherry T2 raw'!G18*42.73504</f>
        <v>0</v>
      </c>
    </row>
    <row r="19" spans="1:7" x14ac:dyDescent="0.25">
      <c r="A19" s="6" t="s">
        <v>281</v>
      </c>
      <c r="B19" s="6"/>
      <c r="C19" s="6"/>
      <c r="D19" s="6"/>
      <c r="E19" s="6"/>
      <c r="F19" s="6">
        <f>'mCherry T2 raw'!F19*27.03726</f>
        <v>7137.8366399999995</v>
      </c>
      <c r="G19" s="6">
        <f>'mCherry T2 raw'!G19*42.73504</f>
        <v>0</v>
      </c>
    </row>
    <row r="20" spans="1:7" x14ac:dyDescent="0.25">
      <c r="A20" s="6" t="s">
        <v>282</v>
      </c>
      <c r="B20" s="6">
        <v>8017.026820000001</v>
      </c>
      <c r="C20" s="6">
        <v>0</v>
      </c>
      <c r="D20" s="6">
        <v>26.990559999999999</v>
      </c>
      <c r="E20" s="6">
        <v>0</v>
      </c>
      <c r="F20" s="6">
        <f>'mCherry T2 raw'!F20*27.03726</f>
        <v>0</v>
      </c>
      <c r="G20" s="6">
        <f>'mCherry T2 raw'!G20*42.73504</f>
        <v>0</v>
      </c>
    </row>
    <row r="21" spans="1:7" x14ac:dyDescent="0.25">
      <c r="A21" s="6" t="s">
        <v>283</v>
      </c>
      <c r="B21" s="6"/>
      <c r="C21" s="6"/>
      <c r="D21" s="6">
        <v>0</v>
      </c>
      <c r="E21" s="6">
        <v>35.188960000000002</v>
      </c>
      <c r="F21" s="6">
        <f>'mCherry T2 raw'!F21*27.03726</f>
        <v>21143.137320000002</v>
      </c>
      <c r="G21" s="6">
        <f>'mCherry T2 raw'!G21*42.73504</f>
        <v>17948.716799999998</v>
      </c>
    </row>
    <row r="22" spans="1:7" x14ac:dyDescent="0.25">
      <c r="A22" s="6" t="s">
        <v>284</v>
      </c>
      <c r="B22" s="6">
        <v>9152.1810600000008</v>
      </c>
      <c r="C22" s="6">
        <v>0</v>
      </c>
      <c r="D22" s="6">
        <v>0</v>
      </c>
      <c r="E22" s="6">
        <v>70.377920000000003</v>
      </c>
      <c r="F22" s="6">
        <f>'mCherry T2 raw'!F22*27.03726</f>
        <v>0</v>
      </c>
      <c r="G22" s="6">
        <f>'mCherry T2 raw'!G22*42.73504</f>
        <v>0</v>
      </c>
    </row>
    <row r="23" spans="1:7" x14ac:dyDescent="0.25">
      <c r="A23" s="6" t="s">
        <v>285</v>
      </c>
      <c r="B23" s="6"/>
      <c r="C23" s="6"/>
      <c r="D23" s="6">
        <v>11012.14848</v>
      </c>
      <c r="E23" s="6">
        <v>0</v>
      </c>
      <c r="F23" s="6">
        <f>'mCherry T2 raw'!F23*27.03726</f>
        <v>0</v>
      </c>
      <c r="G23" s="6">
        <f>'mCherry T2 raw'!G23*42.73504</f>
        <v>85.470079999999996</v>
      </c>
    </row>
    <row r="24" spans="1:7" x14ac:dyDescent="0.25">
      <c r="A24" s="6" t="s">
        <v>286</v>
      </c>
      <c r="B24" s="6">
        <v>40156.08124</v>
      </c>
      <c r="C24" s="6">
        <v>134901.7096</v>
      </c>
      <c r="D24" s="6">
        <v>99838.081439999994</v>
      </c>
      <c r="E24" s="6">
        <v>68970.361600000004</v>
      </c>
      <c r="F24" s="6">
        <f>'mCherry T2 raw'!F24*27.03726</f>
        <v>52398.209880000002</v>
      </c>
      <c r="G24" s="6">
        <f>'mCherry T2 raw'!G24*42.73504</f>
        <v>32735.040639999999</v>
      </c>
    </row>
    <row r="25" spans="1:7" x14ac:dyDescent="0.25">
      <c r="A25" s="6" t="s">
        <v>287</v>
      </c>
      <c r="B25" s="6"/>
      <c r="C25" s="6"/>
      <c r="D25" s="6">
        <v>0</v>
      </c>
      <c r="E25" s="6">
        <v>0</v>
      </c>
      <c r="F25" s="6">
        <f>'mCherry T2 raw'!F25*27.03726</f>
        <v>0</v>
      </c>
      <c r="G25" s="6">
        <f>'mCherry T2 raw'!G25*42.73504</f>
        <v>0</v>
      </c>
    </row>
    <row r="26" spans="1:7" x14ac:dyDescent="0.25">
      <c r="A26" s="6" t="s">
        <v>288</v>
      </c>
      <c r="B26" s="6">
        <v>11138.700980000001</v>
      </c>
      <c r="C26" s="6">
        <v>411.28570000000002</v>
      </c>
      <c r="D26" s="6">
        <v>169311.78287999998</v>
      </c>
      <c r="E26" s="6">
        <v>204834.93616000001</v>
      </c>
      <c r="F26" s="6">
        <f>'mCherry T2 raw'!F26*27.03726</f>
        <v>10923.053040000001</v>
      </c>
      <c r="G26" s="6">
        <f>'mCherry T2 raw'!G26*42.73504</f>
        <v>138290.58943999998</v>
      </c>
    </row>
    <row r="27" spans="1:7" x14ac:dyDescent="0.25">
      <c r="A27" s="6" t="s">
        <v>289</v>
      </c>
      <c r="B27" s="6"/>
      <c r="C27" s="6"/>
      <c r="D27" s="6">
        <v>2780.0276799999997</v>
      </c>
      <c r="E27" s="6">
        <v>12140.191200000001</v>
      </c>
      <c r="F27" s="6">
        <f>'mCherry T2 raw'!F27*27.03726</f>
        <v>0</v>
      </c>
      <c r="G27" s="6">
        <f>'mCherry T2 raw'!G27*42.73504</f>
        <v>0</v>
      </c>
    </row>
    <row r="28" spans="1:7" x14ac:dyDescent="0.25">
      <c r="A28" s="6" t="s">
        <v>290</v>
      </c>
      <c r="B28" s="6"/>
      <c r="C28" s="6"/>
      <c r="D28" s="6">
        <v>101403.53392</v>
      </c>
      <c r="E28" s="6">
        <v>25969.45248</v>
      </c>
      <c r="F28" s="6">
        <f>'mCherry T2 raw'!F28*27.03726</f>
        <v>0</v>
      </c>
      <c r="G28" s="6">
        <f>'mCherry T2 raw'!G28*42.73504</f>
        <v>0</v>
      </c>
    </row>
    <row r="29" spans="1:7" x14ac:dyDescent="0.25">
      <c r="A29" s="6" t="s">
        <v>291</v>
      </c>
      <c r="B29" s="6"/>
      <c r="C29" s="6"/>
      <c r="D29" s="6"/>
      <c r="E29" s="6"/>
      <c r="F29" s="6">
        <f>'mCherry T2 raw'!F29*27.03726</f>
        <v>10923.053040000001</v>
      </c>
      <c r="G29" s="6">
        <f>'mCherry T2 raw'!G29*42.73504</f>
        <v>85.470079999999996</v>
      </c>
    </row>
    <row r="30" spans="1:7" x14ac:dyDescent="0.25">
      <c r="A30" s="6" t="s">
        <v>292</v>
      </c>
      <c r="B30" s="6">
        <v>425.68284000000006</v>
      </c>
      <c r="C30" s="6">
        <v>164.51428000000001</v>
      </c>
      <c r="D30" s="6"/>
      <c r="E30" s="6"/>
      <c r="F30" s="6">
        <f>'mCherry T2 raw'!F30*27.03726</f>
        <v>0</v>
      </c>
      <c r="G30" s="6">
        <f>'mCherry T2 raw'!G30*42.73504</f>
        <v>0</v>
      </c>
    </row>
    <row r="31" spans="1:7" x14ac:dyDescent="0.25">
      <c r="A31" s="6" t="s">
        <v>293</v>
      </c>
      <c r="B31" s="6"/>
      <c r="C31" s="6"/>
      <c r="D31" s="6"/>
      <c r="E31" s="6"/>
      <c r="F31" s="6">
        <f>'mCherry T2 raw'!F31*27.03726</f>
        <v>0</v>
      </c>
      <c r="G31" s="6">
        <f>'mCherry T2 raw'!G31*42.73504</f>
        <v>0</v>
      </c>
    </row>
    <row r="32" spans="1:7" x14ac:dyDescent="0.25">
      <c r="A32" s="6" t="s">
        <v>294</v>
      </c>
      <c r="B32" s="6">
        <v>1206.1013800000001</v>
      </c>
      <c r="C32" s="6">
        <v>2303.19992</v>
      </c>
      <c r="D32" s="6"/>
      <c r="E32" s="6"/>
      <c r="F32" s="6">
        <f>'mCherry T2 raw'!F32*27.03726</f>
        <v>0</v>
      </c>
      <c r="G32" s="6">
        <f>'mCherry T2 raw'!G32*42.73504</f>
        <v>0</v>
      </c>
    </row>
    <row r="33" spans="1:7" x14ac:dyDescent="0.25">
      <c r="A33" s="6" t="s">
        <v>295</v>
      </c>
      <c r="B33" s="6">
        <v>163675.05198000002</v>
      </c>
      <c r="C33" s="6">
        <v>175372.22248000003</v>
      </c>
      <c r="D33" s="6"/>
      <c r="E33" s="6"/>
      <c r="F33" s="6">
        <f>'mCherry T2 raw'!F33*27.03726</f>
        <v>0</v>
      </c>
      <c r="G33" s="6">
        <f>'mCherry T2 raw'!G33*42.73504</f>
        <v>0</v>
      </c>
    </row>
    <row r="34" spans="1:7" x14ac:dyDescent="0.25">
      <c r="A34" s="6" t="s">
        <v>296</v>
      </c>
      <c r="B34" s="6">
        <v>922.3128200000001</v>
      </c>
      <c r="C34" s="6">
        <v>1069.3428200000001</v>
      </c>
      <c r="D34" s="6"/>
      <c r="E34" s="6"/>
      <c r="F34" s="6">
        <f>'mCherry T2 raw'!F34*27.03726</f>
        <v>0</v>
      </c>
      <c r="G34" s="6">
        <f>'mCherry T2 raw'!G34*42.73504</f>
        <v>0</v>
      </c>
    </row>
    <row r="35" spans="1:7" x14ac:dyDescent="0.25">
      <c r="A35" s="6" t="s">
        <v>297</v>
      </c>
      <c r="B35" s="6">
        <v>141.89428000000001</v>
      </c>
      <c r="C35" s="6">
        <v>82.257140000000007</v>
      </c>
      <c r="D35" s="6"/>
      <c r="E35" s="6"/>
      <c r="F35" s="6">
        <f>'mCherry T2 raw'!F35*27.03726</f>
        <v>0</v>
      </c>
      <c r="G35" s="6">
        <f>'mCherry T2 raw'!G35*42.73504</f>
        <v>0</v>
      </c>
    </row>
    <row r="36" spans="1:7" x14ac:dyDescent="0.25">
      <c r="A36" s="6" t="s">
        <v>298</v>
      </c>
      <c r="B36" s="6">
        <v>283.78856000000002</v>
      </c>
      <c r="C36" s="6">
        <v>329.02856000000003</v>
      </c>
      <c r="D36" s="6"/>
      <c r="E36" s="6"/>
      <c r="F36" s="6">
        <f>'mCherry T2 raw'!F36*27.03726</f>
        <v>0</v>
      </c>
      <c r="G36" s="6">
        <f>'mCherry T2 raw'!G36*42.73504</f>
        <v>0</v>
      </c>
    </row>
    <row r="37" spans="1:7" x14ac:dyDescent="0.25">
      <c r="A37" s="6" t="s">
        <v>299</v>
      </c>
      <c r="B37" s="6">
        <v>496.62998000000005</v>
      </c>
      <c r="C37" s="6">
        <v>1398.37138</v>
      </c>
      <c r="D37" s="6"/>
      <c r="E37" s="6"/>
      <c r="F37" s="6">
        <f>'mCherry T2 raw'!F37*27.03726</f>
        <v>0</v>
      </c>
      <c r="G37" s="6">
        <f>'mCherry T2 raw'!G37*42.73504</f>
        <v>0</v>
      </c>
    </row>
    <row r="38" spans="1:7" x14ac:dyDescent="0.25">
      <c r="A38" s="6" t="s">
        <v>300</v>
      </c>
      <c r="B38" s="6"/>
      <c r="C38" s="6"/>
      <c r="D38" s="6">
        <v>4102.5651200000002</v>
      </c>
      <c r="E38" s="6">
        <v>0</v>
      </c>
      <c r="F38" s="6">
        <f>'mCherry T2 raw'!F38*27.03726</f>
        <v>0</v>
      </c>
      <c r="G38" s="6">
        <f>'mCherry T2 raw'!G38*42.73504</f>
        <v>0</v>
      </c>
    </row>
    <row r="39" spans="1:7" x14ac:dyDescent="0.25">
      <c r="A39" s="6" t="s">
        <v>301</v>
      </c>
      <c r="B39" s="6"/>
      <c r="C39" s="6"/>
      <c r="D39" s="6">
        <v>26.990559999999999</v>
      </c>
      <c r="E39" s="6">
        <v>0</v>
      </c>
      <c r="F39" s="6">
        <f>'mCherry T2 raw'!F39*27.03726</f>
        <v>54.07452</v>
      </c>
      <c r="G39" s="6">
        <f>'mCherry T2 raw'!G39*42.73504</f>
        <v>4957.2646399999994</v>
      </c>
    </row>
    <row r="40" spans="1:7" x14ac:dyDescent="0.25">
      <c r="A40" s="6" t="s">
        <v>302</v>
      </c>
      <c r="B40" s="6">
        <v>25044.34042</v>
      </c>
      <c r="C40" s="6">
        <v>0</v>
      </c>
      <c r="D40" s="6">
        <v>26.990559999999999</v>
      </c>
      <c r="E40" s="6">
        <v>35.188960000000002</v>
      </c>
      <c r="F40" s="6">
        <f>'mCherry T2 raw'!F40*27.03726</f>
        <v>0</v>
      </c>
      <c r="G40" s="6">
        <f>'mCherry T2 raw'!G40*42.73504</f>
        <v>85.470079999999996</v>
      </c>
    </row>
    <row r="41" spans="1:7" x14ac:dyDescent="0.25">
      <c r="A41" s="6" t="s">
        <v>303</v>
      </c>
      <c r="B41" s="6">
        <v>108549.12420000001</v>
      </c>
      <c r="C41" s="6">
        <v>53713.912420000008</v>
      </c>
      <c r="D41" s="6">
        <v>539.81119999999999</v>
      </c>
      <c r="E41" s="6">
        <v>316.70064000000002</v>
      </c>
      <c r="F41" s="6">
        <f>'mCherry T2 raw'!F41*27.03726</f>
        <v>0</v>
      </c>
      <c r="G41" s="6">
        <f>'mCherry T2 raw'!G41*42.73504</f>
        <v>0</v>
      </c>
    </row>
    <row r="42" spans="1:7" x14ac:dyDescent="0.25">
      <c r="A42" s="6" t="s">
        <v>304</v>
      </c>
      <c r="B42" s="6">
        <v>141.89428000000001</v>
      </c>
      <c r="C42" s="6">
        <v>82.257140000000007</v>
      </c>
      <c r="D42" s="6"/>
      <c r="E42" s="6"/>
      <c r="F42" s="6">
        <f>'mCherry T2 raw'!F42*27.03726</f>
        <v>20926.839240000001</v>
      </c>
      <c r="G42" s="6">
        <f>'mCherry T2 raw'!G42*42.73504</f>
        <v>19572.64832</v>
      </c>
    </row>
    <row r="43" spans="1:7" x14ac:dyDescent="0.25">
      <c r="A43" s="6" t="s">
        <v>305</v>
      </c>
      <c r="B43" s="6">
        <v>9010.2867800000004</v>
      </c>
      <c r="C43" s="6">
        <v>0</v>
      </c>
      <c r="D43" s="6"/>
      <c r="E43" s="6"/>
      <c r="F43" s="6">
        <f>'mCherry T2 raw'!F43*27.03726</f>
        <v>0</v>
      </c>
      <c r="G43" s="6">
        <f>'mCherry T2 raw'!G43*42.73504</f>
        <v>0</v>
      </c>
    </row>
    <row r="44" spans="1:7" x14ac:dyDescent="0.25">
      <c r="A44" s="6" t="s">
        <v>306</v>
      </c>
      <c r="B44" s="6"/>
      <c r="C44" s="6"/>
      <c r="D44" s="6">
        <v>0</v>
      </c>
      <c r="E44" s="6">
        <v>35.188960000000002</v>
      </c>
      <c r="F44" s="6">
        <f>'mCherry T2 raw'!F44*27.03726</f>
        <v>270.37259999999998</v>
      </c>
      <c r="G44" s="6">
        <f>'mCherry T2 raw'!G44*42.73504</f>
        <v>0</v>
      </c>
    </row>
    <row r="45" spans="1:7" x14ac:dyDescent="0.25">
      <c r="A45" s="6" t="s">
        <v>307</v>
      </c>
      <c r="B45" s="6"/>
      <c r="C45" s="6"/>
      <c r="D45" s="6"/>
      <c r="E45" s="6"/>
      <c r="F45" s="6">
        <f>'mCherry T2 raw'!F45*27.03726</f>
        <v>93332.621520000001</v>
      </c>
      <c r="G45" s="6">
        <f>'mCherry T2 raw'!G45*42.73504</f>
        <v>3760.6835199999996</v>
      </c>
    </row>
    <row r="46" spans="1:7" x14ac:dyDescent="0.25">
      <c r="A46" s="6" t="s">
        <v>308</v>
      </c>
      <c r="B46" s="6"/>
      <c r="C46" s="6"/>
      <c r="D46" s="6"/>
      <c r="E46" s="6"/>
      <c r="F46" s="6">
        <f>'mCherry T2 raw'!F46*27.03726</f>
        <v>324.44711999999998</v>
      </c>
      <c r="G46" s="6">
        <f>'mCherry T2 raw'!G46*42.73504</f>
        <v>0</v>
      </c>
    </row>
    <row r="47" spans="1:7" x14ac:dyDescent="0.25">
      <c r="A47" s="6" t="s">
        <v>309</v>
      </c>
      <c r="B47" s="6"/>
      <c r="C47" s="6"/>
      <c r="D47" s="6">
        <v>129068.85791999999</v>
      </c>
      <c r="E47" s="6">
        <v>135477.49600000001</v>
      </c>
      <c r="F47" s="6">
        <f>'mCherry T2 raw'!F47*27.03726</f>
        <v>162.22355999999999</v>
      </c>
      <c r="G47" s="6">
        <f>'mCherry T2 raw'!G47*42.73504</f>
        <v>256.41023999999999</v>
      </c>
    </row>
    <row r="48" spans="1:7" x14ac:dyDescent="0.25">
      <c r="A48" s="6" t="s">
        <v>310</v>
      </c>
      <c r="B48" s="6"/>
      <c r="C48" s="6"/>
      <c r="D48" s="6">
        <v>1295.5468799999999</v>
      </c>
      <c r="E48" s="6">
        <v>10310.36528</v>
      </c>
      <c r="F48" s="6">
        <f>'mCherry T2 raw'!F48*27.03726</f>
        <v>0</v>
      </c>
      <c r="G48" s="6">
        <f>'mCherry T2 raw'!G48*42.73504</f>
        <v>85.470079999999996</v>
      </c>
    </row>
    <row r="49" spans="1:7" x14ac:dyDescent="0.25">
      <c r="A49" s="6" t="s">
        <v>311</v>
      </c>
      <c r="B49" s="6">
        <v>2979.77988</v>
      </c>
      <c r="C49" s="6">
        <v>0</v>
      </c>
      <c r="D49" s="6">
        <v>0</v>
      </c>
      <c r="E49" s="6">
        <v>35.188960000000002</v>
      </c>
      <c r="F49" s="6">
        <f>'mCherry T2 raw'!F49*27.03726</f>
        <v>0</v>
      </c>
      <c r="G49" s="6">
        <f>'mCherry T2 raw'!G49*42.73504</f>
        <v>0</v>
      </c>
    </row>
    <row r="50" spans="1:7" x14ac:dyDescent="0.25">
      <c r="A50" s="6" t="s">
        <v>312</v>
      </c>
      <c r="B50" s="6">
        <v>58389.496220000001</v>
      </c>
      <c r="C50" s="6">
        <v>129143.70980000001</v>
      </c>
      <c r="D50" s="6">
        <v>296.89616000000001</v>
      </c>
      <c r="E50" s="6">
        <v>175.94480000000001</v>
      </c>
      <c r="F50" s="6">
        <f>'mCherry T2 raw'!F50*27.03726</f>
        <v>270.37259999999998</v>
      </c>
      <c r="G50" s="6">
        <f>'mCherry T2 raw'!G50*42.73504</f>
        <v>170.94015999999999</v>
      </c>
    </row>
    <row r="51" spans="1:7" x14ac:dyDescent="0.25">
      <c r="A51" s="6" t="s">
        <v>313</v>
      </c>
      <c r="B51" s="6">
        <v>5462.9297800000004</v>
      </c>
      <c r="C51" s="6">
        <v>1891.9142200000001</v>
      </c>
      <c r="D51" s="6"/>
      <c r="E51" s="6"/>
      <c r="F51" s="6">
        <f>'mCherry T2 raw'!F51*27.03726</f>
        <v>0</v>
      </c>
      <c r="G51" s="6">
        <f>'mCherry T2 raw'!G51*42.73504</f>
        <v>0</v>
      </c>
    </row>
    <row r="52" spans="1:7" x14ac:dyDescent="0.25">
      <c r="A52" s="6" t="s">
        <v>314</v>
      </c>
      <c r="B52" s="6">
        <v>70.947140000000005</v>
      </c>
      <c r="C52" s="6">
        <v>0</v>
      </c>
      <c r="D52" s="6">
        <v>26.990559999999999</v>
      </c>
      <c r="E52" s="6">
        <v>0</v>
      </c>
      <c r="F52" s="6">
        <f>'mCherry T2 raw'!F52*27.03726</f>
        <v>15951.983399999999</v>
      </c>
      <c r="G52" s="6">
        <f>'mCherry T2 raw'!G52*42.73504</f>
        <v>19316.238079999999</v>
      </c>
    </row>
    <row r="53" spans="1:7" x14ac:dyDescent="0.25">
      <c r="A53" s="6" t="s">
        <v>315</v>
      </c>
      <c r="B53" s="6"/>
      <c r="C53" s="6"/>
      <c r="D53" s="6">
        <v>863.69791999999995</v>
      </c>
      <c r="E53" s="6">
        <v>0</v>
      </c>
      <c r="F53" s="6">
        <f>'mCherry T2 raw'!F53*27.03726</f>
        <v>0</v>
      </c>
      <c r="G53" s="6">
        <f>'mCherry T2 raw'!G53*42.73504</f>
        <v>0</v>
      </c>
    </row>
    <row r="54" spans="1:7" x14ac:dyDescent="0.25">
      <c r="A54" s="6" t="s">
        <v>316</v>
      </c>
      <c r="B54" s="6">
        <v>638.52426000000003</v>
      </c>
      <c r="C54" s="6">
        <v>246.77142000000003</v>
      </c>
      <c r="D54" s="6">
        <v>512.82064000000003</v>
      </c>
      <c r="E54" s="6">
        <v>950.10192000000006</v>
      </c>
      <c r="F54" s="6">
        <f>'mCherry T2 raw'!F54*27.03726</f>
        <v>335802.76919999998</v>
      </c>
      <c r="G54" s="6">
        <f>'mCherry T2 raw'!G54*42.73504</f>
        <v>237606.82239999998</v>
      </c>
    </row>
    <row r="55" spans="1:7" x14ac:dyDescent="0.25">
      <c r="A55" s="6" t="s">
        <v>317</v>
      </c>
      <c r="B55" s="6"/>
      <c r="C55" s="6"/>
      <c r="D55" s="6">
        <v>107.96223999999999</v>
      </c>
      <c r="E55" s="6">
        <v>35.188960000000002</v>
      </c>
      <c r="F55" s="6">
        <f>'mCherry T2 raw'!F55*27.03726</f>
        <v>0</v>
      </c>
      <c r="G55" s="6">
        <f>'mCherry T2 raw'!G55*42.73504</f>
        <v>0</v>
      </c>
    </row>
    <row r="56" spans="1:7" x14ac:dyDescent="0.25">
      <c r="A56" s="6" t="s">
        <v>318</v>
      </c>
      <c r="B56" s="6"/>
      <c r="C56" s="6"/>
      <c r="D56" s="6">
        <v>674.76400000000001</v>
      </c>
      <c r="E56" s="6">
        <v>387.07856000000004</v>
      </c>
      <c r="F56" s="6">
        <f>'mCherry T2 raw'!F56*27.03726</f>
        <v>0</v>
      </c>
      <c r="G56" s="6">
        <f>'mCherry T2 raw'!G56*42.73504</f>
        <v>0</v>
      </c>
    </row>
    <row r="57" spans="1:7" x14ac:dyDescent="0.25">
      <c r="A57" s="6" t="s">
        <v>319</v>
      </c>
      <c r="B57" s="6"/>
      <c r="C57" s="6"/>
      <c r="D57" s="6">
        <v>56518.232639999995</v>
      </c>
      <c r="E57" s="6">
        <v>25406.429120000001</v>
      </c>
      <c r="F57" s="6">
        <f>'mCherry T2 raw'!F57*27.03726</f>
        <v>0</v>
      </c>
      <c r="G57" s="6">
        <f>'mCherry T2 raw'!G57*42.73504</f>
        <v>0</v>
      </c>
    </row>
    <row r="58" spans="1:7" x14ac:dyDescent="0.25">
      <c r="A58" s="6" t="s">
        <v>320</v>
      </c>
      <c r="B58" s="6"/>
      <c r="C58" s="6"/>
      <c r="D58" s="6"/>
      <c r="E58" s="6"/>
      <c r="F58" s="6">
        <f>'mCherry T2 raw'!F58*27.03726</f>
        <v>0</v>
      </c>
      <c r="G58" s="6">
        <f>'mCherry T2 raw'!G58*42.73504</f>
        <v>0</v>
      </c>
    </row>
    <row r="59" spans="1:7" x14ac:dyDescent="0.25">
      <c r="A59" s="6" t="s">
        <v>321</v>
      </c>
      <c r="B59" s="6">
        <v>444838.56780000002</v>
      </c>
      <c r="C59" s="6">
        <v>348358.98790000001</v>
      </c>
      <c r="D59" s="6">
        <v>7989.2057599999998</v>
      </c>
      <c r="E59" s="6">
        <v>2920.6836800000001</v>
      </c>
      <c r="F59" s="6">
        <f>'mCherry T2 raw'!F59*27.03726</f>
        <v>104850.49428</v>
      </c>
      <c r="G59" s="6">
        <f>'mCherry T2 raw'!G59*42.73504</f>
        <v>140256.40127999999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G2" sqref="G2"/>
    </sheetView>
  </sheetViews>
  <sheetFormatPr defaultRowHeight="15" x14ac:dyDescent="0.25"/>
  <cols>
    <col min="1" max="5" width="9.140625" style="7"/>
    <col min="6" max="7" width="9.140625" style="6"/>
  </cols>
  <sheetData>
    <row r="1" spans="1:7" x14ac:dyDescent="0.25">
      <c r="A1" s="6"/>
      <c r="B1" s="6" t="s">
        <v>322</v>
      </c>
      <c r="C1" s="6" t="s">
        <v>323</v>
      </c>
      <c r="D1" s="6" t="s">
        <v>324</v>
      </c>
      <c r="E1" s="6" t="s">
        <v>325</v>
      </c>
      <c r="F1" s="6" t="s">
        <v>327</v>
      </c>
      <c r="G1" s="6" t="s">
        <v>328</v>
      </c>
    </row>
    <row r="2" spans="1:7" x14ac:dyDescent="0.25">
      <c r="A2" s="6" t="s">
        <v>326</v>
      </c>
      <c r="B2" s="6"/>
      <c r="C2" s="6"/>
      <c r="D2" s="6"/>
      <c r="E2" s="6"/>
      <c r="F2" s="6">
        <f>LOG('mCherry T2 normalized'!F2,2)</f>
        <v>13.941752391756491</v>
      </c>
    </row>
    <row r="3" spans="1:7" x14ac:dyDescent="0.25">
      <c r="A3" s="6" t="s">
        <v>265</v>
      </c>
      <c r="B3" s="6"/>
      <c r="C3" s="6">
        <v>12.771459942645192</v>
      </c>
      <c r="D3" s="7">
        <v>7.339345505753097</v>
      </c>
      <c r="F3" s="6">
        <f>LOG('mCherry T2 normalized'!F3,2)</f>
        <v>13.961448193097409</v>
      </c>
      <c r="G3" s="6">
        <f>LOG('mCherry T2 normalized'!G3,2)</f>
        <v>13.103848094816778</v>
      </c>
    </row>
    <row r="4" spans="1:7" x14ac:dyDescent="0.25">
      <c r="A4" s="6" t="s">
        <v>266</v>
      </c>
      <c r="B4" s="6"/>
      <c r="C4" s="6"/>
      <c r="F4" s="6">
        <f>LOG('mCherry T2 normalized'!F4,2)</f>
        <v>14.742718985851546</v>
      </c>
    </row>
    <row r="5" spans="1:7" x14ac:dyDescent="0.25">
      <c r="A5" s="6" t="s">
        <v>267</v>
      </c>
      <c r="B5" s="6"/>
      <c r="C5" s="6"/>
    </row>
    <row r="6" spans="1:7" x14ac:dyDescent="0.25">
      <c r="A6" s="6" t="s">
        <v>268</v>
      </c>
      <c r="B6" s="6"/>
      <c r="C6" s="6"/>
      <c r="D6" s="7">
        <v>9.002310518475527</v>
      </c>
      <c r="E6" s="7">
        <v>8.3069759725935999</v>
      </c>
      <c r="F6" s="6">
        <f>LOG('mCherry T2 normalized'!F6,2)</f>
        <v>16.746271548692938</v>
      </c>
      <c r="G6" s="6">
        <f>LOG('mCherry T2 normalized'!G6,2)</f>
        <v>16.693471972907798</v>
      </c>
    </row>
    <row r="7" spans="1:7" x14ac:dyDescent="0.25">
      <c r="A7" s="6" t="s">
        <v>269</v>
      </c>
      <c r="B7" s="6">
        <v>12.377491313347985</v>
      </c>
      <c r="C7" s="6">
        <v>14.561741351343855</v>
      </c>
    </row>
    <row r="8" spans="1:7" x14ac:dyDescent="0.25">
      <c r="A8" s="6" t="s">
        <v>270</v>
      </c>
      <c r="B8" s="6"/>
      <c r="C8" s="6"/>
      <c r="D8" s="7">
        <v>13.679195508637722</v>
      </c>
      <c r="E8" s="7">
        <v>15.369471898327365</v>
      </c>
    </row>
    <row r="9" spans="1:7" x14ac:dyDescent="0.25">
      <c r="A9" s="6" t="s">
        <v>271</v>
      </c>
      <c r="B9" s="6"/>
      <c r="C9" s="6"/>
      <c r="D9" s="7">
        <v>16.682531221200978</v>
      </c>
      <c r="E9" s="7">
        <v>16.821361282275635</v>
      </c>
      <c r="F9" s="6">
        <f>LOG('mCherry T2 normalized'!F9,2)</f>
        <v>11.779244861876661</v>
      </c>
      <c r="G9" s="6" t="e">
        <f>LOG('mCherry T2 normalized'!G9,2)</f>
        <v>#NUM!</v>
      </c>
    </row>
    <row r="10" spans="1:7" x14ac:dyDescent="0.25">
      <c r="A10" s="6" t="s">
        <v>272</v>
      </c>
      <c r="B10" s="6"/>
      <c r="C10" s="6"/>
      <c r="F10" s="6">
        <f>LOG('mCherry T2 normalized'!F10,2)</f>
        <v>11.248730145177881</v>
      </c>
      <c r="G10" s="6">
        <f>LOG('mCherry T2 normalized'!G10,2)</f>
        <v>12.117787285774654</v>
      </c>
    </row>
    <row r="11" spans="1:7" x14ac:dyDescent="0.25">
      <c r="A11" s="6" t="s">
        <v>273</v>
      </c>
      <c r="B11" s="6">
        <v>8.9560275449097073</v>
      </c>
      <c r="C11" s="6">
        <v>8.9470315072286457</v>
      </c>
      <c r="D11" s="7">
        <v>8.9243080064742539</v>
      </c>
      <c r="E11" s="7">
        <v>9.3069759725936017</v>
      </c>
      <c r="F11" s="6">
        <f>LOG('mCherry T2 normalized'!F11,2)</f>
        <v>10.56423197090581</v>
      </c>
      <c r="G11" s="6">
        <f>LOG('mCherry T2 normalized'!G11,2)</f>
        <v>10.809664990412319</v>
      </c>
    </row>
    <row r="12" spans="1:7" x14ac:dyDescent="0.25">
      <c r="A12" s="6" t="s">
        <v>274</v>
      </c>
      <c r="B12" s="6"/>
      <c r="C12" s="6"/>
    </row>
    <row r="13" spans="1:7" x14ac:dyDescent="0.25">
      <c r="A13" s="6" t="s">
        <v>275</v>
      </c>
      <c r="B13" s="6"/>
      <c r="C13" s="6"/>
    </row>
    <row r="14" spans="1:7" x14ac:dyDescent="0.25">
      <c r="A14" s="6" t="s">
        <v>276</v>
      </c>
      <c r="B14" s="6">
        <v>16.578079364366083</v>
      </c>
      <c r="C14" s="6">
        <v>16.212255844153265</v>
      </c>
      <c r="D14" s="7">
        <v>15.637026054393782</v>
      </c>
      <c r="E14" s="7">
        <v>16.107156861763471</v>
      </c>
      <c r="F14" s="6">
        <f>LOG('mCherry T2 normalized'!F14,2)</f>
        <v>17.185237221552498</v>
      </c>
      <c r="G14" s="6">
        <f>LOG('mCherry T2 normalized'!G14,2)</f>
        <v>18.008869914204293</v>
      </c>
    </row>
    <row r="15" spans="1:7" x14ac:dyDescent="0.25">
      <c r="A15" s="6" t="s">
        <v>277</v>
      </c>
      <c r="B15" s="6">
        <v>7.1486726228521036</v>
      </c>
      <c r="C15" s="6">
        <v>12.062508724648582</v>
      </c>
      <c r="D15" s="7">
        <v>6.7543830050319418</v>
      </c>
      <c r="E15" s="7">
        <v>7.1370509711512886</v>
      </c>
    </row>
    <row r="16" spans="1:7" x14ac:dyDescent="0.25">
      <c r="A16" s="6" t="s">
        <v>278</v>
      </c>
      <c r="B16" s="6"/>
      <c r="C16" s="6"/>
      <c r="D16" s="7">
        <v>17.890733346486098</v>
      </c>
      <c r="E16" s="7">
        <v>18.105537776193199</v>
      </c>
    </row>
    <row r="17" spans="1:7" x14ac:dyDescent="0.25">
      <c r="A17" s="6" t="s">
        <v>279</v>
      </c>
      <c r="B17" s="6"/>
      <c r="C17" s="6"/>
      <c r="D17" s="7">
        <v>4.7543830050319418</v>
      </c>
      <c r="E17" s="7">
        <v>5.1370509711512886</v>
      </c>
    </row>
    <row r="18" spans="1:7" x14ac:dyDescent="0.25">
      <c r="A18" s="6" t="s">
        <v>280</v>
      </c>
      <c r="B18" s="6">
        <v>12.396600136295691</v>
      </c>
      <c r="C18" s="6">
        <v>15.238585953072491</v>
      </c>
    </row>
    <row r="19" spans="1:7" x14ac:dyDescent="0.25">
      <c r="A19" s="6" t="s">
        <v>281</v>
      </c>
      <c r="B19" s="6"/>
      <c r="C19" s="6"/>
      <c r="F19" s="6">
        <f>LOG('mCherry T2 normalized'!F19,2)</f>
        <v>12.801271168206661</v>
      </c>
    </row>
    <row r="20" spans="1:7" x14ac:dyDescent="0.25">
      <c r="A20" s="6" t="s">
        <v>282</v>
      </c>
      <c r="B20" s="6">
        <v>12.968851585267293</v>
      </c>
      <c r="C20" s="6"/>
      <c r="D20" s="7">
        <v>4.7543830050319418</v>
      </c>
    </row>
    <row r="21" spans="1:7" x14ac:dyDescent="0.25">
      <c r="A21" s="6" t="s">
        <v>283</v>
      </c>
      <c r="B21" s="6"/>
      <c r="C21" s="6"/>
      <c r="E21" s="7">
        <v>5.1370509711512886</v>
      </c>
      <c r="F21" s="6">
        <f>LOG('mCherry T2 normalized'!F21,2)</f>
        <v>14.36790184615556</v>
      </c>
      <c r="G21" s="6">
        <f>LOG('mCherry T2 normalized'!G21,2)</f>
        <v>14.131593085299682</v>
      </c>
    </row>
    <row r="22" spans="1:7" x14ac:dyDescent="0.25">
      <c r="A22" s="6" t="s">
        <v>284</v>
      </c>
      <c r="B22" s="6">
        <v>13.159899878275358</v>
      </c>
      <c r="C22" s="6"/>
      <c r="E22" s="7">
        <v>6.1370509711512886</v>
      </c>
    </row>
    <row r="23" spans="1:7" x14ac:dyDescent="0.25">
      <c r="A23" s="6" t="s">
        <v>285</v>
      </c>
      <c r="B23" s="6"/>
      <c r="C23" s="6"/>
      <c r="D23" s="7">
        <v>13.426808347003439</v>
      </c>
      <c r="G23" s="6">
        <f>LOG('mCherry T2 normalized'!G23,2)</f>
        <v>6.4173475676335601</v>
      </c>
    </row>
    <row r="24" spans="1:7" x14ac:dyDescent="0.25">
      <c r="A24" s="6" t="s">
        <v>286</v>
      </c>
      <c r="B24" s="6">
        <v>15.293330865683988</v>
      </c>
      <c r="C24" s="6">
        <v>17.041549106012937</v>
      </c>
      <c r="D24" s="7">
        <v>16.607302590155935</v>
      </c>
      <c r="E24" s="7">
        <v>16.073688910153859</v>
      </c>
      <c r="F24" s="6">
        <f>LOG('mCherry T2 normalized'!F24,2)</f>
        <v>15.677229904263287</v>
      </c>
      <c r="G24" s="6">
        <f>LOG('mCherry T2 normalized'!G24,2)</f>
        <v>14.998548149558516</v>
      </c>
    </row>
    <row r="25" spans="1:7" x14ac:dyDescent="0.25">
      <c r="A25" s="6" t="s">
        <v>287</v>
      </c>
      <c r="B25" s="6"/>
      <c r="C25" s="6"/>
    </row>
    <row r="26" spans="1:7" x14ac:dyDescent="0.25">
      <c r="A26" s="6" t="s">
        <v>288</v>
      </c>
      <c r="B26" s="6">
        <v>13.443293371743732</v>
      </c>
      <c r="C26" s="6">
        <v>8.6839971013948531</v>
      </c>
      <c r="D26" s="7">
        <v>17.369322852342677</v>
      </c>
      <c r="E26" s="7">
        <v>17.644102273399206</v>
      </c>
      <c r="F26" s="6">
        <f>LOG('mCherry T2 normalized'!F26,2)</f>
        <v>13.415088531600002</v>
      </c>
      <c r="G26" s="6">
        <f>LOG('mCherry T2 normalized'!G26,2)</f>
        <v>17.077343460063538</v>
      </c>
    </row>
    <row r="27" spans="1:7" x14ac:dyDescent="0.25">
      <c r="A27" s="6" t="s">
        <v>289</v>
      </c>
      <c r="B27" s="6"/>
      <c r="C27" s="6"/>
      <c r="D27" s="7">
        <v>11.44088353221516</v>
      </c>
      <c r="E27" s="7">
        <v>13.567503522816821</v>
      </c>
    </row>
    <row r="28" spans="1:7" x14ac:dyDescent="0.25">
      <c r="A28" s="6" t="s">
        <v>290</v>
      </c>
      <c r="B28" s="6"/>
      <c r="C28" s="6"/>
      <c r="D28" s="7">
        <v>16.629748405673713</v>
      </c>
      <c r="E28" s="7">
        <v>14.664527977211685</v>
      </c>
    </row>
    <row r="29" spans="1:7" x14ac:dyDescent="0.25">
      <c r="A29" s="6" t="s">
        <v>291</v>
      </c>
      <c r="B29" s="6"/>
      <c r="C29" s="6"/>
      <c r="F29" s="6">
        <f>LOG('mCherry T2 normalized'!F29,2)</f>
        <v>13.415088531600002</v>
      </c>
      <c r="G29" s="6">
        <f>LOG('mCherry T2 normalized'!G29,2)</f>
        <v>6.4173475676335601</v>
      </c>
    </row>
    <row r="30" spans="1:7" x14ac:dyDescent="0.25">
      <c r="A30" s="6" t="s">
        <v>292</v>
      </c>
      <c r="B30" s="6">
        <v>8.7336351235732597</v>
      </c>
      <c r="C30" s="6">
        <v>7.3620690065074905</v>
      </c>
    </row>
    <row r="31" spans="1:7" x14ac:dyDescent="0.25">
      <c r="A31" s="6" t="s">
        <v>293</v>
      </c>
      <c r="B31" s="6"/>
      <c r="C31" s="6"/>
    </row>
    <row r="32" spans="1:7" x14ac:dyDescent="0.25">
      <c r="A32" s="6" t="s">
        <v>294</v>
      </c>
      <c r="B32" s="6">
        <v>10.236135464102443</v>
      </c>
      <c r="C32" s="6">
        <v>11.169423928565093</v>
      </c>
    </row>
    <row r="33" spans="1:7" x14ac:dyDescent="0.25">
      <c r="A33" s="6" t="s">
        <v>295</v>
      </c>
      <c r="B33" s="6">
        <v>17.320474911535086</v>
      </c>
      <c r="C33" s="6">
        <v>17.420060729266666</v>
      </c>
    </row>
    <row r="34" spans="1:7" x14ac:dyDescent="0.25">
      <c r="A34" s="6" t="s">
        <v>296</v>
      </c>
      <c r="B34" s="6">
        <v>9.8491123409931962</v>
      </c>
      <c r="C34" s="6">
        <v>10.062508724648582</v>
      </c>
    </row>
    <row r="35" spans="1:7" x14ac:dyDescent="0.25">
      <c r="A35" s="6" t="s">
        <v>297</v>
      </c>
      <c r="B35" s="6">
        <v>7.1486726228521036</v>
      </c>
      <c r="C35" s="6">
        <v>6.3620690065074905</v>
      </c>
    </row>
    <row r="36" spans="1:7" x14ac:dyDescent="0.25">
      <c r="A36" s="6" t="s">
        <v>298</v>
      </c>
      <c r="B36" s="6">
        <v>8.1486726228521036</v>
      </c>
      <c r="C36" s="6">
        <v>8.3620690065074914</v>
      </c>
    </row>
    <row r="37" spans="1:7" x14ac:dyDescent="0.25">
      <c r="A37" s="6" t="s">
        <v>299</v>
      </c>
      <c r="B37" s="6">
        <v>8.9560275449097073</v>
      </c>
      <c r="C37" s="6">
        <v>10.449531847757831</v>
      </c>
    </row>
    <row r="38" spans="1:7" x14ac:dyDescent="0.25">
      <c r="A38" s="6" t="s">
        <v>300</v>
      </c>
      <c r="B38" s="6"/>
      <c r="C38" s="6"/>
      <c r="D38" s="7">
        <v>12.002310518475527</v>
      </c>
    </row>
    <row r="39" spans="1:7" x14ac:dyDescent="0.25">
      <c r="A39" s="6" t="s">
        <v>301</v>
      </c>
      <c r="B39" s="6"/>
      <c r="C39" s="6"/>
      <c r="D39" s="7">
        <v>4.7543830050319418</v>
      </c>
      <c r="F39" s="6">
        <f>LOG('mCherry T2 normalized'!F39,2)</f>
        <v>5.7568770488482066</v>
      </c>
      <c r="G39" s="6">
        <f>LOG('mCherry T2 normalized'!G39,2)</f>
        <v>12.275328562761132</v>
      </c>
    </row>
    <row r="40" spans="1:7" x14ac:dyDescent="0.25">
      <c r="A40" s="6" t="s">
        <v>302</v>
      </c>
      <c r="B40" s="6">
        <v>14.612196996123284</v>
      </c>
      <c r="C40" s="6"/>
      <c r="D40" s="7">
        <v>4.7543830050319418</v>
      </c>
      <c r="E40" s="7">
        <v>5.1370509711512886</v>
      </c>
      <c r="G40" s="6">
        <f>LOG('mCherry T2 normalized'!G40,2)</f>
        <v>6.4173475676335601</v>
      </c>
    </row>
    <row r="41" spans="1:7" x14ac:dyDescent="0.25">
      <c r="A41" s="6" t="s">
        <v>303</v>
      </c>
      <c r="B41" s="6">
        <v>16.727988560432117</v>
      </c>
      <c r="C41" s="6">
        <v>15.713008188053921</v>
      </c>
      <c r="D41" s="7">
        <v>9.0763110999193035</v>
      </c>
      <c r="E41" s="7">
        <v>8.3069759725935999</v>
      </c>
    </row>
    <row r="42" spans="1:7" x14ac:dyDescent="0.25">
      <c r="A42" s="6" t="s">
        <v>304</v>
      </c>
      <c r="B42" s="6">
        <v>7.1486726228521036</v>
      </c>
      <c r="C42" s="6">
        <v>6.3620690065074905</v>
      </c>
      <c r="F42" s="6">
        <f>LOG('mCherry T2 normalized'!F42,2)</f>
        <v>14.353066804992617</v>
      </c>
      <c r="G42" s="6">
        <f>LOG('mCherry T2 normalized'!G42,2)</f>
        <v>14.256551355730505</v>
      </c>
    </row>
    <row r="43" spans="1:7" x14ac:dyDescent="0.25">
      <c r="A43" s="6" t="s">
        <v>305</v>
      </c>
      <c r="B43" s="6">
        <v>13.137357309624271</v>
      </c>
      <c r="C43" s="6"/>
    </row>
    <row r="44" spans="1:7" x14ac:dyDescent="0.25">
      <c r="A44" s="6" t="s">
        <v>306</v>
      </c>
      <c r="B44" s="6"/>
      <c r="C44" s="6"/>
      <c r="E44" s="7">
        <v>5.1370509711512886</v>
      </c>
      <c r="F44" s="6">
        <f>LOG('mCherry T2 normalized'!F44,2)</f>
        <v>8.0788051437355684</v>
      </c>
    </row>
    <row r="45" spans="1:7" x14ac:dyDescent="0.25">
      <c r="A45" s="6" t="s">
        <v>307</v>
      </c>
      <c r="B45" s="6"/>
      <c r="C45" s="6"/>
      <c r="F45" s="6">
        <f>LOG('mCherry T2 normalized'!F45,2)</f>
        <v>16.510093798027164</v>
      </c>
      <c r="G45" s="6">
        <f>LOG('mCherry T2 normalized'!G45,2)</f>
        <v>11.876779186270856</v>
      </c>
    </row>
    <row r="46" spans="1:7" x14ac:dyDescent="0.25">
      <c r="A46" s="6" t="s">
        <v>308</v>
      </c>
      <c r="B46" s="6"/>
      <c r="C46" s="6"/>
      <c r="F46" s="6">
        <f>LOG('mCherry T2 normalized'!F46,2)</f>
        <v>8.3418395495693627</v>
      </c>
    </row>
    <row r="47" spans="1:7" x14ac:dyDescent="0.25">
      <c r="A47" s="6" t="s">
        <v>309</v>
      </c>
      <c r="B47" s="6"/>
      <c r="C47" s="6"/>
      <c r="D47" s="7">
        <v>16.977781419743568</v>
      </c>
      <c r="E47" s="7">
        <v>17.047693701620915</v>
      </c>
      <c r="F47" s="6">
        <f>LOG('mCherry T2 normalized'!F47,2)</f>
        <v>7.3418395495693627</v>
      </c>
      <c r="G47" s="6">
        <f>LOG('mCherry T2 normalized'!G47,2)</f>
        <v>8.0023100683547153</v>
      </c>
    </row>
    <row r="48" spans="1:7" x14ac:dyDescent="0.25">
      <c r="A48" s="6" t="s">
        <v>310</v>
      </c>
      <c r="B48" s="6"/>
      <c r="C48" s="6"/>
      <c r="D48" s="7">
        <v>10.339345505753098</v>
      </c>
      <c r="E48" s="7">
        <v>13.331807825573536</v>
      </c>
      <c r="G48" s="6">
        <f>LOG('mCherry T2 normalized'!G48,2)</f>
        <v>6.4173475676335601</v>
      </c>
    </row>
    <row r="49" spans="1:7" x14ac:dyDescent="0.25">
      <c r="A49" s="6" t="s">
        <v>311</v>
      </c>
      <c r="B49" s="6">
        <v>11.540990045630865</v>
      </c>
      <c r="C49" s="6"/>
      <c r="E49" s="7">
        <v>5.1370509711512886</v>
      </c>
    </row>
    <row r="50" spans="1:7" x14ac:dyDescent="0.25">
      <c r="A50" s="6" t="s">
        <v>312</v>
      </c>
      <c r="B50" s="6">
        <v>15.83342124327373</v>
      </c>
      <c r="C50" s="6">
        <v>16.978617850286479</v>
      </c>
      <c r="D50" s="7">
        <v>8.21381462366924</v>
      </c>
      <c r="E50" s="7">
        <v>7.4589790660386512</v>
      </c>
      <c r="F50" s="6">
        <f>LOG('mCherry T2 normalized'!F50,2)</f>
        <v>8.0788051437355684</v>
      </c>
      <c r="G50" s="6">
        <f>LOG('mCherry T2 normalized'!G50,2)</f>
        <v>7.4173475676335601</v>
      </c>
    </row>
    <row r="51" spans="1:7" x14ac:dyDescent="0.25">
      <c r="A51" s="6" t="s">
        <v>313</v>
      </c>
      <c r="B51" s="6">
        <v>12.415459163547004</v>
      </c>
      <c r="C51" s="6">
        <v>10.885630962564504</v>
      </c>
    </row>
    <row r="52" spans="1:7" x14ac:dyDescent="0.25">
      <c r="A52" s="6" t="s">
        <v>314</v>
      </c>
      <c r="B52" s="6">
        <v>6.1486726228521027</v>
      </c>
      <c r="C52" s="6"/>
      <c r="D52" s="7">
        <v>4.7543830050319418</v>
      </c>
      <c r="F52" s="6">
        <f>LOG('mCherry T2 normalized'!F52,2)</f>
        <v>13.961448193097409</v>
      </c>
      <c r="G52" s="6">
        <f>LOG('mCherry T2 normalized'!G52,2)</f>
        <v>14.237526530048747</v>
      </c>
    </row>
    <row r="53" spans="1:7" x14ac:dyDescent="0.25">
      <c r="A53" s="6" t="s">
        <v>315</v>
      </c>
      <c r="B53" s="6"/>
      <c r="C53" s="6"/>
      <c r="D53" s="7">
        <v>9.7543830050319418</v>
      </c>
    </row>
    <row r="54" spans="1:7" x14ac:dyDescent="0.25">
      <c r="A54" s="6" t="s">
        <v>316</v>
      </c>
      <c r="B54" s="6">
        <v>9.3185976242944157</v>
      </c>
      <c r="C54" s="6">
        <v>7.9470315072286457</v>
      </c>
      <c r="D54" s="7">
        <v>9.002310518475527</v>
      </c>
      <c r="E54" s="7">
        <v>9.8919384733147577</v>
      </c>
      <c r="F54" s="6">
        <f>LOG('mCherry T2 normalized'!F54,2)</f>
        <v>18.357254601956051</v>
      </c>
      <c r="G54" s="6">
        <f>LOG('mCherry T2 normalized'!G54,2)</f>
        <v>17.858216735244429</v>
      </c>
    </row>
    <row r="55" spans="1:7" x14ac:dyDescent="0.25">
      <c r="A55" s="6" t="s">
        <v>317</v>
      </c>
      <c r="B55" s="6"/>
      <c r="C55" s="6"/>
      <c r="D55" s="7">
        <v>6.7543830050319418</v>
      </c>
      <c r="E55" s="7">
        <v>5.1370509711512886</v>
      </c>
    </row>
    <row r="56" spans="1:7" x14ac:dyDescent="0.25">
      <c r="A56" s="6" t="s">
        <v>318</v>
      </c>
      <c r="B56" s="6"/>
      <c r="C56" s="6"/>
      <c r="D56" s="7">
        <v>9.398239194806667</v>
      </c>
      <c r="E56" s="7">
        <v>8.5964825897885859</v>
      </c>
    </row>
    <row r="57" spans="1:7" x14ac:dyDescent="0.25">
      <c r="A57" s="6" t="s">
        <v>319</v>
      </c>
      <c r="B57" s="6"/>
      <c r="C57" s="6"/>
      <c r="D57" s="7">
        <v>15.786428731962749</v>
      </c>
      <c r="E57" s="7">
        <v>14.63290599803846</v>
      </c>
    </row>
    <row r="58" spans="1:7" x14ac:dyDescent="0.25">
      <c r="A58" s="6" t="s">
        <v>320</v>
      </c>
      <c r="B58" s="6"/>
      <c r="C58" s="6"/>
    </row>
    <row r="59" spans="1:7" x14ac:dyDescent="0.25">
      <c r="A59" s="6" t="s">
        <v>321</v>
      </c>
      <c r="B59" s="6">
        <v>18.762922350541505</v>
      </c>
      <c r="C59" s="6">
        <v>18.41021526072705</v>
      </c>
      <c r="D59" s="7">
        <v>12.963836370660891</v>
      </c>
      <c r="E59" s="7">
        <v>11.512090402498215</v>
      </c>
      <c r="F59" s="6">
        <f>LOG('mCherry T2 normalized'!F59,2)</f>
        <v>16.677974136955001</v>
      </c>
      <c r="G59" s="6">
        <f>LOG('mCherry T2 normalized'!G59,2)</f>
        <v>17.097707091147271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E1" sqref="E1:E1048576"/>
    </sheetView>
  </sheetViews>
  <sheetFormatPr defaultRowHeight="15" x14ac:dyDescent="0.25"/>
  <cols>
    <col min="5" max="10" width="9.140625" style="5"/>
  </cols>
  <sheetData>
    <row r="1" spans="1:12" x14ac:dyDescent="0.25">
      <c r="B1" t="s">
        <v>400</v>
      </c>
      <c r="C1" t="s">
        <v>401</v>
      </c>
      <c r="D1" t="s">
        <v>402</v>
      </c>
      <c r="E1" s="1" t="s">
        <v>403</v>
      </c>
      <c r="F1" s="1" t="s">
        <v>404</v>
      </c>
      <c r="G1" s="1" t="s">
        <v>405</v>
      </c>
      <c r="H1" s="5" t="s">
        <v>406</v>
      </c>
      <c r="I1" s="5" t="s">
        <v>407</v>
      </c>
      <c r="J1" s="5" t="s">
        <v>408</v>
      </c>
      <c r="K1" s="5" t="s">
        <v>409</v>
      </c>
      <c r="L1" s="5" t="s">
        <v>410</v>
      </c>
    </row>
    <row r="2" spans="1:12" x14ac:dyDescent="0.25">
      <c r="A2" t="s">
        <v>329</v>
      </c>
      <c r="K2" s="5">
        <v>4</v>
      </c>
      <c r="L2" s="5"/>
    </row>
    <row r="3" spans="1:12" x14ac:dyDescent="0.25">
      <c r="A3" t="s">
        <v>330</v>
      </c>
      <c r="K3" s="5"/>
      <c r="L3" s="5"/>
    </row>
    <row r="4" spans="1:12" x14ac:dyDescent="0.25">
      <c r="A4" t="s">
        <v>331</v>
      </c>
      <c r="B4">
        <v>18</v>
      </c>
      <c r="C4">
        <v>236</v>
      </c>
      <c r="D4">
        <v>9168</v>
      </c>
      <c r="E4" s="5">
        <v>18</v>
      </c>
      <c r="F4" s="5">
        <v>14</v>
      </c>
      <c r="G4" s="5">
        <v>22</v>
      </c>
      <c r="H4" s="5">
        <v>40</v>
      </c>
      <c r="I4" s="5">
        <v>24</v>
      </c>
      <c r="J4" s="5">
        <v>34</v>
      </c>
      <c r="K4" s="5">
        <v>20</v>
      </c>
      <c r="L4" s="5">
        <v>18</v>
      </c>
    </row>
    <row r="5" spans="1:12" x14ac:dyDescent="0.25">
      <c r="A5" t="s">
        <v>332</v>
      </c>
      <c r="K5" s="5"/>
      <c r="L5" s="5"/>
    </row>
    <row r="6" spans="1:12" x14ac:dyDescent="0.25">
      <c r="A6" t="s">
        <v>333</v>
      </c>
      <c r="K6" s="5"/>
      <c r="L6" s="5"/>
    </row>
    <row r="7" spans="1:12" x14ac:dyDescent="0.25">
      <c r="A7" t="s">
        <v>334</v>
      </c>
      <c r="K7" s="5"/>
      <c r="L7" s="5">
        <v>32</v>
      </c>
    </row>
    <row r="8" spans="1:12" x14ac:dyDescent="0.25">
      <c r="A8" t="s">
        <v>335</v>
      </c>
      <c r="B8">
        <v>1160</v>
      </c>
      <c r="K8" s="5"/>
      <c r="L8" s="5"/>
    </row>
    <row r="9" spans="1:12" x14ac:dyDescent="0.25">
      <c r="A9" t="s">
        <v>336</v>
      </c>
      <c r="B9">
        <v>414</v>
      </c>
      <c r="C9">
        <v>1154</v>
      </c>
      <c r="D9">
        <v>4</v>
      </c>
      <c r="E9" s="5">
        <v>4</v>
      </c>
      <c r="F9" s="5">
        <v>2</v>
      </c>
      <c r="G9" s="5">
        <v>4</v>
      </c>
      <c r="K9" s="5">
        <v>2</v>
      </c>
      <c r="L9" s="5">
        <v>4</v>
      </c>
    </row>
    <row r="10" spans="1:12" x14ac:dyDescent="0.25">
      <c r="A10" t="s">
        <v>337</v>
      </c>
      <c r="B10">
        <v>34</v>
      </c>
      <c r="C10">
        <v>8</v>
      </c>
      <c r="D10">
        <v>26</v>
      </c>
      <c r="K10" s="5">
        <v>2</v>
      </c>
      <c r="L10" s="5"/>
    </row>
    <row r="11" spans="1:12" x14ac:dyDescent="0.25">
      <c r="A11" t="s">
        <v>338</v>
      </c>
      <c r="B11">
        <v>4</v>
      </c>
      <c r="D11">
        <v>6</v>
      </c>
      <c r="K11" s="5"/>
      <c r="L11" s="5"/>
    </row>
    <row r="12" spans="1:12" x14ac:dyDescent="0.25">
      <c r="A12" t="s">
        <v>339</v>
      </c>
      <c r="E12" s="5">
        <v>214</v>
      </c>
      <c r="G12" s="5">
        <v>974</v>
      </c>
      <c r="K12" s="5">
        <v>2</v>
      </c>
      <c r="L12" s="5"/>
    </row>
    <row r="13" spans="1:12" x14ac:dyDescent="0.25">
      <c r="A13" t="s">
        <v>340</v>
      </c>
      <c r="B13">
        <v>356</v>
      </c>
      <c r="D13">
        <v>354</v>
      </c>
      <c r="K13" s="5">
        <v>4</v>
      </c>
      <c r="L13" s="5"/>
    </row>
    <row r="14" spans="1:12" x14ac:dyDescent="0.25">
      <c r="A14" t="s">
        <v>341</v>
      </c>
      <c r="B14">
        <v>56740</v>
      </c>
      <c r="C14">
        <v>24892</v>
      </c>
      <c r="D14">
        <v>39066</v>
      </c>
      <c r="E14" s="5">
        <v>154</v>
      </c>
      <c r="F14" s="5">
        <v>128</v>
      </c>
      <c r="G14" s="5">
        <v>166</v>
      </c>
      <c r="H14" s="10">
        <v>2526</v>
      </c>
      <c r="I14" s="5">
        <v>186</v>
      </c>
      <c r="J14" s="5">
        <v>408</v>
      </c>
      <c r="K14" s="10">
        <v>1182</v>
      </c>
      <c r="L14" s="10">
        <v>2296</v>
      </c>
    </row>
    <row r="15" spans="1:12" x14ac:dyDescent="0.25">
      <c r="A15" t="s">
        <v>342</v>
      </c>
      <c r="E15" s="5">
        <v>2</v>
      </c>
      <c r="K15" s="5"/>
      <c r="L15" s="5"/>
    </row>
    <row r="16" spans="1:12" x14ac:dyDescent="0.25">
      <c r="A16" t="s">
        <v>343</v>
      </c>
      <c r="E16" s="5">
        <v>566</v>
      </c>
      <c r="K16" s="5">
        <v>2</v>
      </c>
      <c r="L16" s="5"/>
    </row>
    <row r="17" spans="1:12" x14ac:dyDescent="0.25">
      <c r="A17" t="s">
        <v>344</v>
      </c>
      <c r="B17">
        <v>6</v>
      </c>
      <c r="C17">
        <v>2</v>
      </c>
      <c r="E17" s="10">
        <v>1404</v>
      </c>
      <c r="F17" s="5">
        <v>2</v>
      </c>
      <c r="K17" s="5"/>
      <c r="L17" s="5"/>
    </row>
    <row r="18" spans="1:12" x14ac:dyDescent="0.25">
      <c r="A18" t="s">
        <v>345</v>
      </c>
      <c r="K18" s="5"/>
      <c r="L18" s="5"/>
    </row>
    <row r="19" spans="1:12" x14ac:dyDescent="0.25">
      <c r="A19" t="s">
        <v>346</v>
      </c>
      <c r="B19">
        <v>1258</v>
      </c>
      <c r="C19">
        <v>732</v>
      </c>
      <c r="D19">
        <v>20</v>
      </c>
      <c r="E19" s="5">
        <v>280</v>
      </c>
      <c r="F19" s="10">
        <v>2494</v>
      </c>
      <c r="G19" s="5">
        <v>168</v>
      </c>
      <c r="H19" s="5">
        <v>68</v>
      </c>
      <c r="I19" s="5">
        <v>14</v>
      </c>
      <c r="J19" s="5">
        <v>68</v>
      </c>
      <c r="K19" s="5">
        <v>28</v>
      </c>
      <c r="L19" s="10">
        <v>3534</v>
      </c>
    </row>
    <row r="20" spans="1:12" x14ac:dyDescent="0.25">
      <c r="A20" t="s">
        <v>347</v>
      </c>
      <c r="K20" s="5"/>
      <c r="L20" s="5"/>
    </row>
    <row r="21" spans="1:12" x14ac:dyDescent="0.25">
      <c r="A21" t="s">
        <v>348</v>
      </c>
      <c r="K21" s="5"/>
      <c r="L21" s="5">
        <v>140</v>
      </c>
    </row>
    <row r="22" spans="1:12" x14ac:dyDescent="0.25">
      <c r="A22" t="s">
        <v>349</v>
      </c>
      <c r="B22">
        <v>648</v>
      </c>
      <c r="K22" s="5">
        <v>2</v>
      </c>
      <c r="L22" s="5"/>
    </row>
    <row r="23" spans="1:12" x14ac:dyDescent="0.25">
      <c r="A23" t="s">
        <v>350</v>
      </c>
      <c r="K23" s="5"/>
      <c r="L23" s="5"/>
    </row>
    <row r="24" spans="1:12" x14ac:dyDescent="0.25">
      <c r="A24" t="s">
        <v>351</v>
      </c>
      <c r="E24" s="5">
        <v>146</v>
      </c>
      <c r="K24" s="5"/>
      <c r="L24" s="5"/>
    </row>
    <row r="25" spans="1:12" x14ac:dyDescent="0.25">
      <c r="A25" t="s">
        <v>352</v>
      </c>
      <c r="G25" s="5">
        <v>118</v>
      </c>
      <c r="K25" s="5"/>
      <c r="L25" s="5"/>
    </row>
    <row r="26" spans="1:12" x14ac:dyDescent="0.25">
      <c r="A26" t="s">
        <v>353</v>
      </c>
      <c r="K26" s="5"/>
      <c r="L26" s="5"/>
    </row>
    <row r="27" spans="1:12" x14ac:dyDescent="0.25">
      <c r="A27" t="s">
        <v>354</v>
      </c>
      <c r="K27" s="5"/>
      <c r="L27" s="5"/>
    </row>
    <row r="28" spans="1:12" x14ac:dyDescent="0.25">
      <c r="A28" t="s">
        <v>355</v>
      </c>
      <c r="B28">
        <v>452</v>
      </c>
      <c r="K28" s="5"/>
      <c r="L28" s="5"/>
    </row>
    <row r="29" spans="1:12" x14ac:dyDescent="0.25">
      <c r="A29" t="s">
        <v>356</v>
      </c>
      <c r="B29">
        <v>22</v>
      </c>
      <c r="C29">
        <v>2</v>
      </c>
      <c r="D29">
        <v>6</v>
      </c>
      <c r="E29" s="5">
        <v>4</v>
      </c>
      <c r="F29" s="10">
        <v>2820</v>
      </c>
      <c r="G29" s="5">
        <v>12</v>
      </c>
      <c r="H29" s="5">
        <v>28</v>
      </c>
      <c r="I29" s="5">
        <v>8</v>
      </c>
      <c r="J29" s="5">
        <v>20</v>
      </c>
      <c r="K29" s="5">
        <v>18</v>
      </c>
      <c r="L29" s="5">
        <v>16</v>
      </c>
    </row>
    <row r="30" spans="1:12" x14ac:dyDescent="0.25">
      <c r="A30" t="s">
        <v>357</v>
      </c>
      <c r="B30">
        <v>6376</v>
      </c>
      <c r="C30">
        <v>806</v>
      </c>
      <c r="D30">
        <v>4238</v>
      </c>
      <c r="E30" s="5">
        <v>246</v>
      </c>
      <c r="F30" s="10">
        <v>1400</v>
      </c>
      <c r="G30" s="10">
        <v>1462</v>
      </c>
      <c r="H30" s="5">
        <v>258</v>
      </c>
      <c r="I30" s="5">
        <v>30</v>
      </c>
      <c r="J30" s="5">
        <v>72</v>
      </c>
      <c r="K30" s="5">
        <v>86</v>
      </c>
      <c r="L30" s="5">
        <v>44</v>
      </c>
    </row>
    <row r="31" spans="1:12" x14ac:dyDescent="0.25">
      <c r="A31" t="s">
        <v>358</v>
      </c>
      <c r="K31" s="5"/>
      <c r="L31" s="5"/>
    </row>
    <row r="32" spans="1:12" x14ac:dyDescent="0.25">
      <c r="A32" t="s">
        <v>359</v>
      </c>
      <c r="K32" s="5"/>
      <c r="L32" s="5">
        <v>2</v>
      </c>
    </row>
    <row r="33" spans="1:12" x14ac:dyDescent="0.25">
      <c r="A33" t="s">
        <v>360</v>
      </c>
      <c r="B33">
        <v>3176</v>
      </c>
      <c r="C33">
        <v>786</v>
      </c>
      <c r="D33">
        <v>2856</v>
      </c>
      <c r="E33" s="5">
        <v>268</v>
      </c>
      <c r="F33" s="5">
        <v>414</v>
      </c>
      <c r="G33" s="5">
        <v>50</v>
      </c>
      <c r="H33" s="5">
        <v>38</v>
      </c>
      <c r="I33" s="5">
        <v>14</v>
      </c>
      <c r="J33" s="5">
        <v>34</v>
      </c>
      <c r="K33" s="10">
        <v>1092</v>
      </c>
      <c r="L33" s="5">
        <v>54</v>
      </c>
    </row>
    <row r="34" spans="1:12" x14ac:dyDescent="0.25">
      <c r="A34" t="s">
        <v>361</v>
      </c>
      <c r="E34" s="5">
        <v>252</v>
      </c>
      <c r="F34" s="5">
        <v>432</v>
      </c>
      <c r="G34" s="5">
        <v>14</v>
      </c>
      <c r="K34" s="5">
        <v>4</v>
      </c>
      <c r="L34" s="5">
        <v>2</v>
      </c>
    </row>
    <row r="35" spans="1:12" x14ac:dyDescent="0.25">
      <c r="A35" t="s">
        <v>362</v>
      </c>
      <c r="B35">
        <v>2</v>
      </c>
      <c r="D35">
        <v>6</v>
      </c>
      <c r="K35" s="10">
        <v>1068</v>
      </c>
      <c r="L35" s="5">
        <v>2</v>
      </c>
    </row>
    <row r="36" spans="1:12" x14ac:dyDescent="0.25">
      <c r="A36" t="s">
        <v>363</v>
      </c>
      <c r="B36">
        <v>90</v>
      </c>
      <c r="D36">
        <v>208</v>
      </c>
      <c r="K36" s="5"/>
      <c r="L36" s="5"/>
    </row>
    <row r="37" spans="1:12" x14ac:dyDescent="0.25">
      <c r="A37" t="s">
        <v>364</v>
      </c>
      <c r="K37" s="5"/>
      <c r="L37" s="5"/>
    </row>
    <row r="38" spans="1:12" x14ac:dyDescent="0.25">
      <c r="A38" t="s">
        <v>365</v>
      </c>
      <c r="B38">
        <v>25430</v>
      </c>
      <c r="C38">
        <v>2372</v>
      </c>
      <c r="D38">
        <v>20074</v>
      </c>
      <c r="E38" s="5">
        <v>58</v>
      </c>
      <c r="F38" s="5">
        <v>32</v>
      </c>
      <c r="G38" s="5">
        <v>70</v>
      </c>
      <c r="H38" s="5">
        <v>158</v>
      </c>
      <c r="I38" s="5">
        <v>72</v>
      </c>
      <c r="J38" s="5">
        <v>158</v>
      </c>
      <c r="K38" s="5">
        <v>106</v>
      </c>
      <c r="L38" s="5">
        <v>42</v>
      </c>
    </row>
    <row r="39" spans="1:12" x14ac:dyDescent="0.25">
      <c r="A39" t="s">
        <v>366</v>
      </c>
      <c r="B39">
        <v>28</v>
      </c>
      <c r="D39">
        <v>20</v>
      </c>
      <c r="E39" s="5">
        <v>8</v>
      </c>
      <c r="F39" s="5">
        <v>24</v>
      </c>
      <c r="G39" s="5">
        <v>22</v>
      </c>
      <c r="H39" s="10">
        <v>1224</v>
      </c>
      <c r="I39" s="10">
        <v>9304</v>
      </c>
      <c r="J39" s="10">
        <v>6633</v>
      </c>
      <c r="K39" s="10">
        <v>1154</v>
      </c>
      <c r="L39" s="5">
        <v>322</v>
      </c>
    </row>
    <row r="40" spans="1:12" x14ac:dyDescent="0.25">
      <c r="A40" t="s">
        <v>367</v>
      </c>
      <c r="B40">
        <v>52</v>
      </c>
      <c r="C40">
        <v>4</v>
      </c>
      <c r="D40">
        <v>22</v>
      </c>
      <c r="K40" s="5">
        <v>2</v>
      </c>
      <c r="L40" s="5">
        <v>4</v>
      </c>
    </row>
    <row r="41" spans="1:12" x14ac:dyDescent="0.25">
      <c r="A41" t="s">
        <v>368</v>
      </c>
      <c r="H41" s="5">
        <v>90</v>
      </c>
      <c r="I41" s="5">
        <v>252</v>
      </c>
      <c r="J41" s="5">
        <v>4</v>
      </c>
      <c r="K41" s="5">
        <v>2</v>
      </c>
      <c r="L41" s="10">
        <v>1290</v>
      </c>
    </row>
    <row r="42" spans="1:12" x14ac:dyDescent="0.25">
      <c r="A42" t="s">
        <v>369</v>
      </c>
      <c r="E42" s="5">
        <v>100</v>
      </c>
      <c r="K42" s="5"/>
      <c r="L42" s="5"/>
    </row>
    <row r="43" spans="1:12" x14ac:dyDescent="0.25">
      <c r="A43" t="s">
        <v>370</v>
      </c>
      <c r="K43" s="10">
        <v>2758</v>
      </c>
      <c r="L43" s="5">
        <v>538</v>
      </c>
    </row>
    <row r="44" spans="1:12" x14ac:dyDescent="0.25">
      <c r="A44" t="s">
        <v>371</v>
      </c>
      <c r="B44">
        <v>338</v>
      </c>
      <c r="K44" s="5">
        <v>2</v>
      </c>
      <c r="L44" s="5"/>
    </row>
    <row r="45" spans="1:12" x14ac:dyDescent="0.25">
      <c r="A45" t="s">
        <v>372</v>
      </c>
      <c r="E45" s="5">
        <v>322</v>
      </c>
      <c r="K45" s="5"/>
      <c r="L45" s="5"/>
    </row>
    <row r="46" spans="1:12" x14ac:dyDescent="0.25">
      <c r="A46" t="s">
        <v>373</v>
      </c>
      <c r="B46">
        <v>74</v>
      </c>
      <c r="D46">
        <v>14</v>
      </c>
      <c r="E46" s="5">
        <v>16</v>
      </c>
      <c r="G46" s="5">
        <v>18</v>
      </c>
      <c r="H46" s="5">
        <v>40</v>
      </c>
      <c r="I46" s="5">
        <v>18</v>
      </c>
      <c r="J46" s="5">
        <v>52</v>
      </c>
      <c r="K46" s="5">
        <v>58</v>
      </c>
      <c r="L46" s="5">
        <v>36</v>
      </c>
    </row>
    <row r="47" spans="1:12" x14ac:dyDescent="0.25">
      <c r="A47" t="s">
        <v>374</v>
      </c>
      <c r="E47" s="5">
        <v>8</v>
      </c>
      <c r="F47" s="5">
        <v>4</v>
      </c>
      <c r="G47" s="5">
        <v>8</v>
      </c>
      <c r="H47" s="5">
        <v>24</v>
      </c>
      <c r="I47" s="5">
        <v>6</v>
      </c>
      <c r="J47" s="5">
        <v>26</v>
      </c>
      <c r="K47" s="5">
        <v>620</v>
      </c>
      <c r="L47" s="5">
        <v>4</v>
      </c>
    </row>
    <row r="48" spans="1:12" x14ac:dyDescent="0.25">
      <c r="A48" t="s">
        <v>375</v>
      </c>
      <c r="F48" s="5">
        <v>880</v>
      </c>
      <c r="G48" s="5">
        <v>4</v>
      </c>
      <c r="K48" s="5">
        <v>10</v>
      </c>
      <c r="L48" s="5">
        <v>6</v>
      </c>
    </row>
    <row r="49" spans="1:12" x14ac:dyDescent="0.25">
      <c r="A49" t="s">
        <v>376</v>
      </c>
      <c r="K49" s="5"/>
      <c r="L49" s="5">
        <v>2</v>
      </c>
    </row>
    <row r="50" spans="1:12" x14ac:dyDescent="0.25">
      <c r="A50" t="s">
        <v>377</v>
      </c>
      <c r="K50" s="5"/>
      <c r="L50" s="5"/>
    </row>
    <row r="51" spans="1:12" x14ac:dyDescent="0.25">
      <c r="A51" t="s">
        <v>378</v>
      </c>
      <c r="B51">
        <v>26</v>
      </c>
      <c r="C51">
        <v>4</v>
      </c>
      <c r="D51">
        <v>24</v>
      </c>
      <c r="E51" s="5">
        <v>2</v>
      </c>
      <c r="F51" s="10">
        <v>3300</v>
      </c>
      <c r="G51" s="10">
        <v>1918</v>
      </c>
      <c r="H51" s="5">
        <v>56</v>
      </c>
      <c r="I51" s="5">
        <v>24</v>
      </c>
      <c r="J51" s="5">
        <v>22</v>
      </c>
      <c r="K51" s="5">
        <v>20</v>
      </c>
      <c r="L51" s="5">
        <v>14</v>
      </c>
    </row>
    <row r="52" spans="1:12" x14ac:dyDescent="0.25">
      <c r="A52" t="s">
        <v>379</v>
      </c>
      <c r="B52">
        <v>50</v>
      </c>
      <c r="C52">
        <v>4</v>
      </c>
      <c r="D52">
        <v>14</v>
      </c>
      <c r="K52" s="5">
        <v>56</v>
      </c>
      <c r="L52" s="5">
        <v>20</v>
      </c>
    </row>
    <row r="53" spans="1:12" x14ac:dyDescent="0.25">
      <c r="A53" t="s">
        <v>380</v>
      </c>
      <c r="B53">
        <v>11506</v>
      </c>
      <c r="C53">
        <v>36</v>
      </c>
      <c r="D53">
        <v>3740</v>
      </c>
      <c r="E53" s="10">
        <v>2994</v>
      </c>
      <c r="F53" s="5">
        <v>58</v>
      </c>
      <c r="G53" s="10">
        <v>3382</v>
      </c>
      <c r="H53" s="10">
        <v>7074</v>
      </c>
      <c r="I53" s="10">
        <v>2998</v>
      </c>
      <c r="J53" s="10">
        <v>8830</v>
      </c>
      <c r="K53" s="10">
        <v>13800</v>
      </c>
      <c r="L53" s="10">
        <v>6236</v>
      </c>
    </row>
    <row r="54" spans="1:12" x14ac:dyDescent="0.25">
      <c r="A54" t="s">
        <v>381</v>
      </c>
      <c r="B54">
        <v>4</v>
      </c>
      <c r="D54">
        <v>2</v>
      </c>
      <c r="K54" s="5"/>
      <c r="L54" s="5"/>
    </row>
    <row r="55" spans="1:12" x14ac:dyDescent="0.25">
      <c r="A55" t="s">
        <v>382</v>
      </c>
      <c r="B55">
        <v>10</v>
      </c>
      <c r="D55">
        <v>4</v>
      </c>
      <c r="K55" s="5"/>
      <c r="L55" s="5"/>
    </row>
    <row r="56" spans="1:12" x14ac:dyDescent="0.25">
      <c r="A56" t="s">
        <v>383</v>
      </c>
      <c r="B56">
        <v>14</v>
      </c>
      <c r="D56">
        <v>4</v>
      </c>
      <c r="F56" s="5">
        <v>784</v>
      </c>
      <c r="G56" s="5">
        <v>848</v>
      </c>
      <c r="K56" s="5">
        <v>2</v>
      </c>
      <c r="L56" s="5">
        <v>2</v>
      </c>
    </row>
    <row r="57" spans="1:12" x14ac:dyDescent="0.25">
      <c r="A57" t="s">
        <v>384</v>
      </c>
      <c r="B57">
        <v>2828</v>
      </c>
      <c r="C57">
        <v>2</v>
      </c>
      <c r="D57">
        <v>152</v>
      </c>
      <c r="F57" s="5">
        <v>2</v>
      </c>
      <c r="G57" s="5">
        <v>4</v>
      </c>
      <c r="K57" s="5">
        <v>6</v>
      </c>
      <c r="L57" s="5"/>
    </row>
    <row r="58" spans="1:12" x14ac:dyDescent="0.25">
      <c r="A58" t="s">
        <v>385</v>
      </c>
      <c r="B58">
        <v>23698</v>
      </c>
      <c r="C58">
        <v>5308</v>
      </c>
      <c r="D58">
        <v>24320</v>
      </c>
      <c r="E58" s="10">
        <v>1274</v>
      </c>
      <c r="F58" s="5">
        <v>814</v>
      </c>
      <c r="G58" s="10">
        <v>2422</v>
      </c>
      <c r="H58" s="10">
        <v>7824</v>
      </c>
      <c r="I58" s="10">
        <v>1198</v>
      </c>
      <c r="J58" s="10">
        <v>7061</v>
      </c>
      <c r="K58" s="10">
        <v>78107</v>
      </c>
      <c r="L58" s="10">
        <v>44040</v>
      </c>
    </row>
    <row r="59" spans="1:12" x14ac:dyDescent="0.25">
      <c r="A59" t="s">
        <v>386</v>
      </c>
      <c r="B59">
        <v>2</v>
      </c>
      <c r="D59">
        <v>2</v>
      </c>
      <c r="K59" s="5">
        <v>4</v>
      </c>
      <c r="L59" s="5"/>
    </row>
    <row r="60" spans="1:12" x14ac:dyDescent="0.25">
      <c r="A60" t="s">
        <v>387</v>
      </c>
      <c r="B60">
        <v>4148</v>
      </c>
      <c r="C60">
        <v>822</v>
      </c>
      <c r="D60">
        <v>3300</v>
      </c>
      <c r="E60" s="5">
        <v>32</v>
      </c>
      <c r="F60" s="5">
        <v>34</v>
      </c>
      <c r="G60" s="5">
        <v>54</v>
      </c>
      <c r="H60" s="5">
        <v>232</v>
      </c>
      <c r="I60" s="5">
        <v>36</v>
      </c>
      <c r="J60" s="5">
        <v>68</v>
      </c>
      <c r="K60" s="10">
        <v>1844</v>
      </c>
      <c r="L60" s="10">
        <v>1268</v>
      </c>
    </row>
    <row r="61" spans="1:12" x14ac:dyDescent="0.25">
      <c r="A61" t="s">
        <v>388</v>
      </c>
      <c r="H61" s="5">
        <v>244</v>
      </c>
      <c r="J61" s="5">
        <v>334</v>
      </c>
      <c r="K61" s="5">
        <v>2</v>
      </c>
      <c r="L61" s="5"/>
    </row>
    <row r="62" spans="1:12" x14ac:dyDescent="0.25">
      <c r="A62" t="s">
        <v>389</v>
      </c>
      <c r="E62" s="5">
        <v>12</v>
      </c>
      <c r="F62" s="5">
        <v>2</v>
      </c>
      <c r="G62" s="5">
        <v>4</v>
      </c>
      <c r="H62" s="5">
        <v>6</v>
      </c>
      <c r="I62" s="5">
        <v>8</v>
      </c>
      <c r="J62" s="5">
        <v>16</v>
      </c>
      <c r="K62" s="5">
        <v>2</v>
      </c>
      <c r="L62" s="5">
        <v>4</v>
      </c>
    </row>
    <row r="63" spans="1:12" x14ac:dyDescent="0.25">
      <c r="A63" t="s">
        <v>390</v>
      </c>
      <c r="E63" s="5">
        <v>2</v>
      </c>
      <c r="K63" s="5">
        <v>2</v>
      </c>
      <c r="L63" s="5">
        <v>208</v>
      </c>
    </row>
    <row r="64" spans="1:12" x14ac:dyDescent="0.25">
      <c r="A64" t="s">
        <v>391</v>
      </c>
      <c r="E64" s="5">
        <v>246</v>
      </c>
      <c r="G64" s="5">
        <v>532</v>
      </c>
      <c r="K64" s="5"/>
      <c r="L64" s="5"/>
    </row>
    <row r="65" spans="1:12" x14ac:dyDescent="0.25">
      <c r="A65" t="s">
        <v>392</v>
      </c>
      <c r="B65">
        <v>6</v>
      </c>
      <c r="C65">
        <v>2</v>
      </c>
      <c r="D65">
        <v>2</v>
      </c>
      <c r="E65" s="10">
        <v>1012</v>
      </c>
      <c r="F65" s="5">
        <v>2</v>
      </c>
      <c r="G65" s="5">
        <v>5692</v>
      </c>
      <c r="H65" s="5">
        <v>18</v>
      </c>
      <c r="I65" s="5">
        <v>2</v>
      </c>
      <c r="J65" s="5">
        <v>8</v>
      </c>
      <c r="K65" s="5">
        <v>6</v>
      </c>
      <c r="L65" s="5">
        <v>2</v>
      </c>
    </row>
    <row r="66" spans="1:12" x14ac:dyDescent="0.25">
      <c r="A66" t="s">
        <v>393</v>
      </c>
      <c r="E66" s="5">
        <v>2</v>
      </c>
      <c r="G66" s="5">
        <v>4</v>
      </c>
      <c r="K66" s="5"/>
      <c r="L66" s="5"/>
    </row>
    <row r="67" spans="1:12" x14ac:dyDescent="0.25">
      <c r="A67" t="s">
        <v>394</v>
      </c>
      <c r="D67">
        <v>736</v>
      </c>
      <c r="K67" s="5">
        <v>6</v>
      </c>
      <c r="L67" s="5"/>
    </row>
    <row r="68" spans="1:12" x14ac:dyDescent="0.25">
      <c r="A68" t="s">
        <v>395</v>
      </c>
      <c r="E68" s="5">
        <v>2</v>
      </c>
      <c r="F68" s="5">
        <v>6</v>
      </c>
      <c r="G68" s="5">
        <v>2</v>
      </c>
      <c r="K68" s="10">
        <v>2776</v>
      </c>
      <c r="L68" s="5">
        <v>204</v>
      </c>
    </row>
    <row r="69" spans="1:12" x14ac:dyDescent="0.25">
      <c r="A69" t="s">
        <v>396</v>
      </c>
      <c r="B69">
        <v>4</v>
      </c>
      <c r="C69">
        <v>2</v>
      </c>
      <c r="D69">
        <v>2</v>
      </c>
      <c r="G69" s="5">
        <v>2</v>
      </c>
      <c r="K69" s="5">
        <v>2</v>
      </c>
      <c r="L69" s="5">
        <v>696</v>
      </c>
    </row>
    <row r="70" spans="1:12" x14ac:dyDescent="0.25">
      <c r="A70" t="s">
        <v>397</v>
      </c>
      <c r="K70" s="5"/>
      <c r="L70" s="5"/>
    </row>
    <row r="71" spans="1:12" x14ac:dyDescent="0.25">
      <c r="A71" t="s">
        <v>398</v>
      </c>
      <c r="E71" s="5">
        <v>270</v>
      </c>
      <c r="F71" s="5">
        <v>2</v>
      </c>
      <c r="G71" s="10">
        <v>1410</v>
      </c>
      <c r="K71" s="5">
        <v>2</v>
      </c>
      <c r="L71" s="5"/>
    </row>
    <row r="72" spans="1:12" x14ac:dyDescent="0.25">
      <c r="A72" t="s">
        <v>399</v>
      </c>
      <c r="B72">
        <v>44646</v>
      </c>
      <c r="C72">
        <v>19778</v>
      </c>
      <c r="D72">
        <v>51858</v>
      </c>
      <c r="E72" s="10">
        <v>99752</v>
      </c>
      <c r="F72" s="10">
        <v>95146</v>
      </c>
      <c r="G72" s="10">
        <v>163300</v>
      </c>
      <c r="H72" s="10">
        <v>348524</v>
      </c>
      <c r="I72" s="10">
        <v>171559</v>
      </c>
      <c r="J72" s="10">
        <v>350638</v>
      </c>
      <c r="K72" s="10">
        <v>98218</v>
      </c>
      <c r="L72" s="10">
        <v>65130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P3" sqref="P3"/>
    </sheetView>
  </sheetViews>
  <sheetFormatPr defaultRowHeight="15" x14ac:dyDescent="0.25"/>
  <sheetData>
    <row r="1" spans="1:12" x14ac:dyDescent="0.25">
      <c r="B1" t="s">
        <v>400</v>
      </c>
      <c r="C1" t="s">
        <v>401</v>
      </c>
      <c r="D1" t="s">
        <v>402</v>
      </c>
      <c r="E1" t="s">
        <v>403</v>
      </c>
      <c r="F1" t="s">
        <v>404</v>
      </c>
      <c r="G1" t="s">
        <v>405</v>
      </c>
      <c r="H1" t="s">
        <v>406</v>
      </c>
      <c r="I1" t="s">
        <v>407</v>
      </c>
      <c r="J1" t="s">
        <v>408</v>
      </c>
      <c r="K1" s="5" t="s">
        <v>409</v>
      </c>
      <c r="L1" s="5" t="s">
        <v>410</v>
      </c>
    </row>
    <row r="2" spans="1:12" x14ac:dyDescent="0.25">
      <c r="A2" t="s">
        <v>329</v>
      </c>
      <c r="K2">
        <v>18.87576</v>
      </c>
      <c r="L2">
        <v>0</v>
      </c>
    </row>
    <row r="3" spans="1:12" x14ac:dyDescent="0.25">
      <c r="A3" t="s">
        <v>330</v>
      </c>
      <c r="K3">
        <v>0</v>
      </c>
      <c r="L3">
        <v>0</v>
      </c>
    </row>
    <row r="4" spans="1:12" x14ac:dyDescent="0.25">
      <c r="A4" t="s">
        <v>331</v>
      </c>
      <c r="B4">
        <v>93.408479999999997</v>
      </c>
      <c r="C4">
        <v>3939.7674800000004</v>
      </c>
      <c r="D4">
        <v>54496.819823999998</v>
      </c>
      <c r="E4">
        <f>'Tyr raw'!E4*8.65666</f>
        <v>155.81988000000001</v>
      </c>
      <c r="F4">
        <f>'Tyr raw'!F4*8.746305</f>
        <v>122.44826999999999</v>
      </c>
      <c r="G4">
        <f>'Tyr raw'!G4*5.287816</f>
        <v>116.331952</v>
      </c>
      <c r="H4">
        <f>'Tyr raw'!H4*2.611798</f>
        <v>104.47192</v>
      </c>
      <c r="I4">
        <f>'Tyr raw'!I4*5.175662</f>
        <v>124.21588800000001</v>
      </c>
      <c r="J4">
        <f>'Tyr raw'!J4*2.559338</f>
        <v>87.01749199999999</v>
      </c>
      <c r="K4">
        <v>94.378799999999998</v>
      </c>
      <c r="L4">
        <v>137.36571659999998</v>
      </c>
    </row>
    <row r="5" spans="1:12" x14ac:dyDescent="0.25">
      <c r="A5" t="s">
        <v>332</v>
      </c>
      <c r="K5">
        <v>0</v>
      </c>
      <c r="L5">
        <v>0</v>
      </c>
    </row>
    <row r="6" spans="1:12" x14ac:dyDescent="0.25">
      <c r="A6" t="s">
        <v>333</v>
      </c>
      <c r="K6">
        <v>0</v>
      </c>
      <c r="L6">
        <v>0</v>
      </c>
    </row>
    <row r="7" spans="1:12" x14ac:dyDescent="0.25">
      <c r="A7" t="s">
        <v>334</v>
      </c>
      <c r="K7">
        <v>0</v>
      </c>
      <c r="L7">
        <v>244.20571839999999</v>
      </c>
    </row>
    <row r="8" spans="1:12" x14ac:dyDescent="0.25">
      <c r="A8" t="s">
        <v>335</v>
      </c>
      <c r="B8">
        <v>6019.6575999999995</v>
      </c>
      <c r="C8">
        <v>0</v>
      </c>
      <c r="D8">
        <v>0</v>
      </c>
      <c r="K8">
        <v>0</v>
      </c>
      <c r="L8">
        <v>0</v>
      </c>
    </row>
    <row r="9" spans="1:12" x14ac:dyDescent="0.25">
      <c r="A9" t="s">
        <v>336</v>
      </c>
      <c r="B9">
        <v>2148.3950399999999</v>
      </c>
      <c r="C9">
        <v>19264.795220000004</v>
      </c>
      <c r="D9">
        <v>23.776972000000001</v>
      </c>
      <c r="E9">
        <f>'Tyr raw'!E9*8.65666</f>
        <v>34.626640000000002</v>
      </c>
      <c r="F9">
        <f>'Tyr raw'!F9*8.746305</f>
        <v>17.492609999999999</v>
      </c>
      <c r="G9">
        <f>'Tyr raw'!G9*5.287816</f>
        <v>21.151264000000001</v>
      </c>
      <c r="K9">
        <v>9.4378799999999998</v>
      </c>
      <c r="L9">
        <v>30.525714799999999</v>
      </c>
    </row>
    <row r="10" spans="1:12" x14ac:dyDescent="0.25">
      <c r="A10" t="s">
        <v>337</v>
      </c>
      <c r="B10">
        <v>176.43823999999998</v>
      </c>
      <c r="C10">
        <v>133.55144000000001</v>
      </c>
      <c r="D10">
        <v>154.550318</v>
      </c>
      <c r="K10">
        <v>9.4378799999999998</v>
      </c>
      <c r="L10">
        <v>0</v>
      </c>
    </row>
    <row r="11" spans="1:12" x14ac:dyDescent="0.25">
      <c r="A11" t="s">
        <v>338</v>
      </c>
      <c r="B11">
        <v>20.757439999999999</v>
      </c>
      <c r="C11">
        <v>0</v>
      </c>
      <c r="D11">
        <v>35.665458000000001</v>
      </c>
      <c r="K11">
        <v>0</v>
      </c>
      <c r="L11">
        <v>0</v>
      </c>
    </row>
    <row r="12" spans="1:12" x14ac:dyDescent="0.25">
      <c r="A12" t="s">
        <v>339</v>
      </c>
      <c r="E12">
        <f>'Tyr raw'!E12*8.65666</f>
        <v>1852.5252400000002</v>
      </c>
      <c r="F12">
        <f>'Tyr raw'!F12*8.746305</f>
        <v>0</v>
      </c>
      <c r="G12">
        <f>'Tyr raw'!G12*5.287816</f>
        <v>5150.3327840000002</v>
      </c>
      <c r="K12">
        <v>9.4378799999999998</v>
      </c>
      <c r="L12">
        <v>0</v>
      </c>
    </row>
    <row r="13" spans="1:12" x14ac:dyDescent="0.25">
      <c r="A13" t="s">
        <v>340</v>
      </c>
      <c r="B13">
        <v>1847.4121599999999</v>
      </c>
      <c r="C13">
        <v>0</v>
      </c>
      <c r="D13">
        <v>2104.2620219999999</v>
      </c>
      <c r="K13">
        <v>18.87576</v>
      </c>
      <c r="L13">
        <v>0</v>
      </c>
    </row>
    <row r="14" spans="1:12" x14ac:dyDescent="0.25">
      <c r="A14" t="s">
        <v>341</v>
      </c>
      <c r="B14">
        <v>294444.28639999998</v>
      </c>
      <c r="C14">
        <v>415545.30556000007</v>
      </c>
      <c r="D14">
        <v>232217.79703800002</v>
      </c>
      <c r="E14">
        <f>'Tyr raw'!E14*8.65666</f>
        <v>1333.12564</v>
      </c>
      <c r="F14">
        <f>'Tyr raw'!F14*8.746305</f>
        <v>1119.5270399999999</v>
      </c>
      <c r="G14">
        <f>'Tyr raw'!G14*5.287816</f>
        <v>877.77745600000003</v>
      </c>
      <c r="H14">
        <f>'Tyr raw'!H14*2.611798</f>
        <v>6597.4017479999993</v>
      </c>
      <c r="I14">
        <f>'Tyr raw'!I14*5.175662</f>
        <v>962.67313200000001</v>
      </c>
      <c r="J14">
        <f>'Tyr raw'!J14*2.559338</f>
        <v>1044.2099040000001</v>
      </c>
      <c r="K14">
        <v>5577.7870800000001</v>
      </c>
      <c r="L14">
        <v>17521.760295199998</v>
      </c>
    </row>
    <row r="15" spans="1:12" x14ac:dyDescent="0.25">
      <c r="A15" t="s">
        <v>342</v>
      </c>
      <c r="E15">
        <f>'Tyr raw'!E15*8.65666</f>
        <v>17.313320000000001</v>
      </c>
      <c r="F15">
        <f>'Tyr raw'!F15*8.746305</f>
        <v>0</v>
      </c>
      <c r="G15">
        <f>'Tyr raw'!G15*5.287816</f>
        <v>0</v>
      </c>
      <c r="K15">
        <v>0</v>
      </c>
      <c r="L15">
        <v>0</v>
      </c>
    </row>
    <row r="16" spans="1:12" x14ac:dyDescent="0.25">
      <c r="A16" t="s">
        <v>343</v>
      </c>
      <c r="E16">
        <f>'Tyr raw'!E16*8.65666</f>
        <v>4899.6695600000003</v>
      </c>
      <c r="F16">
        <f>'Tyr raw'!F16*8.746305</f>
        <v>0</v>
      </c>
      <c r="G16">
        <f>'Tyr raw'!G16*5.287816</f>
        <v>0</v>
      </c>
      <c r="K16">
        <v>9.4378799999999998</v>
      </c>
      <c r="L16">
        <v>0</v>
      </c>
    </row>
    <row r="17" spans="1:12" x14ac:dyDescent="0.25">
      <c r="A17" t="s">
        <v>344</v>
      </c>
      <c r="B17">
        <v>31.136159999999997</v>
      </c>
      <c r="C17">
        <v>33.387860000000003</v>
      </c>
      <c r="D17">
        <v>0</v>
      </c>
      <c r="E17">
        <f>'Tyr raw'!E17*8.65666</f>
        <v>12153.950640000001</v>
      </c>
      <c r="F17">
        <f>'Tyr raw'!F17*8.746305</f>
        <v>17.492609999999999</v>
      </c>
      <c r="G17">
        <f>'Tyr raw'!G17*5.287816</f>
        <v>0</v>
      </c>
      <c r="K17">
        <v>0</v>
      </c>
      <c r="L17">
        <v>0</v>
      </c>
    </row>
    <row r="18" spans="1:12" x14ac:dyDescent="0.25">
      <c r="A18" t="s">
        <v>345</v>
      </c>
      <c r="K18">
        <v>0</v>
      </c>
      <c r="L18">
        <v>0</v>
      </c>
    </row>
    <row r="19" spans="1:12" x14ac:dyDescent="0.25">
      <c r="A19" t="s">
        <v>346</v>
      </c>
      <c r="B19">
        <v>6528.2148799999995</v>
      </c>
      <c r="C19">
        <v>12219.956760000001</v>
      </c>
      <c r="D19">
        <v>118.88486</v>
      </c>
      <c r="E19">
        <f>'Tyr raw'!E19*8.65666</f>
        <v>2423.8648000000003</v>
      </c>
      <c r="F19">
        <f>'Tyr raw'!F19*8.746305</f>
        <v>21813.284669999997</v>
      </c>
      <c r="G19">
        <f>'Tyr raw'!G19*5.287816</f>
        <v>888.35308800000007</v>
      </c>
      <c r="H19">
        <f>'Tyr raw'!H19*2.611798</f>
        <v>177.60226399999999</v>
      </c>
      <c r="I19">
        <f>'Tyr raw'!I19*5.175662</f>
        <v>72.459267999999994</v>
      </c>
      <c r="J19">
        <f>'Tyr raw'!J19*2.559338</f>
        <v>174.03498399999998</v>
      </c>
      <c r="K19">
        <v>132.13031999999998</v>
      </c>
      <c r="L19">
        <v>26969.469025800001</v>
      </c>
    </row>
    <row r="20" spans="1:12" x14ac:dyDescent="0.25">
      <c r="A20" t="s">
        <v>347</v>
      </c>
      <c r="K20">
        <v>0</v>
      </c>
      <c r="L20">
        <v>0</v>
      </c>
    </row>
    <row r="21" spans="1:12" x14ac:dyDescent="0.25">
      <c r="A21" t="s">
        <v>348</v>
      </c>
      <c r="K21">
        <v>0</v>
      </c>
      <c r="L21">
        <v>1068.400018</v>
      </c>
    </row>
    <row r="22" spans="1:12" x14ac:dyDescent="0.25">
      <c r="A22" t="s">
        <v>349</v>
      </c>
      <c r="B22">
        <v>3362.7052799999997</v>
      </c>
      <c r="C22">
        <v>0</v>
      </c>
      <c r="D22">
        <v>0</v>
      </c>
      <c r="K22">
        <v>9.4378799999999998</v>
      </c>
      <c r="L22">
        <v>0</v>
      </c>
    </row>
    <row r="23" spans="1:12" x14ac:dyDescent="0.25">
      <c r="A23" t="s">
        <v>350</v>
      </c>
      <c r="K23">
        <v>0</v>
      </c>
      <c r="L23">
        <v>0</v>
      </c>
    </row>
    <row r="24" spans="1:12" x14ac:dyDescent="0.25">
      <c r="A24" t="s">
        <v>351</v>
      </c>
      <c r="E24">
        <f>'Tyr raw'!E24*8.65666</f>
        <v>1263.8723600000001</v>
      </c>
      <c r="F24">
        <f>'Tyr raw'!F24*8.746305</f>
        <v>0</v>
      </c>
      <c r="G24">
        <f>'Tyr raw'!G24*5.287816</f>
        <v>0</v>
      </c>
      <c r="K24">
        <v>0</v>
      </c>
      <c r="L24">
        <v>0</v>
      </c>
    </row>
    <row r="25" spans="1:12" x14ac:dyDescent="0.25">
      <c r="A25" t="s">
        <v>352</v>
      </c>
      <c r="E25">
        <f>'Tyr raw'!E25*8.65666</f>
        <v>0</v>
      </c>
      <c r="F25">
        <f>'Tyr raw'!F25*8.746305</f>
        <v>0</v>
      </c>
      <c r="G25">
        <f>'Tyr raw'!G25*5.287816</f>
        <v>623.96228800000006</v>
      </c>
      <c r="K25">
        <v>0</v>
      </c>
      <c r="L25">
        <v>0</v>
      </c>
    </row>
    <row r="26" spans="1:12" x14ac:dyDescent="0.25">
      <c r="A26" t="s">
        <v>353</v>
      </c>
      <c r="K26">
        <v>0</v>
      </c>
      <c r="L26">
        <v>0</v>
      </c>
    </row>
    <row r="27" spans="1:12" x14ac:dyDescent="0.25">
      <c r="A27" t="s">
        <v>354</v>
      </c>
      <c r="K27">
        <v>0</v>
      </c>
      <c r="L27">
        <v>0</v>
      </c>
    </row>
    <row r="28" spans="1:12" x14ac:dyDescent="0.25">
      <c r="A28" t="s">
        <v>355</v>
      </c>
      <c r="B28">
        <v>2345.5907199999997</v>
      </c>
      <c r="C28">
        <v>0</v>
      </c>
      <c r="D28">
        <v>0</v>
      </c>
      <c r="K28">
        <v>0</v>
      </c>
      <c r="L28">
        <v>0</v>
      </c>
    </row>
    <row r="29" spans="1:12" x14ac:dyDescent="0.25">
      <c r="A29" t="s">
        <v>356</v>
      </c>
      <c r="B29">
        <v>114.16592</v>
      </c>
      <c r="C29">
        <v>33.387860000000003</v>
      </c>
      <c r="D29">
        <v>35.665458000000001</v>
      </c>
      <c r="E29">
        <f>'Tyr raw'!E29*8.65666</f>
        <v>34.626640000000002</v>
      </c>
      <c r="F29">
        <f>'Tyr raw'!F29*8.746305</f>
        <v>24664.580099999999</v>
      </c>
      <c r="G29">
        <f>'Tyr raw'!G29*5.287816</f>
        <v>63.453792000000007</v>
      </c>
      <c r="H29">
        <f>'Tyr raw'!H29*2.611798</f>
        <v>73.130343999999994</v>
      </c>
      <c r="I29">
        <f>'Tyr raw'!I29*5.175662</f>
        <v>41.405296</v>
      </c>
      <c r="J29">
        <f>'Tyr raw'!J29*2.559338</f>
        <v>51.18676</v>
      </c>
      <c r="K29">
        <v>84.940920000000006</v>
      </c>
      <c r="L29">
        <v>122.1028592</v>
      </c>
    </row>
    <row r="30" spans="1:12" x14ac:dyDescent="0.25">
      <c r="A30" t="s">
        <v>357</v>
      </c>
      <c r="B30">
        <v>33087.359359999995</v>
      </c>
      <c r="C30">
        <v>13455.307580000001</v>
      </c>
      <c r="D30">
        <v>25191.701834</v>
      </c>
      <c r="E30">
        <f>'Tyr raw'!E30*8.65666</f>
        <v>2129.53836</v>
      </c>
      <c r="F30">
        <f>'Tyr raw'!F30*8.746305</f>
        <v>12244.826999999999</v>
      </c>
      <c r="G30">
        <f>'Tyr raw'!G30*5.287816</f>
        <v>7730.7869920000003</v>
      </c>
      <c r="H30">
        <f>'Tyr raw'!H30*2.611798</f>
        <v>673.843884</v>
      </c>
      <c r="I30">
        <f>'Tyr raw'!I30*5.175662</f>
        <v>155.26985999999999</v>
      </c>
      <c r="J30">
        <f>'Tyr raw'!J30*2.559338</f>
        <v>184.272336</v>
      </c>
      <c r="K30">
        <v>405.82884000000001</v>
      </c>
      <c r="L30">
        <v>335.78286279999998</v>
      </c>
    </row>
    <row r="31" spans="1:12" x14ac:dyDescent="0.25">
      <c r="A31" t="s">
        <v>358</v>
      </c>
      <c r="K31">
        <v>0</v>
      </c>
      <c r="L31">
        <v>0</v>
      </c>
    </row>
    <row r="32" spans="1:12" x14ac:dyDescent="0.25">
      <c r="A32" t="s">
        <v>359</v>
      </c>
      <c r="K32">
        <v>0</v>
      </c>
      <c r="L32">
        <v>15.2628574</v>
      </c>
    </row>
    <row r="33" spans="1:12" x14ac:dyDescent="0.25">
      <c r="A33" t="s">
        <v>360</v>
      </c>
      <c r="B33">
        <v>16481.407359999997</v>
      </c>
      <c r="C33">
        <v>13121.428980000001</v>
      </c>
      <c r="D33">
        <v>16976.758008000001</v>
      </c>
      <c r="E33">
        <f>'Tyr raw'!E33*8.65666</f>
        <v>2319.98488</v>
      </c>
      <c r="F33">
        <f>'Tyr raw'!F33*8.746305</f>
        <v>3620.9702699999998</v>
      </c>
      <c r="G33">
        <f>'Tyr raw'!G33*5.287816</f>
        <v>264.39080000000001</v>
      </c>
      <c r="H33">
        <f>'Tyr raw'!H33*2.611798</f>
        <v>99.248323999999997</v>
      </c>
      <c r="I33">
        <f>'Tyr raw'!I33*5.175662</f>
        <v>72.459267999999994</v>
      </c>
      <c r="J33">
        <f>'Tyr raw'!J33*2.559338</f>
        <v>87.01749199999999</v>
      </c>
      <c r="K33">
        <v>5153.08248</v>
      </c>
      <c r="L33">
        <v>412.09714980000001</v>
      </c>
    </row>
    <row r="34" spans="1:12" x14ac:dyDescent="0.25">
      <c r="A34" t="s">
        <v>361</v>
      </c>
      <c r="E34">
        <f>'Tyr raw'!E34*8.65666</f>
        <v>2181.4783200000002</v>
      </c>
      <c r="F34">
        <f>'Tyr raw'!F34*8.746305</f>
        <v>3778.4037599999997</v>
      </c>
      <c r="G34">
        <f>'Tyr raw'!G34*5.287816</f>
        <v>74.029424000000006</v>
      </c>
      <c r="K34">
        <v>18.87576</v>
      </c>
      <c r="L34">
        <v>15.2628574</v>
      </c>
    </row>
    <row r="35" spans="1:12" x14ac:dyDescent="0.25">
      <c r="A35" t="s">
        <v>362</v>
      </c>
      <c r="B35">
        <v>10.37872</v>
      </c>
      <c r="C35">
        <v>0</v>
      </c>
      <c r="D35">
        <v>35.665458000000001</v>
      </c>
      <c r="K35">
        <v>5039.8279199999997</v>
      </c>
      <c r="L35">
        <v>15.2628574</v>
      </c>
    </row>
    <row r="36" spans="1:12" x14ac:dyDescent="0.25">
      <c r="A36" t="s">
        <v>363</v>
      </c>
      <c r="B36">
        <v>467.04239999999999</v>
      </c>
      <c r="C36">
        <v>0</v>
      </c>
      <c r="D36">
        <v>1236.402544</v>
      </c>
      <c r="K36">
        <v>0</v>
      </c>
      <c r="L36">
        <v>0</v>
      </c>
    </row>
    <row r="37" spans="1:12" x14ac:dyDescent="0.25">
      <c r="A37" t="s">
        <v>364</v>
      </c>
      <c r="K37">
        <v>0</v>
      </c>
      <c r="L37">
        <v>0</v>
      </c>
    </row>
    <row r="38" spans="1:12" x14ac:dyDescent="0.25">
      <c r="A38" t="s">
        <v>365</v>
      </c>
      <c r="B38">
        <v>131965.42480000001</v>
      </c>
      <c r="C38">
        <v>39598.001960000001</v>
      </c>
      <c r="D38">
        <v>119324.73398200001</v>
      </c>
      <c r="E38">
        <f>'Tyr raw'!E38*8.65666</f>
        <v>502.08628000000004</v>
      </c>
      <c r="F38">
        <f>'Tyr raw'!F38*8.746305</f>
        <v>279.88175999999999</v>
      </c>
      <c r="G38">
        <f>'Tyr raw'!G38*5.287816</f>
        <v>370.14712000000003</v>
      </c>
      <c r="H38">
        <f>'Tyr raw'!H38*2.611798</f>
        <v>412.664084</v>
      </c>
      <c r="I38">
        <f>'Tyr raw'!I38*5.175662</f>
        <v>372.64766400000002</v>
      </c>
      <c r="J38">
        <f>'Tyr raw'!J38*2.559338</f>
        <v>404.375404</v>
      </c>
      <c r="K38">
        <v>500.20763999999997</v>
      </c>
      <c r="L38">
        <v>320.5200054</v>
      </c>
    </row>
    <row r="39" spans="1:12" x14ac:dyDescent="0.25">
      <c r="A39" t="s">
        <v>366</v>
      </c>
      <c r="B39">
        <v>145.30207999999999</v>
      </c>
      <c r="C39">
        <v>0</v>
      </c>
      <c r="D39">
        <v>118.88486</v>
      </c>
      <c r="E39">
        <f>'Tyr raw'!E39*8.65666</f>
        <v>69.253280000000004</v>
      </c>
      <c r="F39">
        <f>'Tyr raw'!F39*8.746305</f>
        <v>209.91131999999999</v>
      </c>
      <c r="G39">
        <f>'Tyr raw'!G39*5.287816</f>
        <v>116.331952</v>
      </c>
      <c r="H39">
        <f>'Tyr raw'!H39*2.611798</f>
        <v>3196.8407519999996</v>
      </c>
      <c r="I39">
        <f>'Tyr raw'!I39*5.175662</f>
        <v>48154.359248000001</v>
      </c>
      <c r="J39">
        <f>'Tyr raw'!J39*2.559338</f>
        <v>16976.088953999999</v>
      </c>
      <c r="K39">
        <v>5445.6567599999998</v>
      </c>
      <c r="L39">
        <v>2457.3200413999998</v>
      </c>
    </row>
    <row r="40" spans="1:12" x14ac:dyDescent="0.25">
      <c r="A40" t="s">
        <v>367</v>
      </c>
      <c r="B40">
        <v>269.84672</v>
      </c>
      <c r="C40">
        <v>66.775720000000007</v>
      </c>
      <c r="D40">
        <v>130.773346</v>
      </c>
      <c r="K40">
        <v>9.4378799999999998</v>
      </c>
      <c r="L40">
        <v>30.525714799999999</v>
      </c>
    </row>
    <row r="41" spans="1:12" x14ac:dyDescent="0.25">
      <c r="A41" t="s">
        <v>368</v>
      </c>
      <c r="H41">
        <f>'Tyr raw'!H41*2.611798</f>
        <v>235.06181999999998</v>
      </c>
      <c r="I41">
        <f>'Tyr raw'!I41*5.175662</f>
        <v>1304.266824</v>
      </c>
      <c r="J41">
        <f>'Tyr raw'!J41*2.559338</f>
        <v>10.237352</v>
      </c>
      <c r="K41">
        <v>9.4378799999999998</v>
      </c>
      <c r="L41">
        <v>9844.5430230000002</v>
      </c>
    </row>
    <row r="42" spans="1:12" x14ac:dyDescent="0.25">
      <c r="A42" t="s">
        <v>369</v>
      </c>
      <c r="E42">
        <f>'Tyr raw'!E42*8.65666</f>
        <v>865.66600000000005</v>
      </c>
      <c r="F42">
        <f>'Tyr raw'!F42*8.746305</f>
        <v>0</v>
      </c>
      <c r="G42">
        <f>'Tyr raw'!G42*5.287816</f>
        <v>0</v>
      </c>
      <c r="K42">
        <v>0</v>
      </c>
      <c r="L42">
        <v>0</v>
      </c>
    </row>
    <row r="43" spans="1:12" x14ac:dyDescent="0.25">
      <c r="A43" t="s">
        <v>370</v>
      </c>
      <c r="K43">
        <v>13014.836519999999</v>
      </c>
      <c r="L43">
        <v>4105.7086405999999</v>
      </c>
    </row>
    <row r="44" spans="1:12" x14ac:dyDescent="0.25">
      <c r="A44" t="s">
        <v>371</v>
      </c>
      <c r="B44">
        <v>1754.0036799999998</v>
      </c>
      <c r="C44">
        <v>0</v>
      </c>
      <c r="D44">
        <v>0</v>
      </c>
      <c r="K44">
        <v>9.4378799999999998</v>
      </c>
      <c r="L44">
        <v>0</v>
      </c>
    </row>
    <row r="45" spans="1:12" x14ac:dyDescent="0.25">
      <c r="A45" t="s">
        <v>372</v>
      </c>
      <c r="E45">
        <f>'Tyr raw'!E45*8.65666</f>
        <v>2787.44452</v>
      </c>
      <c r="F45">
        <f>'Tyr raw'!F45*8.746305</f>
        <v>0</v>
      </c>
      <c r="G45">
        <f>'Tyr raw'!G45*5.287816</f>
        <v>0</v>
      </c>
      <c r="K45">
        <v>0</v>
      </c>
      <c r="L45">
        <v>0</v>
      </c>
    </row>
    <row r="46" spans="1:12" x14ac:dyDescent="0.25">
      <c r="A46" t="s">
        <v>373</v>
      </c>
      <c r="B46">
        <v>384.01263999999998</v>
      </c>
      <c r="C46">
        <v>0</v>
      </c>
      <c r="D46">
        <v>83.219402000000002</v>
      </c>
      <c r="E46">
        <f>'Tyr raw'!E46*8.65666</f>
        <v>138.50656000000001</v>
      </c>
      <c r="F46">
        <f>'Tyr raw'!F46*8.746305</f>
        <v>0</v>
      </c>
      <c r="G46">
        <f>'Tyr raw'!G46*5.287816</f>
        <v>95.180688000000004</v>
      </c>
      <c r="H46">
        <f>'Tyr raw'!H46*2.611798</f>
        <v>104.47192</v>
      </c>
      <c r="I46">
        <f>'Tyr raw'!I46*5.175662</f>
        <v>93.161916000000005</v>
      </c>
      <c r="J46">
        <f>'Tyr raw'!J46*2.559338</f>
        <v>133.085576</v>
      </c>
      <c r="K46">
        <v>273.69851999999997</v>
      </c>
      <c r="L46">
        <v>274.73143319999997</v>
      </c>
    </row>
    <row r="47" spans="1:12" x14ac:dyDescent="0.25">
      <c r="A47" t="s">
        <v>374</v>
      </c>
      <c r="E47">
        <f>'Tyr raw'!E47*8.65666</f>
        <v>69.253280000000004</v>
      </c>
      <c r="F47">
        <f>'Tyr raw'!F47*8.746305</f>
        <v>34.985219999999998</v>
      </c>
      <c r="G47">
        <f>'Tyr raw'!G47*5.287816</f>
        <v>42.302528000000002</v>
      </c>
      <c r="H47">
        <f>'Tyr raw'!H47*2.611798</f>
        <v>62.683151999999993</v>
      </c>
      <c r="I47">
        <f>'Tyr raw'!I47*5.175662</f>
        <v>31.053972000000002</v>
      </c>
      <c r="J47">
        <f>'Tyr raw'!J47*2.559338</f>
        <v>66.542788000000002</v>
      </c>
      <c r="K47">
        <v>2925.7428</v>
      </c>
      <c r="L47">
        <v>30.525714799999999</v>
      </c>
    </row>
    <row r="48" spans="1:12" x14ac:dyDescent="0.25">
      <c r="A48" t="s">
        <v>375</v>
      </c>
      <c r="E48">
        <f>'Tyr raw'!E48*8.65666</f>
        <v>0</v>
      </c>
      <c r="F48">
        <f>'Tyr raw'!F48*8.746305</f>
        <v>7696.7483999999995</v>
      </c>
      <c r="G48">
        <f>'Tyr raw'!G48*5.287816</f>
        <v>21.151264000000001</v>
      </c>
      <c r="K48">
        <v>47.189399999999999</v>
      </c>
      <c r="L48">
        <v>45.788572199999997</v>
      </c>
    </row>
    <row r="49" spans="1:12" x14ac:dyDescent="0.25">
      <c r="A49" t="s">
        <v>376</v>
      </c>
      <c r="K49">
        <v>0</v>
      </c>
      <c r="L49">
        <v>15.2628574</v>
      </c>
    </row>
    <row r="50" spans="1:12" x14ac:dyDescent="0.25">
      <c r="A50" t="s">
        <v>377</v>
      </c>
      <c r="K50">
        <v>0</v>
      </c>
      <c r="L50">
        <v>0</v>
      </c>
    </row>
    <row r="51" spans="1:12" x14ac:dyDescent="0.25">
      <c r="A51" t="s">
        <v>378</v>
      </c>
      <c r="B51">
        <v>134.92336</v>
      </c>
      <c r="C51">
        <v>66.775720000000007</v>
      </c>
      <c r="D51">
        <v>142.661832</v>
      </c>
      <c r="E51">
        <f>'Tyr raw'!E51*8.65666</f>
        <v>17.313320000000001</v>
      </c>
      <c r="F51">
        <f>'Tyr raw'!F51*8.746305</f>
        <v>28862.806499999999</v>
      </c>
      <c r="G51">
        <f>'Tyr raw'!G51*5.287816</f>
        <v>10142.031088</v>
      </c>
      <c r="H51">
        <f>'Tyr raw'!H51*2.611798</f>
        <v>146.26068799999999</v>
      </c>
      <c r="I51">
        <f>'Tyr raw'!I51*5.175662</f>
        <v>124.21588800000001</v>
      </c>
      <c r="J51">
        <f>'Tyr raw'!J51*2.559338</f>
        <v>56.305436</v>
      </c>
      <c r="K51">
        <v>94.378799999999998</v>
      </c>
      <c r="L51">
        <v>106.8400018</v>
      </c>
    </row>
    <row r="52" spans="1:12" x14ac:dyDescent="0.25">
      <c r="A52" t="s">
        <v>379</v>
      </c>
      <c r="B52">
        <v>259.46799999999996</v>
      </c>
      <c r="C52">
        <v>66.775720000000007</v>
      </c>
      <c r="D52">
        <v>83.219402000000002</v>
      </c>
      <c r="K52">
        <v>264.26063999999997</v>
      </c>
      <c r="L52">
        <v>152.62857399999999</v>
      </c>
    </row>
    <row r="53" spans="1:12" x14ac:dyDescent="0.25">
      <c r="A53" t="s">
        <v>380</v>
      </c>
      <c r="B53">
        <v>59708.776159999994</v>
      </c>
      <c r="C53">
        <v>600.98148000000003</v>
      </c>
      <c r="D53">
        <v>22231.468820000002</v>
      </c>
      <c r="E53">
        <f>'Tyr raw'!E53*8.65666</f>
        <v>25918.04004</v>
      </c>
      <c r="F53">
        <f>'Tyr raw'!F53*8.746305</f>
        <v>507.28568999999999</v>
      </c>
      <c r="G53">
        <f>'Tyr raw'!G53*5.287816</f>
        <v>17883.393712000001</v>
      </c>
      <c r="H53">
        <f>'Tyr raw'!H53*2.611798</f>
        <v>18475.859052</v>
      </c>
      <c r="I53">
        <f>'Tyr raw'!I53*5.175662</f>
        <v>15516.634676</v>
      </c>
      <c r="J53">
        <f>'Tyr raw'!J53*2.559338</f>
        <v>22598.954539999999</v>
      </c>
      <c r="K53">
        <v>65121.371999999996</v>
      </c>
      <c r="L53">
        <v>47589.589373199997</v>
      </c>
    </row>
    <row r="54" spans="1:12" x14ac:dyDescent="0.25">
      <c r="A54" t="s">
        <v>381</v>
      </c>
      <c r="B54">
        <v>20.757439999999999</v>
      </c>
      <c r="C54">
        <v>0</v>
      </c>
      <c r="D54">
        <v>11.888486</v>
      </c>
      <c r="K54">
        <v>0</v>
      </c>
      <c r="L54">
        <v>0</v>
      </c>
    </row>
    <row r="55" spans="1:12" x14ac:dyDescent="0.25">
      <c r="A55" t="s">
        <v>382</v>
      </c>
      <c r="B55">
        <v>51.893599999999999</v>
      </c>
      <c r="C55">
        <v>0</v>
      </c>
      <c r="D55">
        <v>23.776972000000001</v>
      </c>
      <c r="K55">
        <v>0</v>
      </c>
      <c r="L55">
        <v>0</v>
      </c>
    </row>
    <row r="56" spans="1:12" x14ac:dyDescent="0.25">
      <c r="A56" t="s">
        <v>383</v>
      </c>
      <c r="B56">
        <v>72.651039999999995</v>
      </c>
      <c r="C56">
        <v>0</v>
      </c>
      <c r="D56">
        <v>23.776972000000001</v>
      </c>
      <c r="E56">
        <f>'Tyr raw'!E56*8.65666</f>
        <v>0</v>
      </c>
      <c r="F56">
        <f>'Tyr raw'!F56*8.746305</f>
        <v>6857.1031199999998</v>
      </c>
      <c r="G56">
        <f>'Tyr raw'!G56*5.287816</f>
        <v>4484.0679680000003</v>
      </c>
      <c r="K56">
        <v>9.4378799999999998</v>
      </c>
      <c r="L56">
        <v>15.2628574</v>
      </c>
    </row>
    <row r="57" spans="1:12" x14ac:dyDescent="0.25">
      <c r="A57" t="s">
        <v>384</v>
      </c>
      <c r="B57">
        <v>14675.51008</v>
      </c>
      <c r="C57">
        <v>33.387860000000003</v>
      </c>
      <c r="D57">
        <v>903.52493600000003</v>
      </c>
      <c r="E57">
        <f>'Tyr raw'!E57*8.65666</f>
        <v>0</v>
      </c>
      <c r="F57">
        <f>'Tyr raw'!F57*8.746305</f>
        <v>17.492609999999999</v>
      </c>
      <c r="G57">
        <f>'Tyr raw'!G57*5.287816</f>
        <v>21.151264000000001</v>
      </c>
      <c r="K57">
        <v>28.313639999999999</v>
      </c>
      <c r="L57">
        <v>0</v>
      </c>
    </row>
    <row r="58" spans="1:12" x14ac:dyDescent="0.25">
      <c r="A58" t="s">
        <v>385</v>
      </c>
      <c r="B58">
        <v>122977.45327999999</v>
      </c>
      <c r="C58">
        <v>88611.380440000008</v>
      </c>
      <c r="D58">
        <v>144563.98976</v>
      </c>
      <c r="E58">
        <f>'Tyr raw'!E58*8.65666</f>
        <v>11028.584840000001</v>
      </c>
      <c r="F58">
        <f>'Tyr raw'!F58*8.746305</f>
        <v>7119.4922699999997</v>
      </c>
      <c r="G58">
        <f>'Tyr raw'!G58*5.287816</f>
        <v>12807.090352000001</v>
      </c>
      <c r="H58">
        <f>'Tyr raw'!H58*2.611798</f>
        <v>20434.707552</v>
      </c>
      <c r="I58">
        <f>'Tyr raw'!I58*5.175662</f>
        <v>6200.4430759999996</v>
      </c>
      <c r="J58">
        <f>'Tyr raw'!J58*2.559338</f>
        <v>18071.485617999999</v>
      </c>
      <c r="K58">
        <v>368582.24657999998</v>
      </c>
      <c r="L58">
        <v>336088.11994800001</v>
      </c>
    </row>
    <row r="59" spans="1:12" x14ac:dyDescent="0.25">
      <c r="A59" t="s">
        <v>386</v>
      </c>
      <c r="B59">
        <v>10.37872</v>
      </c>
      <c r="C59">
        <v>0</v>
      </c>
      <c r="D59">
        <v>11.888486</v>
      </c>
      <c r="K59">
        <v>18.87576</v>
      </c>
      <c r="L59">
        <v>0</v>
      </c>
    </row>
    <row r="60" spans="1:12" x14ac:dyDescent="0.25">
      <c r="A60" t="s">
        <v>387</v>
      </c>
      <c r="B60">
        <v>21525.46528</v>
      </c>
      <c r="C60">
        <v>13722.410460000001</v>
      </c>
      <c r="D60">
        <v>19616.001899999999</v>
      </c>
      <c r="E60">
        <f>'Tyr raw'!E60*8.65666</f>
        <v>277.01312000000001</v>
      </c>
      <c r="F60">
        <f>'Tyr raw'!F60*8.746305</f>
        <v>297.37437</v>
      </c>
      <c r="G60">
        <f>'Tyr raw'!G60*5.287816</f>
        <v>285.54206400000004</v>
      </c>
      <c r="H60">
        <f>'Tyr raw'!H60*2.611798</f>
        <v>605.93713600000001</v>
      </c>
      <c r="I60">
        <f>'Tyr raw'!I60*5.175662</f>
        <v>186.32383200000001</v>
      </c>
      <c r="J60">
        <f>'Tyr raw'!J60*2.559338</f>
        <v>174.03498399999998</v>
      </c>
      <c r="K60">
        <v>8701.7253600000004</v>
      </c>
      <c r="L60">
        <v>9676.6515915999989</v>
      </c>
    </row>
    <row r="61" spans="1:12" x14ac:dyDescent="0.25">
      <c r="A61" t="s">
        <v>388</v>
      </c>
      <c r="H61">
        <f>'Tyr raw'!H61*2.611798</f>
        <v>637.27871199999993</v>
      </c>
      <c r="I61">
        <f>'Tyr raw'!I61*5.175662</f>
        <v>0</v>
      </c>
      <c r="J61">
        <f>'Tyr raw'!J61*2.559338</f>
        <v>854.81889200000001</v>
      </c>
      <c r="K61">
        <v>9.4378799999999998</v>
      </c>
      <c r="L61">
        <v>0</v>
      </c>
    </row>
    <row r="62" spans="1:12" x14ac:dyDescent="0.25">
      <c r="A62" t="s">
        <v>389</v>
      </c>
      <c r="E62">
        <f>'Tyr raw'!E62*8.65666</f>
        <v>103.87992</v>
      </c>
      <c r="F62">
        <f>'Tyr raw'!F62*8.746305</f>
        <v>17.492609999999999</v>
      </c>
      <c r="G62">
        <f>'Tyr raw'!G62*5.287816</f>
        <v>21.151264000000001</v>
      </c>
      <c r="H62">
        <f>'Tyr raw'!H62*2.611798</f>
        <v>15.670787999999998</v>
      </c>
      <c r="I62">
        <f>'Tyr raw'!I62*5.175662</f>
        <v>41.405296</v>
      </c>
      <c r="J62">
        <f>'Tyr raw'!J62*2.559338</f>
        <v>40.949407999999998</v>
      </c>
      <c r="K62">
        <v>9.4378799999999998</v>
      </c>
      <c r="L62">
        <v>30.525714799999999</v>
      </c>
    </row>
    <row r="63" spans="1:12" x14ac:dyDescent="0.25">
      <c r="A63" t="s">
        <v>390</v>
      </c>
      <c r="E63">
        <f>'Tyr raw'!E63*8.65666</f>
        <v>17.313320000000001</v>
      </c>
      <c r="F63">
        <f>'Tyr raw'!F63*8.746305</f>
        <v>0</v>
      </c>
      <c r="G63">
        <f>'Tyr raw'!G63*5.287816</f>
        <v>0</v>
      </c>
      <c r="K63">
        <v>9.4378799999999998</v>
      </c>
      <c r="L63">
        <v>1587.3371695999999</v>
      </c>
    </row>
    <row r="64" spans="1:12" x14ac:dyDescent="0.25">
      <c r="A64" t="s">
        <v>391</v>
      </c>
      <c r="E64">
        <f>'Tyr raw'!E64*8.65666</f>
        <v>2129.53836</v>
      </c>
      <c r="F64">
        <f>'Tyr raw'!F64*8.746305</f>
        <v>0</v>
      </c>
      <c r="G64">
        <f>'Tyr raw'!G64*5.287816</f>
        <v>2813.1181120000001</v>
      </c>
      <c r="K64">
        <v>0</v>
      </c>
      <c r="L64">
        <v>0</v>
      </c>
    </row>
    <row r="65" spans="1:12" x14ac:dyDescent="0.25">
      <c r="A65" t="s">
        <v>392</v>
      </c>
      <c r="B65">
        <v>31.136159999999997</v>
      </c>
      <c r="C65">
        <v>33.387860000000003</v>
      </c>
      <c r="D65">
        <v>11.888486</v>
      </c>
      <c r="E65">
        <f>'Tyr raw'!E65*8.65666</f>
        <v>8760.5399200000011</v>
      </c>
      <c r="F65">
        <f>'Tyr raw'!F65*8.746305</f>
        <v>17.492609999999999</v>
      </c>
      <c r="G65">
        <f>'Tyr raw'!G65*5.287816</f>
        <v>30098.248672000002</v>
      </c>
      <c r="H65">
        <f>'Tyr raw'!H65*2.611798</f>
        <v>47.012363999999998</v>
      </c>
      <c r="I65">
        <f>'Tyr raw'!I65*5.175662</f>
        <v>10.351324</v>
      </c>
      <c r="J65">
        <f>'Tyr raw'!J65*2.559338</f>
        <v>20.474703999999999</v>
      </c>
      <c r="K65">
        <v>28.313639999999999</v>
      </c>
      <c r="L65">
        <v>15.2628574</v>
      </c>
    </row>
    <row r="66" spans="1:12" x14ac:dyDescent="0.25">
      <c r="A66" t="s">
        <v>393</v>
      </c>
      <c r="E66">
        <f>'Tyr raw'!E66*8.65666</f>
        <v>17.313320000000001</v>
      </c>
      <c r="F66">
        <f>'Tyr raw'!F66*8.746305</f>
        <v>0</v>
      </c>
      <c r="G66">
        <f>'Tyr raw'!G66*5.287816</f>
        <v>21.151264000000001</v>
      </c>
      <c r="K66">
        <v>0</v>
      </c>
      <c r="L66">
        <v>0</v>
      </c>
    </row>
    <row r="67" spans="1:12" x14ac:dyDescent="0.25">
      <c r="A67" t="s">
        <v>394</v>
      </c>
      <c r="B67">
        <v>0</v>
      </c>
      <c r="C67">
        <v>0</v>
      </c>
      <c r="D67">
        <v>4374.9628480000001</v>
      </c>
      <c r="K67">
        <v>28.313639999999999</v>
      </c>
      <c r="L67">
        <v>0</v>
      </c>
    </row>
    <row r="68" spans="1:12" x14ac:dyDescent="0.25">
      <c r="A68" t="s">
        <v>395</v>
      </c>
      <c r="E68">
        <f>'Tyr raw'!E68*8.65666</f>
        <v>17.313320000000001</v>
      </c>
      <c r="F68">
        <f>'Tyr raw'!F68*8.746305</f>
        <v>52.477829999999997</v>
      </c>
      <c r="G68">
        <f>'Tyr raw'!G68*5.287816</f>
        <v>10.575632000000001</v>
      </c>
      <c r="K68">
        <v>13099.77744</v>
      </c>
      <c r="L68">
        <v>1556.8114547999999</v>
      </c>
    </row>
    <row r="69" spans="1:12" x14ac:dyDescent="0.25">
      <c r="A69" t="s">
        <v>396</v>
      </c>
      <c r="B69">
        <v>20.757439999999999</v>
      </c>
      <c r="C69">
        <v>33.387860000000003</v>
      </c>
      <c r="D69">
        <v>11.888486</v>
      </c>
      <c r="E69">
        <f>'Tyr raw'!E69*8.65666</f>
        <v>0</v>
      </c>
      <c r="F69">
        <f>'Tyr raw'!F69*8.746305</f>
        <v>0</v>
      </c>
      <c r="G69">
        <f>'Tyr raw'!G69*5.287816</f>
        <v>10.575632000000001</v>
      </c>
      <c r="K69">
        <v>9.4378799999999998</v>
      </c>
      <c r="L69">
        <v>5311.4743751999995</v>
      </c>
    </row>
    <row r="70" spans="1:12" x14ac:dyDescent="0.25">
      <c r="A70" t="s">
        <v>397</v>
      </c>
      <c r="K70">
        <v>0</v>
      </c>
      <c r="L70">
        <v>0</v>
      </c>
    </row>
    <row r="71" spans="1:12" x14ac:dyDescent="0.25">
      <c r="A71" t="s">
        <v>398</v>
      </c>
      <c r="E71">
        <f>'Tyr raw'!E71*8.65666</f>
        <v>2337.2982000000002</v>
      </c>
      <c r="F71">
        <f>'Tyr raw'!F71*8.746305</f>
        <v>17.492609999999999</v>
      </c>
      <c r="G71">
        <f>'Tyr raw'!G71*5.287816</f>
        <v>7455.8205600000001</v>
      </c>
      <c r="K71">
        <v>9.4378799999999998</v>
      </c>
      <c r="L71">
        <v>0</v>
      </c>
    </row>
    <row r="72" spans="1:12" x14ac:dyDescent="0.25">
      <c r="A72" t="s">
        <v>399</v>
      </c>
      <c r="B72">
        <v>231684.16655999998</v>
      </c>
      <c r="C72">
        <v>330172.54754000006</v>
      </c>
      <c r="D72">
        <v>308256.55349399999</v>
      </c>
      <c r="E72">
        <f>'Tyr raw'!E72*8.65666</f>
        <v>863519.14832000004</v>
      </c>
      <c r="F72">
        <f>'Tyr raw'!F72*8.746305</f>
        <v>832175.9355299999</v>
      </c>
      <c r="G72">
        <f>'Tyr raw'!G72*5.287816</f>
        <v>863500.35279999999</v>
      </c>
      <c r="H72">
        <f>'Tyr raw'!H72*2.611798</f>
        <v>910274.28615199996</v>
      </c>
      <c r="I72">
        <f>'Tyr raw'!I72*5.175662</f>
        <v>887931.39705799997</v>
      </c>
      <c r="J72">
        <f>'Tyr raw'!J72*2.559338</f>
        <v>897401.1576439999</v>
      </c>
      <c r="K72">
        <v>463484.84892000002</v>
      </c>
      <c r="L72">
        <v>497034.95123100001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workbookViewId="0"/>
  </sheetViews>
  <sheetFormatPr defaultRowHeight="15" x14ac:dyDescent="0.25"/>
  <cols>
    <col min="11" max="12" width="9.140625" style="4"/>
  </cols>
  <sheetData>
    <row r="1" spans="1:19" x14ac:dyDescent="0.25">
      <c r="B1" t="s">
        <v>400</v>
      </c>
      <c r="C1" t="s">
        <v>401</v>
      </c>
      <c r="D1" t="s">
        <v>402</v>
      </c>
      <c r="E1" t="s">
        <v>403</v>
      </c>
      <c r="F1" t="s">
        <v>404</v>
      </c>
      <c r="G1" t="s">
        <v>405</v>
      </c>
      <c r="H1" t="s">
        <v>406</v>
      </c>
      <c r="I1" t="s">
        <v>407</v>
      </c>
      <c r="J1" t="s">
        <v>408</v>
      </c>
      <c r="K1" s="5" t="s">
        <v>409</v>
      </c>
      <c r="L1" s="5" t="s">
        <v>410</v>
      </c>
      <c r="O1" s="4"/>
      <c r="P1" s="4"/>
      <c r="R1" s="4"/>
      <c r="S1" s="4"/>
    </row>
    <row r="2" spans="1:19" x14ac:dyDescent="0.25">
      <c r="A2" t="s">
        <v>329</v>
      </c>
      <c r="K2">
        <v>4.2384628281281245</v>
      </c>
      <c r="L2"/>
    </row>
    <row r="3" spans="1:19" x14ac:dyDescent="0.25">
      <c r="A3" t="s">
        <v>330</v>
      </c>
      <c r="K3"/>
      <c r="L3"/>
    </row>
    <row r="4" spans="1:19" x14ac:dyDescent="0.25">
      <c r="A4" t="s">
        <v>331</v>
      </c>
      <c r="B4">
        <v>6.5454816244647134</v>
      </c>
      <c r="C4">
        <v>11.943894770853944</v>
      </c>
      <c r="D4">
        <v>15.733884423053521</v>
      </c>
      <c r="E4">
        <f>LOG('Tyr normalized'!E4,2)</f>
        <v>7.283735498577018</v>
      </c>
      <c r="F4">
        <f>LOG('Tyr normalized'!F4,2)</f>
        <v>6.9360285808260489</v>
      </c>
      <c r="G4">
        <f>LOG('Tyr normalized'!G4,2)</f>
        <v>6.8621035949333562</v>
      </c>
      <c r="H4">
        <f>LOG('Tyr normalized'!H4,2)</f>
        <v>6.7069714160950031</v>
      </c>
      <c r="I4">
        <f>LOG('Tyr normalized'!I4,2)</f>
        <v>6.9567059049824111</v>
      </c>
      <c r="J4">
        <f>LOG('Tyr normalized'!J4,2)</f>
        <v>6.4432335313095335</v>
      </c>
      <c r="K4">
        <v>6.5603909230154871</v>
      </c>
      <c r="L4">
        <v>7.1018781745510751</v>
      </c>
    </row>
    <row r="5" spans="1:19" x14ac:dyDescent="0.25">
      <c r="A5" t="s">
        <v>332</v>
      </c>
      <c r="K5"/>
      <c r="L5"/>
    </row>
    <row r="6" spans="1:19" x14ac:dyDescent="0.25">
      <c r="A6" t="s">
        <v>333</v>
      </c>
      <c r="K6"/>
      <c r="L6"/>
    </row>
    <row r="7" spans="1:19" x14ac:dyDescent="0.25">
      <c r="A7" t="s">
        <v>334</v>
      </c>
      <c r="K7"/>
      <c r="L7">
        <v>7.931953173108762</v>
      </c>
    </row>
    <row r="8" spans="1:19" x14ac:dyDescent="0.25">
      <c r="A8" t="s">
        <v>335</v>
      </c>
      <c r="B8">
        <v>12.555465713037336</v>
      </c>
      <c r="K8"/>
      <c r="L8"/>
    </row>
    <row r="9" spans="1:19" x14ac:dyDescent="0.25">
      <c r="A9" t="s">
        <v>336</v>
      </c>
      <c r="B9">
        <v>11.069043580521726</v>
      </c>
      <c r="C9">
        <v>14.233679230137586</v>
      </c>
      <c r="D9">
        <v>4.5714930942966143</v>
      </c>
      <c r="E9">
        <f>LOG('Tyr normalized'!E9,2)</f>
        <v>5.1138104971347049</v>
      </c>
      <c r="F9">
        <f>LOG('Tyr normalized'!F9,2)</f>
        <v>4.1286736587684443</v>
      </c>
      <c r="G9">
        <f>LOG('Tyr normalized'!G9,2)</f>
        <v>4.402671976296058</v>
      </c>
      <c r="K9">
        <v>3.238462828128124</v>
      </c>
      <c r="L9">
        <v>4.931953173108762</v>
      </c>
    </row>
    <row r="10" spans="1:19" x14ac:dyDescent="0.25">
      <c r="A10" t="s">
        <v>337</v>
      </c>
      <c r="B10">
        <v>7.4630194642727403</v>
      </c>
      <c r="C10">
        <v>7.0612517214921047</v>
      </c>
      <c r="D10">
        <v>7.2719328124377069</v>
      </c>
      <c r="K10">
        <v>3.238462828128124</v>
      </c>
      <c r="L10"/>
    </row>
    <row r="11" spans="1:19" x14ac:dyDescent="0.25">
      <c r="A11" t="s">
        <v>338</v>
      </c>
      <c r="B11">
        <v>4.3755566230224012</v>
      </c>
      <c r="D11">
        <v>5.1564555950177713</v>
      </c>
      <c r="K11"/>
      <c r="L11"/>
    </row>
    <row r="12" spans="1:19" x14ac:dyDescent="0.25">
      <c r="A12" t="s">
        <v>339</v>
      </c>
      <c r="E12">
        <f>LOG('Tyr normalized'!E12,2)</f>
        <v>10.855277483535852</v>
      </c>
      <c r="G12">
        <f>LOG('Tyr normalized'!G12,2)</f>
        <v>12.330449938378401</v>
      </c>
      <c r="K12">
        <v>3.238462828128124</v>
      </c>
      <c r="L12"/>
    </row>
    <row r="13" spans="1:19" x14ac:dyDescent="0.25">
      <c r="A13" t="s">
        <v>340</v>
      </c>
      <c r="B13">
        <v>10.8512900539888</v>
      </c>
      <c r="D13">
        <v>11.039098644379614</v>
      </c>
      <c r="K13">
        <v>4.2384628281281245</v>
      </c>
      <c r="L13"/>
    </row>
    <row r="14" spans="1:19" x14ac:dyDescent="0.25">
      <c r="A14" t="s">
        <v>341</v>
      </c>
      <c r="B14">
        <v>18.167635153184122</v>
      </c>
      <c r="C14">
        <v>18.66464625237948</v>
      </c>
      <c r="D14">
        <v>17.825119018193067</v>
      </c>
      <c r="E14">
        <f>LOG('Tyr normalized'!E14,2)</f>
        <v>10.380597037829606</v>
      </c>
      <c r="F14">
        <f>LOG('Tyr normalized'!F14,2)</f>
        <v>10.128673658768443</v>
      </c>
      <c r="G14">
        <f>LOG('Tyr normalized'!G14,2)</f>
        <v>9.7777114076429825</v>
      </c>
      <c r="H14">
        <f>LOG('Tyr normalized'!H14,2)</f>
        <v>12.687682244995193</v>
      </c>
      <c r="I14">
        <f>LOG('Tyr normalized'!I14,2)</f>
        <v>9.9109022153692869</v>
      </c>
      <c r="J14">
        <f>LOG('Tyr normalized'!J14,2)</f>
        <v>10.02819603203069</v>
      </c>
      <c r="K14">
        <v>12.445477148305656</v>
      </c>
      <c r="L14">
        <v>14.096860099784452</v>
      </c>
    </row>
    <row r="15" spans="1:19" x14ac:dyDescent="0.25">
      <c r="A15" t="s">
        <v>342</v>
      </c>
      <c r="E15">
        <f>LOG('Tyr normalized'!E15,2)</f>
        <v>4.1138104971347049</v>
      </c>
      <c r="K15"/>
      <c r="L15"/>
    </row>
    <row r="16" spans="1:19" x14ac:dyDescent="0.25">
      <c r="A16" t="s">
        <v>343</v>
      </c>
      <c r="E16">
        <f>LOG('Tyr normalized'!E16,2)</f>
        <v>12.258468739966588</v>
      </c>
      <c r="K16">
        <v>3.238462828128124</v>
      </c>
      <c r="L16"/>
    </row>
    <row r="17" spans="1:12" x14ac:dyDescent="0.25">
      <c r="A17" t="s">
        <v>344</v>
      </c>
      <c r="B17">
        <v>4.9605191237435573</v>
      </c>
      <c r="C17">
        <v>5.0612517214921038</v>
      </c>
      <c r="E17">
        <f>LOG('Tyr normalized'!E17,2)</f>
        <v>13.569137717439267</v>
      </c>
      <c r="F17">
        <f>LOG('Tyr normalized'!F17,2)</f>
        <v>4.1286736587684443</v>
      </c>
      <c r="K17"/>
      <c r="L17"/>
    </row>
    <row r="18" spans="1:12" x14ac:dyDescent="0.25">
      <c r="A18" t="s">
        <v>345</v>
      </c>
      <c r="K18"/>
      <c r="L18"/>
    </row>
    <row r="19" spans="1:12" x14ac:dyDescent="0.25">
      <c r="A19" t="s">
        <v>346</v>
      </c>
      <c r="B19">
        <v>12.672472829901691</v>
      </c>
      <c r="C19">
        <v>13.576951559776148</v>
      </c>
      <c r="D19">
        <v>6.8934211891839769</v>
      </c>
      <c r="E19">
        <f>LOG('Tyr normalized'!E19,2)</f>
        <v>11.243093514079671</v>
      </c>
      <c r="F19">
        <f>LOG('Tyr normalized'!F19,2)</f>
        <v>14.412919408598116</v>
      </c>
      <c r="G19">
        <f>LOG('Tyr normalized'!G19,2)</f>
        <v>9.7949893990748187</v>
      </c>
      <c r="H19">
        <f>LOG('Tyr normalized'!H19,2)</f>
        <v>7.4725061624579796</v>
      </c>
      <c r="I19">
        <f>LOG('Tyr normalized'!I19,2)</f>
        <v>6.1790983263188588</v>
      </c>
      <c r="J19">
        <f>LOG('Tyr normalized'!J19,2)</f>
        <v>7.4432335313095335</v>
      </c>
      <c r="K19">
        <v>7.0458177501857291</v>
      </c>
      <c r="L19">
        <v>14.719039497660379</v>
      </c>
    </row>
    <row r="20" spans="1:12" x14ac:dyDescent="0.25">
      <c r="A20" t="s">
        <v>347</v>
      </c>
      <c r="K20"/>
      <c r="L20"/>
    </row>
    <row r="21" spans="1:12" x14ac:dyDescent="0.25">
      <c r="A21" t="s">
        <v>348</v>
      </c>
      <c r="K21"/>
      <c r="L21">
        <v>10.061236190053728</v>
      </c>
    </row>
    <row r="22" spans="1:12" x14ac:dyDescent="0.25">
      <c r="A22" t="s">
        <v>349</v>
      </c>
      <c r="B22">
        <v>11.715406625907026</v>
      </c>
      <c r="K22">
        <v>3.238462828128124</v>
      </c>
      <c r="L22"/>
    </row>
    <row r="23" spans="1:12" x14ac:dyDescent="0.25">
      <c r="A23" t="s">
        <v>350</v>
      </c>
      <c r="K23"/>
      <c r="L23"/>
    </row>
    <row r="24" spans="1:12" x14ac:dyDescent="0.25">
      <c r="A24" t="s">
        <v>351</v>
      </c>
      <c r="E24">
        <f>LOG('Tyr normalized'!E24,2)</f>
        <v>10.303635056014723</v>
      </c>
      <c r="K24"/>
      <c r="L24"/>
    </row>
    <row r="25" spans="1:12" x14ac:dyDescent="0.25">
      <c r="A25" t="s">
        <v>352</v>
      </c>
      <c r="G25">
        <f>LOG('Tyr normalized'!G25,2)</f>
        <v>9.2853150256579013</v>
      </c>
      <c r="K25"/>
      <c r="L25"/>
    </row>
    <row r="26" spans="1:12" x14ac:dyDescent="0.25">
      <c r="A26" t="s">
        <v>353</v>
      </c>
      <c r="K26"/>
      <c r="L26"/>
    </row>
    <row r="27" spans="1:12" x14ac:dyDescent="0.25">
      <c r="A27" t="s">
        <v>354</v>
      </c>
      <c r="K27"/>
      <c r="L27"/>
    </row>
    <row r="28" spans="1:12" x14ac:dyDescent="0.25">
      <c r="A28" t="s">
        <v>355</v>
      </c>
      <c r="B28">
        <v>11.195735585437589</v>
      </c>
      <c r="K28"/>
      <c r="L28"/>
    </row>
    <row r="29" spans="1:12" x14ac:dyDescent="0.25">
      <c r="A29" t="s">
        <v>356</v>
      </c>
      <c r="B29">
        <v>6.8349882416596985</v>
      </c>
      <c r="C29">
        <v>5.0612517214921038</v>
      </c>
      <c r="D29">
        <v>5.1564555950177713</v>
      </c>
      <c r="E29">
        <f>LOG('Tyr normalized'!E29,2)</f>
        <v>5.1138104971347049</v>
      </c>
      <c r="F29">
        <f>LOG('Tyr normalized'!F29,2)</f>
        <v>14.590153106054601</v>
      </c>
      <c r="G29">
        <f>LOG('Tyr normalized'!G29,2)</f>
        <v>5.9876344770172141</v>
      </c>
      <c r="H29">
        <f>LOG('Tyr normalized'!H29,2)</f>
        <v>6.1923982432652451</v>
      </c>
      <c r="I29">
        <f>LOG('Tyr normalized'!I29,2)</f>
        <v>5.3717434042612551</v>
      </c>
      <c r="J29">
        <f>LOG('Tyr normalized'!J29,2)</f>
        <v>5.677698784946557</v>
      </c>
      <c r="K29">
        <v>6.4083878295704366</v>
      </c>
      <c r="L29">
        <v>6.931953173108762</v>
      </c>
    </row>
    <row r="30" spans="1:12" x14ac:dyDescent="0.25">
      <c r="A30" t="s">
        <v>357</v>
      </c>
      <c r="B30">
        <v>15.013992537012873</v>
      </c>
      <c r="C30">
        <v>13.715887750020073</v>
      </c>
      <c r="D30">
        <v>14.620660966668783</v>
      </c>
      <c r="E30">
        <f>LOG('Tyr normalized'!E30,2)</f>
        <v>11.056325002473946</v>
      </c>
      <c r="F30">
        <f>LOG('Tyr normalized'!F30,2)</f>
        <v>13.579884770600774</v>
      </c>
      <c r="G30">
        <f>LOG('Tyr normalized'!G30,2)</f>
        <v>12.916399572248496</v>
      </c>
      <c r="H30">
        <f>LOG('Tyr normalized'!H30,2)</f>
        <v>9.3962705766308954</v>
      </c>
      <c r="I30">
        <f>LOG('Tyr normalized'!I30,2)</f>
        <v>7.2786339998697738</v>
      </c>
      <c r="J30">
        <f>LOG('Tyr normalized'!J30,2)</f>
        <v>7.5256956915015074</v>
      </c>
      <c r="K30">
        <v>8.6647275828302224</v>
      </c>
      <c r="L30">
        <v>8.3913847917460593</v>
      </c>
    </row>
    <row r="31" spans="1:12" x14ac:dyDescent="0.25">
      <c r="A31" t="s">
        <v>358</v>
      </c>
      <c r="K31"/>
      <c r="L31"/>
    </row>
    <row r="32" spans="1:12" x14ac:dyDescent="0.25">
      <c r="A32" t="s">
        <v>359</v>
      </c>
      <c r="K32"/>
      <c r="L32">
        <v>3.9319531731087625</v>
      </c>
    </row>
    <row r="33" spans="1:12" x14ac:dyDescent="0.25">
      <c r="A33" t="s">
        <v>360</v>
      </c>
      <c r="B33">
        <v>14.00855182016536</v>
      </c>
      <c r="C33">
        <v>13.67963722375071</v>
      </c>
      <c r="D33">
        <v>14.051273358325714</v>
      </c>
      <c r="E33">
        <f>LOG('Tyr normalized'!E33,2)</f>
        <v>11.179899687592478</v>
      </c>
      <c r="F33">
        <f>LOG('Tyr normalized'!F33,2)</f>
        <v>11.822160616267771</v>
      </c>
      <c r="G33">
        <f>LOG('Tyr normalized'!G33,2)</f>
        <v>8.0465281660707841</v>
      </c>
      <c r="H33">
        <f>LOG('Tyr normalized'!H33,2)</f>
        <v>6.6329708346512266</v>
      </c>
      <c r="I33">
        <f>LOG('Tyr normalized'!I33,2)</f>
        <v>6.1790983263188588</v>
      </c>
      <c r="J33">
        <f>LOG('Tyr normalized'!J33,2)</f>
        <v>6.4432335313095335</v>
      </c>
      <c r="K33">
        <v>12.331219969047977</v>
      </c>
      <c r="L33">
        <v>8.6868406752722311</v>
      </c>
    </row>
    <row r="34" spans="1:12" x14ac:dyDescent="0.25">
      <c r="A34" t="s">
        <v>361</v>
      </c>
      <c r="E34">
        <f>LOG('Tyr normalized'!E34,2)</f>
        <v>11.091090420634622</v>
      </c>
      <c r="F34">
        <f>LOG('Tyr normalized'!F34,2)</f>
        <v>11.883561160931913</v>
      </c>
      <c r="G34">
        <f>LOG('Tyr normalized'!G34,2)</f>
        <v>6.2100268983536635</v>
      </c>
      <c r="K34">
        <v>4.2384628281281245</v>
      </c>
      <c r="L34">
        <v>3.9319531731087625</v>
      </c>
    </row>
    <row r="35" spans="1:12" x14ac:dyDescent="0.25">
      <c r="A35" t="s">
        <v>362</v>
      </c>
      <c r="B35">
        <v>3.3755566230224012</v>
      </c>
      <c r="D35">
        <v>5.1564555950177713</v>
      </c>
      <c r="K35">
        <v>12.299158759815679</v>
      </c>
      <c r="L35">
        <v>3.9319531731087625</v>
      </c>
    </row>
    <row r="36" spans="1:12" x14ac:dyDescent="0.25">
      <c r="A36" t="s">
        <v>363</v>
      </c>
      <c r="B36">
        <v>8.8674097193520751</v>
      </c>
      <c r="D36">
        <v>10.271932812437706</v>
      </c>
      <c r="K36"/>
      <c r="L36"/>
    </row>
    <row r="37" spans="1:12" x14ac:dyDescent="0.25">
      <c r="A37" t="s">
        <v>364</v>
      </c>
      <c r="K37"/>
      <c r="L37"/>
    </row>
    <row r="38" spans="1:12" x14ac:dyDescent="0.25">
      <c r="A38" t="s">
        <v>365</v>
      </c>
      <c r="B38">
        <v>17.00980046459987</v>
      </c>
      <c r="C38">
        <v>15.273140016038109</v>
      </c>
      <c r="D38">
        <v>16.864533594541346</v>
      </c>
      <c r="E38">
        <f>LOG('Tyr normalized'!E38,2)</f>
        <v>8.9717914922622768</v>
      </c>
      <c r="F38">
        <f>LOG('Tyr normalized'!F38,2)</f>
        <v>8.1286736587684452</v>
      </c>
      <c r="G38">
        <f>LOG('Tyr normalized'!G38,2)</f>
        <v>8.5319549932410261</v>
      </c>
      <c r="H38">
        <f>LOG('Tyr normalized'!H38,2)</f>
        <v>8.6888240693847436</v>
      </c>
      <c r="I38">
        <f>LOG('Tyr normalized'!I38,2)</f>
        <v>8.5416684057035663</v>
      </c>
      <c r="J38">
        <f>LOG('Tyr normalized'!J38,2)</f>
        <v>8.6595514382362975</v>
      </c>
      <c r="K38">
        <v>8.9663832826913232</v>
      </c>
      <c r="L38">
        <v>8.3242705958875227</v>
      </c>
    </row>
    <row r="39" spans="1:12" x14ac:dyDescent="0.25">
      <c r="A39" t="s">
        <v>366</v>
      </c>
      <c r="B39">
        <v>7.1829115450800058</v>
      </c>
      <c r="D39">
        <v>6.8934211891839769</v>
      </c>
      <c r="E39">
        <f>LOG('Tyr normalized'!E39,2)</f>
        <v>6.1138104971347049</v>
      </c>
      <c r="F39">
        <f>LOG('Tyr normalized'!F39,2)</f>
        <v>7.7136361594896004</v>
      </c>
      <c r="G39">
        <f>LOG('Tyr normalized'!G39,2)</f>
        <v>6.8621035949333562</v>
      </c>
      <c r="H39">
        <f>LOG('Tyr normalized'!H39,2)</f>
        <v>11.642431163900294</v>
      </c>
      <c r="I39">
        <f>LOG('Tyr normalized'!I39,2)</f>
        <v>15.555378785734474</v>
      </c>
      <c r="J39">
        <f>LOG('Tyr normalized'!J39,2)</f>
        <v>14.051216500596578</v>
      </c>
      <c r="K39">
        <v>12.410890336773607</v>
      </c>
      <c r="L39">
        <v>11.262870051223381</v>
      </c>
    </row>
    <row r="40" spans="1:12" x14ac:dyDescent="0.25">
      <c r="A40" t="s">
        <v>367</v>
      </c>
      <c r="B40">
        <v>8.0759963411634939</v>
      </c>
      <c r="C40">
        <v>6.0612517214921047</v>
      </c>
      <c r="D40">
        <v>7.0309247129339116</v>
      </c>
      <c r="K40">
        <v>3.238462828128124</v>
      </c>
      <c r="L40">
        <v>4.931953173108762</v>
      </c>
    </row>
    <row r="41" spans="1:12" x14ac:dyDescent="0.25">
      <c r="A41" t="s">
        <v>368</v>
      </c>
      <c r="H41">
        <f>LOG('Tyr normalized'!H41,2)</f>
        <v>7.8768964175373162</v>
      </c>
      <c r="I41">
        <f>LOG('Tyr normalized'!I41,2)</f>
        <v>10.349023327761172</v>
      </c>
      <c r="J41">
        <f>LOG('Tyr normalized'!J41,2)</f>
        <v>3.3557706900591948</v>
      </c>
      <c r="K41">
        <v>3.238462828128124</v>
      </c>
      <c r="L41">
        <v>13.265108523419379</v>
      </c>
    </row>
    <row r="42" spans="1:12" x14ac:dyDescent="0.25">
      <c r="A42" t="s">
        <v>369</v>
      </c>
      <c r="E42">
        <f>LOG('Tyr normalized'!E42,2)</f>
        <v>9.7576666869094293</v>
      </c>
      <c r="K42"/>
      <c r="L42"/>
    </row>
    <row r="43" spans="1:12" x14ac:dyDescent="0.25">
      <c r="A43" t="s">
        <v>370</v>
      </c>
      <c r="K43">
        <v>13.667869569642106</v>
      </c>
      <c r="L43">
        <v>12.003415535665388</v>
      </c>
    </row>
    <row r="44" spans="1:12" x14ac:dyDescent="0.25">
      <c r="A44" t="s">
        <v>371</v>
      </c>
      <c r="B44">
        <v>10.776436059304586</v>
      </c>
      <c r="K44">
        <v>3.238462828128124</v>
      </c>
      <c r="L44"/>
    </row>
    <row r="45" spans="1:12" x14ac:dyDescent="0.25">
      <c r="A45" t="s">
        <v>372</v>
      </c>
      <c r="E45">
        <f>LOG('Tyr normalized'!E45,2)</f>
        <v>11.444727375249322</v>
      </c>
      <c r="K45"/>
      <c r="L45"/>
    </row>
    <row r="46" spans="1:12" x14ac:dyDescent="0.25">
      <c r="A46" t="s">
        <v>373</v>
      </c>
      <c r="B46">
        <v>8.5850099886513522</v>
      </c>
      <c r="D46">
        <v>6.3788480163542189</v>
      </c>
      <c r="E46">
        <f>LOG('Tyr normalized'!E46,2)</f>
        <v>7.1138104971347049</v>
      </c>
      <c r="G46">
        <f>LOG('Tyr normalized'!G46,2)</f>
        <v>6.572596977738371</v>
      </c>
      <c r="H46">
        <f>LOG('Tyr normalized'!H46,2)</f>
        <v>6.7069714160950031</v>
      </c>
      <c r="I46">
        <f>LOG('Tyr normalized'!I46,2)</f>
        <v>6.5416684057035681</v>
      </c>
      <c r="J46">
        <f>LOG('Tyr normalized'!J46,2)</f>
        <v>7.056210408200287</v>
      </c>
      <c r="K46">
        <v>8.0964438232556954</v>
      </c>
      <c r="L46">
        <v>8.1018781745510751</v>
      </c>
    </row>
    <row r="47" spans="1:12" x14ac:dyDescent="0.25">
      <c r="A47" t="s">
        <v>374</v>
      </c>
      <c r="E47">
        <f>LOG('Tyr normalized'!E47,2)</f>
        <v>6.1138104971347049</v>
      </c>
      <c r="F47">
        <f>LOG('Tyr normalized'!F47,2)</f>
        <v>5.1286736587684452</v>
      </c>
      <c r="G47">
        <f>LOG('Tyr normalized'!G47,2)</f>
        <v>5.402671976296058</v>
      </c>
      <c r="H47">
        <f>LOG('Tyr normalized'!H47,2)</f>
        <v>5.9700058219287975</v>
      </c>
      <c r="I47">
        <f>LOG('Tyr normalized'!I47,2)</f>
        <v>4.9567059049824111</v>
      </c>
      <c r="J47">
        <f>LOG('Tyr normalized'!J47,2)</f>
        <v>6.056210408200287</v>
      </c>
      <c r="K47">
        <v>11.514587233402363</v>
      </c>
      <c r="L47">
        <v>4.931953173108762</v>
      </c>
    </row>
    <row r="48" spans="1:12" x14ac:dyDescent="0.25">
      <c r="A48" t="s">
        <v>375</v>
      </c>
      <c r="E48" t="e">
        <f>LOG('Tyr normalized'!E48,2)</f>
        <v>#NUM!</v>
      </c>
      <c r="F48">
        <f>LOG('Tyr normalized'!F48,2)</f>
        <v>12.910033372293103</v>
      </c>
      <c r="G48">
        <f>LOG('Tyr normalized'!G48,2)</f>
        <v>4.402671976296058</v>
      </c>
      <c r="K48">
        <v>5.5603909230154871</v>
      </c>
      <c r="L48">
        <v>5.516915673829919</v>
      </c>
    </row>
    <row r="49" spans="1:12" x14ac:dyDescent="0.25">
      <c r="A49" t="s">
        <v>376</v>
      </c>
      <c r="K49"/>
      <c r="L49">
        <v>3.9319531731087625</v>
      </c>
    </row>
    <row r="50" spans="1:12" x14ac:dyDescent="0.25">
      <c r="A50" t="s">
        <v>377</v>
      </c>
      <c r="K50"/>
      <c r="L50"/>
    </row>
    <row r="51" spans="1:12" x14ac:dyDescent="0.25">
      <c r="A51" t="s">
        <v>378</v>
      </c>
      <c r="B51">
        <v>7.0759963411634939</v>
      </c>
      <c r="C51">
        <v>6.0612517214921047</v>
      </c>
      <c r="D51">
        <v>7.1564555950177713</v>
      </c>
      <c r="E51">
        <f>LOG('Tyr normalized'!E51,2)</f>
        <v>4.1138104971347049</v>
      </c>
      <c r="F51">
        <f>LOG('Tyr normalized'!F51,2)</f>
        <v>14.816923967901623</v>
      </c>
      <c r="G51">
        <f>LOG('Tyr normalized'!G51,2)</f>
        <v>13.30805898131419</v>
      </c>
      <c r="H51">
        <f>LOG('Tyr normalized'!H51,2)</f>
        <v>7.1923982432652451</v>
      </c>
      <c r="I51">
        <f>LOG('Tyr normalized'!I51,2)</f>
        <v>6.9567059049824111</v>
      </c>
      <c r="J51">
        <f>LOG('Tyr normalized'!J51,2)</f>
        <v>5.8152023086964917</v>
      </c>
      <c r="K51">
        <v>6.5603909230154871</v>
      </c>
      <c r="L51">
        <v>6.7393080951663675</v>
      </c>
    </row>
    <row r="52" spans="1:12" x14ac:dyDescent="0.25">
      <c r="A52" t="s">
        <v>379</v>
      </c>
      <c r="B52">
        <v>8.0194128127971265</v>
      </c>
      <c r="C52">
        <v>6.0612517214921047</v>
      </c>
      <c r="D52">
        <v>6.3788480163542189</v>
      </c>
      <c r="K52">
        <v>8.0458177501857282</v>
      </c>
      <c r="L52">
        <v>7.2538812679961246</v>
      </c>
    </row>
    <row r="53" spans="1:12" x14ac:dyDescent="0.25">
      <c r="A53" t="s">
        <v>380</v>
      </c>
      <c r="B53">
        <v>15.86565537790664</v>
      </c>
      <c r="C53">
        <v>9.2311767229344159</v>
      </c>
      <c r="D53">
        <v>14.440315649071612</v>
      </c>
      <c r="E53">
        <f>LOG('Tyr normalized'!E53,2)</f>
        <v>14.661669003193124</v>
      </c>
      <c r="F53">
        <f>LOG('Tyr normalized'!F53,2)</f>
        <v>8.9866546538960161</v>
      </c>
      <c r="G53">
        <f>LOG('Tyr normalized'!G53,2)</f>
        <v>14.126332920706043</v>
      </c>
      <c r="H53">
        <f>LOG('Tyr normalized'!H53,2)</f>
        <v>14.17335382490856</v>
      </c>
      <c r="I53">
        <f>LOG('Tyr normalized'!I53,2)</f>
        <v>13.921528072209115</v>
      </c>
      <c r="J53">
        <f>LOG('Tyr normalized'!J53,2)</f>
        <v>14.463968412595024</v>
      </c>
      <c r="K53">
        <v>15.99084347468102</v>
      </c>
      <c r="L53">
        <v>15.538358385806546</v>
      </c>
    </row>
    <row r="54" spans="1:12" x14ac:dyDescent="0.25">
      <c r="A54" t="s">
        <v>381</v>
      </c>
      <c r="B54">
        <v>4.3755566230224012</v>
      </c>
      <c r="D54">
        <v>3.5714930942966152</v>
      </c>
      <c r="K54"/>
      <c r="L54"/>
    </row>
    <row r="55" spans="1:12" x14ac:dyDescent="0.25">
      <c r="A55" t="s">
        <v>382</v>
      </c>
      <c r="B55">
        <v>5.6974847179097639</v>
      </c>
      <c r="D55">
        <v>4.5714930942966143</v>
      </c>
      <c r="K55"/>
      <c r="L55"/>
    </row>
    <row r="56" spans="1:12" x14ac:dyDescent="0.25">
      <c r="A56" t="s">
        <v>383</v>
      </c>
      <c r="B56">
        <v>6.1829115450800058</v>
      </c>
      <c r="D56">
        <v>4.5714930942966143</v>
      </c>
      <c r="E56" t="e">
        <f>LOG('Tyr normalized'!E56,2)</f>
        <v>#NUM!</v>
      </c>
      <c r="F56">
        <f>LOG('Tyr normalized'!F56,2)</f>
        <v>12.743383502883654</v>
      </c>
      <c r="G56">
        <f>LOG('Tyr normalized'!G56,2)</f>
        <v>12.130592430859258</v>
      </c>
      <c r="K56">
        <v>3.238462828128124</v>
      </c>
      <c r="L56">
        <v>3.9319531731087625</v>
      </c>
    </row>
    <row r="57" spans="1:12" x14ac:dyDescent="0.25">
      <c r="A57" t="s">
        <v>384</v>
      </c>
      <c r="B57">
        <v>13.8411230278318</v>
      </c>
      <c r="C57">
        <v>5.0612517214921038</v>
      </c>
      <c r="D57">
        <v>9.8194206077402004</v>
      </c>
      <c r="E57" t="e">
        <f>LOG('Tyr normalized'!E57,2)</f>
        <v>#NUM!</v>
      </c>
      <c r="F57">
        <f>LOG('Tyr normalized'!F57,2)</f>
        <v>4.1286736587684443</v>
      </c>
      <c r="G57">
        <f>LOG('Tyr normalized'!G57,2)</f>
        <v>4.402671976296058</v>
      </c>
      <c r="K57">
        <v>4.8234253288492805</v>
      </c>
      <c r="L57"/>
    </row>
    <row r="58" spans="1:12" x14ac:dyDescent="0.25">
      <c r="A58" t="s">
        <v>385</v>
      </c>
      <c r="B58">
        <v>16.908034310141161</v>
      </c>
      <c r="C58">
        <v>16.435204376862298</v>
      </c>
      <c r="D58">
        <v>17.141348702627564</v>
      </c>
      <c r="E58">
        <f>LOG('Tyr normalized'!E58,2)</f>
        <v>13.428960059391006</v>
      </c>
      <c r="F58">
        <f>LOG('Tyr normalized'!F58,2)</f>
        <v>12.797558643034691</v>
      </c>
      <c r="G58">
        <f>LOG('Tyr normalized'!G58,2)</f>
        <v>13.644655125990388</v>
      </c>
      <c r="H58">
        <f>LOG('Tyr normalized'!H58,2)</f>
        <v>14.318733976159875</v>
      </c>
      <c r="I58">
        <f>LOG('Tyr normalized'!I58,2)</f>
        <v>12.598155597050042</v>
      </c>
      <c r="J58">
        <f>LOG('Tyr normalized'!J58,2)</f>
        <v>14.141427491486386</v>
      </c>
      <c r="K58">
        <v>18.491627057104232</v>
      </c>
      <c r="L58">
        <v>18.358480021560492</v>
      </c>
    </row>
    <row r="59" spans="1:12" x14ac:dyDescent="0.25">
      <c r="A59" t="s">
        <v>386</v>
      </c>
      <c r="B59">
        <v>3.3755566230224012</v>
      </c>
      <c r="D59">
        <v>3.5714930942966152</v>
      </c>
      <c r="K59">
        <v>4.2384628281281245</v>
      </c>
      <c r="L59"/>
    </row>
    <row r="60" spans="1:12" x14ac:dyDescent="0.25">
      <c r="A60" t="s">
        <v>387</v>
      </c>
      <c r="B60">
        <v>14.393756801835627</v>
      </c>
      <c r="C60">
        <v>13.744246305173787</v>
      </c>
      <c r="D60">
        <v>14.259743403429795</v>
      </c>
      <c r="E60">
        <f>LOG('Tyr normalized'!E60,2)</f>
        <v>8.113810497134704</v>
      </c>
      <c r="F60">
        <f>LOG('Tyr normalized'!F60,2)</f>
        <v>8.2161365000187843</v>
      </c>
      <c r="G60">
        <f>LOG('Tyr normalized'!G60,2)</f>
        <v>8.1575594784595271</v>
      </c>
      <c r="H60">
        <f>LOG('Tyr normalized'!H60,2)</f>
        <v>9.2430243163352142</v>
      </c>
      <c r="I60">
        <f>LOG('Tyr normalized'!I60,2)</f>
        <v>7.5416684057035681</v>
      </c>
      <c r="J60">
        <f>LOG('Tyr normalized'!J60,2)</f>
        <v>7.4432335313095335</v>
      </c>
      <c r="K60">
        <v>13.087085768557463</v>
      </c>
      <c r="L60">
        <v>13.240292203248169</v>
      </c>
    </row>
    <row r="61" spans="1:12" x14ac:dyDescent="0.25">
      <c r="A61" t="s">
        <v>388</v>
      </c>
      <c r="H61">
        <f>LOG('Tyr normalized'!H61,2)</f>
        <v>9.3157806587705263</v>
      </c>
      <c r="J61">
        <f>LOG('Tyr normalized'!J61,2)</f>
        <v>9.7394749825332472</v>
      </c>
      <c r="K61">
        <v>3.238462828128124</v>
      </c>
      <c r="L61"/>
    </row>
    <row r="62" spans="1:12" x14ac:dyDescent="0.25">
      <c r="A62" t="s">
        <v>389</v>
      </c>
      <c r="E62">
        <f>LOG('Tyr normalized'!E62,2)</f>
        <v>6.698772997855861</v>
      </c>
      <c r="F62">
        <f>LOG('Tyr normalized'!F62,2)</f>
        <v>4.1286736587684443</v>
      </c>
      <c r="G62">
        <f>LOG('Tyr normalized'!G62,2)</f>
        <v>4.402671976296058</v>
      </c>
      <c r="H62">
        <f>LOG('Tyr normalized'!H62,2)</f>
        <v>3.970005821928797</v>
      </c>
      <c r="I62">
        <f>LOG('Tyr normalized'!I62,2)</f>
        <v>5.3717434042612551</v>
      </c>
      <c r="J62">
        <f>LOG('Tyr normalized'!J62,2)</f>
        <v>5.3557706900591944</v>
      </c>
      <c r="K62">
        <v>3.238462828128124</v>
      </c>
      <c r="L62">
        <v>4.931953173108762</v>
      </c>
    </row>
    <row r="63" spans="1:12" x14ac:dyDescent="0.25">
      <c r="A63" t="s">
        <v>390</v>
      </c>
      <c r="E63">
        <f>LOG('Tyr normalized'!E63,2)</f>
        <v>4.1138104971347049</v>
      </c>
      <c r="K63">
        <v>3.238462828128124</v>
      </c>
      <c r="L63">
        <v>10.632392891249856</v>
      </c>
    </row>
    <row r="64" spans="1:12" x14ac:dyDescent="0.25">
      <c r="A64" t="s">
        <v>391</v>
      </c>
      <c r="E64">
        <f>LOG('Tyr normalized'!E64,2)</f>
        <v>11.056325002473946</v>
      </c>
      <c r="G64">
        <f>LOG('Tyr normalized'!G64,2)</f>
        <v>11.457954411797248</v>
      </c>
      <c r="K64"/>
      <c r="L64"/>
    </row>
    <row r="65" spans="1:12" x14ac:dyDescent="0.25">
      <c r="A65" t="s">
        <v>392</v>
      </c>
      <c r="B65">
        <v>4.9605191237435573</v>
      </c>
      <c r="C65">
        <v>5.0612517214921038</v>
      </c>
      <c r="D65">
        <v>3.5714930942966152</v>
      </c>
      <c r="E65">
        <f>LOG('Tyr normalized'!E65,2)</f>
        <v>13.096804071829016</v>
      </c>
      <c r="F65">
        <f>LOG('Tyr normalized'!F65,2)</f>
        <v>4.1286736587684443</v>
      </c>
      <c r="G65">
        <f>LOG('Tyr normalized'!G65,2)</f>
        <v>14.877391922822541</v>
      </c>
      <c r="H65">
        <f>LOG('Tyr normalized'!H65,2)</f>
        <v>5.5549683226499527</v>
      </c>
      <c r="I65">
        <f>LOG('Tyr normalized'!I65,2)</f>
        <v>3.3717434042612551</v>
      </c>
      <c r="J65">
        <f>LOG('Tyr normalized'!J65,2)</f>
        <v>4.3557706900591944</v>
      </c>
      <c r="K65">
        <v>4.8234253288492805</v>
      </c>
      <c r="L65">
        <v>3.9319531731087625</v>
      </c>
    </row>
    <row r="66" spans="1:12" x14ac:dyDescent="0.25">
      <c r="A66" t="s">
        <v>393</v>
      </c>
      <c r="E66">
        <f>LOG('Tyr normalized'!E66,2)</f>
        <v>4.1138104971347049</v>
      </c>
      <c r="G66">
        <f>LOG('Tyr normalized'!G66,2)</f>
        <v>4.402671976296058</v>
      </c>
      <c r="K66"/>
      <c r="L66"/>
    </row>
    <row r="67" spans="1:12" x14ac:dyDescent="0.25">
      <c r="A67" t="s">
        <v>394</v>
      </c>
      <c r="D67">
        <v>12.095055050353627</v>
      </c>
      <c r="K67">
        <v>4.8234253288492805</v>
      </c>
      <c r="L67"/>
    </row>
    <row r="68" spans="1:12" x14ac:dyDescent="0.25">
      <c r="A68" t="s">
        <v>395</v>
      </c>
      <c r="E68">
        <f>LOG('Tyr normalized'!E68,2)</f>
        <v>4.1138104971347049</v>
      </c>
      <c r="F68">
        <f>LOG('Tyr normalized'!F68,2)</f>
        <v>5.7136361594896004</v>
      </c>
      <c r="G68">
        <f>LOG('Tyr normalized'!G68,2)</f>
        <v>3.4026719762960589</v>
      </c>
      <c r="K68">
        <v>13.677254680706385</v>
      </c>
      <c r="L68">
        <v>10.604378515080258</v>
      </c>
    </row>
    <row r="69" spans="1:12" x14ac:dyDescent="0.25">
      <c r="A69" t="s">
        <v>396</v>
      </c>
      <c r="B69">
        <v>4.3755566230224012</v>
      </c>
      <c r="C69">
        <v>5.0612517214921038</v>
      </c>
      <c r="D69">
        <v>3.5714930942966152</v>
      </c>
      <c r="G69">
        <f>LOG('Tyr normalized'!G69,2)</f>
        <v>3.4026719762960589</v>
      </c>
      <c r="K69">
        <v>3.238462828128124</v>
      </c>
      <c r="L69">
        <v>12.37489666895749</v>
      </c>
    </row>
    <row r="70" spans="1:12" x14ac:dyDescent="0.25">
      <c r="A70" t="s">
        <v>397</v>
      </c>
      <c r="K70"/>
      <c r="L70"/>
    </row>
    <row r="71" spans="1:12" x14ac:dyDescent="0.25">
      <c r="A71" t="s">
        <v>398</v>
      </c>
      <c r="E71">
        <f>LOG('Tyr normalized'!E71,2)</f>
        <v>11.190626094185538</v>
      </c>
      <c r="F71">
        <f>LOG('Tyr normalized'!F71,2)</f>
        <v>4.1286736587684443</v>
      </c>
      <c r="G71">
        <f>LOG('Tyr normalized'!G71,2)</f>
        <v>12.864151423582216</v>
      </c>
      <c r="K71">
        <v>3.238462828128124</v>
      </c>
      <c r="L71"/>
    </row>
    <row r="72" spans="1:12" x14ac:dyDescent="0.25">
      <c r="A72" t="s">
        <v>399</v>
      </c>
      <c r="B72">
        <v>17.821799927332265</v>
      </c>
      <c r="C72">
        <v>18.332860645643848</v>
      </c>
      <c r="D72">
        <v>18.233772040898799</v>
      </c>
      <c r="E72">
        <f>LOG('Tyr normalized'!E72,2)</f>
        <v>19.719868643945514</v>
      </c>
      <c r="F72">
        <f>LOG('Tyr normalized'!F72,2)</f>
        <v>19.66652904425003</v>
      </c>
      <c r="G72">
        <f>LOG('Tyr normalized'!G72,2)</f>
        <v>19.719837241632479</v>
      </c>
      <c r="H72">
        <f>LOG('Tyr normalized'!H72,2)</f>
        <v>19.795941801777733</v>
      </c>
      <c r="I72">
        <f>LOG('Tyr normalized'!I72,2)</f>
        <v>19.760088690485706</v>
      </c>
      <c r="J72">
        <f>LOG('Tyr normalized'!J72,2)</f>
        <v>19.775393519523256</v>
      </c>
      <c r="K72">
        <v>18.822162653103703</v>
      </c>
      <c r="L72">
        <v>18.922987779332427</v>
      </c>
    </row>
    <row r="74" spans="1:12" x14ac:dyDescent="0.25">
      <c r="K74" s="9"/>
    </row>
    <row r="76" spans="1:12" x14ac:dyDescent="0.25">
      <c r="K76" s="9"/>
      <c r="L76" s="13"/>
    </row>
    <row r="78" spans="1:12" x14ac:dyDescent="0.25">
      <c r="K78" s="9"/>
      <c r="L78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topLeftCell="A46" zoomScale="70" zoomScaleNormal="70" workbookViewId="0">
      <selection activeCell="K94" sqref="K94"/>
    </sheetView>
  </sheetViews>
  <sheetFormatPr defaultRowHeight="15" x14ac:dyDescent="0.25"/>
  <sheetData>
    <row r="1" spans="1:13" x14ac:dyDescent="0.25">
      <c r="B1" t="s">
        <v>86</v>
      </c>
      <c r="C1" t="s">
        <v>87</v>
      </c>
      <c r="D1" t="s">
        <v>88</v>
      </c>
      <c r="E1" t="s">
        <v>89</v>
      </c>
      <c r="F1" t="s">
        <v>90</v>
      </c>
      <c r="G1" t="s">
        <v>91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5">
      <c r="A2" t="s">
        <v>92</v>
      </c>
      <c r="B2" s="1"/>
      <c r="C2" s="1"/>
      <c r="D2" s="1"/>
      <c r="K2">
        <v>1262.2585300000001</v>
      </c>
    </row>
    <row r="3" spans="1:13" x14ac:dyDescent="0.25">
      <c r="A3" s="1" t="s">
        <v>0</v>
      </c>
      <c r="B3" s="1"/>
      <c r="C3" s="1"/>
      <c r="D3" s="1"/>
    </row>
    <row r="4" spans="1:13" x14ac:dyDescent="0.25">
      <c r="A4" s="1" t="s">
        <v>1</v>
      </c>
      <c r="B4" s="1"/>
      <c r="C4" s="1"/>
      <c r="D4" s="1"/>
      <c r="H4">
        <v>0</v>
      </c>
      <c r="I4">
        <v>1250.6988060000001</v>
      </c>
      <c r="J4">
        <v>0</v>
      </c>
    </row>
    <row r="5" spans="1:13" x14ac:dyDescent="0.25">
      <c r="A5" t="s">
        <v>2</v>
      </c>
      <c r="B5" s="1">
        <f>'all egfp raw'!C5*3.142006</f>
        <v>72630.610696000003</v>
      </c>
      <c r="C5" s="1">
        <f>'all egfp raw'!D5*6.374543</f>
        <v>53189.186792</v>
      </c>
      <c r="D5" s="1">
        <f>'all egfp raw'!E5*5.582787</f>
        <v>55437.074909999996</v>
      </c>
      <c r="E5">
        <v>33481.023030000004</v>
      </c>
      <c r="F5">
        <v>6567.8118000000004</v>
      </c>
      <c r="G5">
        <v>12711.593843999999</v>
      </c>
      <c r="H5">
        <v>12833.91396</v>
      </c>
      <c r="I5">
        <v>11911.4172</v>
      </c>
      <c r="J5">
        <v>2114.5578999999998</v>
      </c>
      <c r="K5">
        <v>543256.65194999997</v>
      </c>
      <c r="L5">
        <v>117727.93116000001</v>
      </c>
      <c r="M5">
        <v>351409.724904</v>
      </c>
    </row>
    <row r="6" spans="1:13" x14ac:dyDescent="0.25">
      <c r="A6" s="1" t="s">
        <v>3</v>
      </c>
      <c r="B6" s="1">
        <f>'all egfp raw'!C6*3.142006</f>
        <v>131.96425199999999</v>
      </c>
      <c r="C6" s="1">
        <f>'all egfp raw'!D6*6.374543</f>
        <v>0</v>
      </c>
      <c r="D6" s="1">
        <f>'all egfp raw'!E6*5.582787</f>
        <v>33.496721999999998</v>
      </c>
      <c r="E6">
        <v>718.9433160000001</v>
      </c>
      <c r="F6">
        <v>4197.9827999999998</v>
      </c>
      <c r="G6">
        <v>6522.5877959999998</v>
      </c>
    </row>
    <row r="7" spans="1:13" x14ac:dyDescent="0.25">
      <c r="A7" s="1" t="s">
        <v>4</v>
      </c>
      <c r="B7" s="1">
        <f>'all egfp raw'!C7*3.142006</f>
        <v>62.840119999999999</v>
      </c>
      <c r="C7" s="1">
        <f>'all egfp raw'!D7*6.374543</f>
        <v>0</v>
      </c>
      <c r="D7" s="1">
        <f>'all egfp raw'!E7*5.582787</f>
        <v>11.165573999999999</v>
      </c>
      <c r="E7">
        <v>100.31767200000002</v>
      </c>
      <c r="F7">
        <v>0</v>
      </c>
      <c r="G7">
        <v>14.194967999999999</v>
      </c>
      <c r="H7">
        <v>0</v>
      </c>
      <c r="I7">
        <v>13.234908000000001</v>
      </c>
      <c r="J7">
        <v>0</v>
      </c>
      <c r="K7">
        <v>252.451706</v>
      </c>
      <c r="L7">
        <v>52.887660000000004</v>
      </c>
      <c r="M7">
        <v>440.96169600000002</v>
      </c>
    </row>
    <row r="8" spans="1:13" x14ac:dyDescent="0.25">
      <c r="A8" s="1" t="s">
        <v>5</v>
      </c>
      <c r="B8" s="1">
        <f>'all egfp raw'!C8*3.142006</f>
        <v>716.37736799999993</v>
      </c>
      <c r="C8" s="1">
        <f>'all egfp raw'!D8*6.374543</f>
        <v>0</v>
      </c>
      <c r="D8" s="1">
        <f>'all egfp raw'!E8*5.582787</f>
        <v>0</v>
      </c>
      <c r="H8">
        <v>0</v>
      </c>
      <c r="I8">
        <v>6.6174540000000004</v>
      </c>
      <c r="J8">
        <v>0</v>
      </c>
    </row>
    <row r="9" spans="1:13" x14ac:dyDescent="0.25">
      <c r="A9" s="1" t="s">
        <v>6</v>
      </c>
      <c r="B9" s="1"/>
      <c r="C9" s="1"/>
      <c r="D9" s="1"/>
      <c r="H9">
        <v>1713.9754799999998</v>
      </c>
      <c r="I9">
        <v>0</v>
      </c>
      <c r="J9">
        <v>0</v>
      </c>
    </row>
    <row r="10" spans="1:13" x14ac:dyDescent="0.25">
      <c r="A10" s="1" t="s">
        <v>7</v>
      </c>
      <c r="B10" s="1">
        <f>'all egfp raw'!C10*3.142006</f>
        <v>29063.555499999999</v>
      </c>
      <c r="C10" s="1">
        <f>'all egfp raw'!D10*6.374543</f>
        <v>2129.097362</v>
      </c>
      <c r="D10" s="1">
        <f>'all egfp raw'!E10*5.582787</f>
        <v>18423.197099999998</v>
      </c>
      <c r="E10">
        <v>4898.8463160000001</v>
      </c>
      <c r="F10">
        <v>947.9316</v>
      </c>
      <c r="G10">
        <v>1135.59744</v>
      </c>
      <c r="H10">
        <v>6396.0548399999998</v>
      </c>
      <c r="I10">
        <v>1012.4704620000001</v>
      </c>
      <c r="J10">
        <v>1022.4236</v>
      </c>
      <c r="K10">
        <v>284144.10478399997</v>
      </c>
      <c r="L10">
        <v>87347.74818000001</v>
      </c>
      <c r="M10">
        <v>240030.149856</v>
      </c>
    </row>
    <row r="11" spans="1:13" x14ac:dyDescent="0.25">
      <c r="A11" s="1" t="s">
        <v>8</v>
      </c>
      <c r="B11" s="1">
        <f>'all egfp raw'!C11*3.142006</f>
        <v>81.692155999999997</v>
      </c>
      <c r="C11" s="1">
        <f>'all egfp raw'!D11*6.374543</f>
        <v>25.498172</v>
      </c>
      <c r="D11" s="1">
        <f>'all egfp raw'!E11*5.582787</f>
        <v>55.827869999999997</v>
      </c>
      <c r="H11">
        <v>19606.207319999998</v>
      </c>
      <c r="I11">
        <v>9727.6573800000006</v>
      </c>
      <c r="J11">
        <v>23.236899999999999</v>
      </c>
    </row>
    <row r="12" spans="1:13" x14ac:dyDescent="0.25">
      <c r="A12" s="1" t="s">
        <v>9</v>
      </c>
      <c r="B12" s="1"/>
      <c r="C12" s="1"/>
      <c r="D12" s="1"/>
      <c r="M12">
        <v>64.306914000000006</v>
      </c>
    </row>
    <row r="13" spans="1:13" x14ac:dyDescent="0.25">
      <c r="A13" s="1" t="s">
        <v>10</v>
      </c>
      <c r="B13" s="1"/>
      <c r="C13" s="1"/>
      <c r="D13" s="1"/>
    </row>
    <row r="14" spans="1:13" x14ac:dyDescent="0.25">
      <c r="A14" s="1" t="s">
        <v>11</v>
      </c>
      <c r="B14" s="1"/>
      <c r="C14" s="1"/>
      <c r="D14" s="1"/>
    </row>
    <row r="15" spans="1:13" x14ac:dyDescent="0.25">
      <c r="A15" s="1" t="s">
        <v>12</v>
      </c>
      <c r="B15" s="1"/>
      <c r="C15" s="1"/>
      <c r="D15" s="1"/>
      <c r="E15">
        <v>392.91088200000002</v>
      </c>
      <c r="F15">
        <v>0</v>
      </c>
      <c r="G15">
        <v>0</v>
      </c>
    </row>
    <row r="16" spans="1:13" x14ac:dyDescent="0.25">
      <c r="A16" s="1" t="s">
        <v>13</v>
      </c>
      <c r="B16" s="1">
        <f>'all egfp raw'!C16*3.142006</f>
        <v>111308.704556</v>
      </c>
      <c r="C16" s="1">
        <f>'all egfp raw'!D16*6.374543</f>
        <v>80956.696100000001</v>
      </c>
      <c r="D16" s="1">
        <f>'all egfp raw'!E16*5.582787</f>
        <v>49530.486263999999</v>
      </c>
      <c r="E16">
        <v>48996.822966000007</v>
      </c>
      <c r="F16">
        <v>2742.2307000000001</v>
      </c>
      <c r="G16">
        <v>32478.086783999999</v>
      </c>
      <c r="H16">
        <v>45817.490879999998</v>
      </c>
      <c r="I16">
        <v>41795.839464000004</v>
      </c>
      <c r="J16">
        <v>62158.707499999997</v>
      </c>
      <c r="K16">
        <v>2466.2589739999999</v>
      </c>
      <c r="L16">
        <v>110625.87396000001</v>
      </c>
      <c r="M16">
        <v>34854.347388000002</v>
      </c>
    </row>
    <row r="17" spans="1:13" x14ac:dyDescent="0.25">
      <c r="A17" s="1" t="s">
        <v>14</v>
      </c>
      <c r="B17" s="1">
        <f>'all egfp raw'!C17*3.142006</f>
        <v>320.48461199999997</v>
      </c>
      <c r="C17" s="1">
        <f>'all egfp raw'!D17*6.374543</f>
        <v>0</v>
      </c>
      <c r="D17" s="1">
        <f>'all egfp raw'!E17*5.582787</f>
        <v>0</v>
      </c>
      <c r="E17">
        <v>11653.569564000001</v>
      </c>
      <c r="F17">
        <v>0</v>
      </c>
      <c r="G17">
        <v>7.0974839999999997</v>
      </c>
      <c r="H17">
        <v>0</v>
      </c>
      <c r="I17">
        <v>0</v>
      </c>
      <c r="J17">
        <v>0</v>
      </c>
    </row>
    <row r="18" spans="1:13" x14ac:dyDescent="0.25">
      <c r="A18" s="1" t="s">
        <v>15</v>
      </c>
      <c r="B18" s="1">
        <f>'all egfp raw'!C18*3.142006</f>
        <v>56.556107999999995</v>
      </c>
      <c r="C18" s="1">
        <f>'all egfp raw'!D18*6.374543</f>
        <v>0</v>
      </c>
      <c r="D18" s="1">
        <f>'all egfp raw'!E18*5.582787</f>
        <v>11.165573999999999</v>
      </c>
      <c r="E18">
        <v>0</v>
      </c>
      <c r="F18">
        <v>33.854700000000001</v>
      </c>
      <c r="G18">
        <v>0</v>
      </c>
      <c r="H18">
        <v>292.62995999999998</v>
      </c>
      <c r="I18">
        <v>423.51705600000003</v>
      </c>
      <c r="J18">
        <v>139.42140000000001</v>
      </c>
      <c r="K18">
        <v>19.419362</v>
      </c>
      <c r="L18">
        <v>7.5553800000000004</v>
      </c>
    </row>
    <row r="19" spans="1:13" x14ac:dyDescent="0.25">
      <c r="A19" s="1" t="s">
        <v>16</v>
      </c>
      <c r="B19" s="1">
        <f>'all egfp raw'!C19*3.142006</f>
        <v>26436.838484</v>
      </c>
      <c r="C19" s="1">
        <f>'all egfp raw'!D19*6.374543</f>
        <v>51774.038246000004</v>
      </c>
      <c r="D19" s="1">
        <f>'all egfp raw'!E19*5.582787</f>
        <v>27110.013671999997</v>
      </c>
      <c r="E19">
        <v>250.79418000000001</v>
      </c>
      <c r="F19">
        <v>304.69229999999999</v>
      </c>
      <c r="G19">
        <v>283.89936</v>
      </c>
      <c r="H19">
        <v>37373.026319999997</v>
      </c>
      <c r="I19">
        <v>13890.035946</v>
      </c>
      <c r="J19">
        <v>35575.693899999998</v>
      </c>
      <c r="K19">
        <v>2835.2268519999998</v>
      </c>
      <c r="L19">
        <v>8341.1395200000006</v>
      </c>
      <c r="M19">
        <v>6338.82438</v>
      </c>
    </row>
    <row r="20" spans="1:13" x14ac:dyDescent="0.25">
      <c r="A20" s="1" t="s">
        <v>17</v>
      </c>
      <c r="B20" s="1">
        <f>'all egfp raw'!C20*3.142006</f>
        <v>5347.6942119999994</v>
      </c>
      <c r="C20" s="1">
        <f>'all egfp raw'!D20*6.374543</f>
        <v>1772.1229539999999</v>
      </c>
      <c r="D20" s="1">
        <f>'all egfp raw'!E20*5.582787</f>
        <v>22.331147999999999</v>
      </c>
    </row>
    <row r="21" spans="1:13" x14ac:dyDescent="0.25">
      <c r="A21" s="1" t="s">
        <v>18</v>
      </c>
      <c r="B21" s="1"/>
      <c r="C21" s="1"/>
      <c r="D21" s="1"/>
    </row>
    <row r="22" spans="1:13" x14ac:dyDescent="0.25">
      <c r="A22" s="1" t="s">
        <v>19</v>
      </c>
      <c r="B22" s="1">
        <f>'all egfp raw'!C22*3.142006</f>
        <v>2161.7001279999999</v>
      </c>
      <c r="C22" s="1">
        <f>'all egfp raw'!D22*6.374543</f>
        <v>1478.8939760000001</v>
      </c>
      <c r="D22" s="1">
        <f>'all egfp raw'!E22*5.582787</f>
        <v>11.165573999999999</v>
      </c>
      <c r="H22">
        <v>0</v>
      </c>
      <c r="I22">
        <v>0</v>
      </c>
      <c r="J22">
        <v>23.236899999999999</v>
      </c>
    </row>
    <row r="23" spans="1:13" x14ac:dyDescent="0.25">
      <c r="A23" s="1" t="s">
        <v>20</v>
      </c>
      <c r="B23" s="1">
        <f>'all egfp raw'!C23*3.142006</f>
        <v>1778.3753959999999</v>
      </c>
      <c r="C23" s="1">
        <f>'all egfp raw'!D23*6.374543</f>
        <v>7266.9790199999998</v>
      </c>
      <c r="D23" s="1">
        <f>'all egfp raw'!E23*5.582787</f>
        <v>22.331147999999999</v>
      </c>
    </row>
    <row r="24" spans="1:13" x14ac:dyDescent="0.25">
      <c r="A24" s="1" t="s">
        <v>21</v>
      </c>
      <c r="B24" s="1">
        <f>'all egfp raw'!C24*3.142006</f>
        <v>25186.320095999999</v>
      </c>
      <c r="C24" s="1">
        <f>'all egfp raw'!D24*6.374543</f>
        <v>38502.239719999998</v>
      </c>
      <c r="D24" s="1">
        <f>'all egfp raw'!E24*5.582787</f>
        <v>31051.461293999997</v>
      </c>
      <c r="E24">
        <v>125.39709000000001</v>
      </c>
      <c r="F24">
        <v>135.4188</v>
      </c>
      <c r="G24">
        <v>92.267291999999998</v>
      </c>
      <c r="H24">
        <v>2466.4525199999998</v>
      </c>
      <c r="I24">
        <v>119.11417200000001</v>
      </c>
      <c r="J24">
        <v>139.42140000000001</v>
      </c>
    </row>
    <row r="25" spans="1:13" x14ac:dyDescent="0.25">
      <c r="A25" s="1" t="s">
        <v>22</v>
      </c>
      <c r="B25" s="1">
        <f>'all egfp raw'!C25*3.142006</f>
        <v>150.81628799999999</v>
      </c>
      <c r="C25" s="1">
        <f>'all egfp raw'!D25*6.374543</f>
        <v>38.247258000000002</v>
      </c>
      <c r="D25" s="1">
        <f>'all egfp raw'!E25*5.582787</f>
        <v>78.159018000000003</v>
      </c>
      <c r="E25">
        <v>2290.5868440000004</v>
      </c>
      <c r="F25">
        <v>1421.8974000000001</v>
      </c>
      <c r="G25">
        <v>10844.955551999999</v>
      </c>
    </row>
    <row r="26" spans="1:13" x14ac:dyDescent="0.25">
      <c r="A26" s="1" t="s">
        <v>23</v>
      </c>
      <c r="B26" s="1"/>
      <c r="C26" s="1"/>
      <c r="D26" s="1"/>
    </row>
    <row r="27" spans="1:13" x14ac:dyDescent="0.25">
      <c r="A27" s="1" t="s">
        <v>24</v>
      </c>
      <c r="B27" s="1"/>
      <c r="C27" s="1"/>
      <c r="D27" s="1"/>
      <c r="E27">
        <v>326.03243400000002</v>
      </c>
      <c r="F27">
        <v>406.25639999999999</v>
      </c>
      <c r="G27">
        <v>234.216972</v>
      </c>
    </row>
    <row r="28" spans="1:13" x14ac:dyDescent="0.25">
      <c r="A28" s="1" t="s">
        <v>25</v>
      </c>
      <c r="B28" s="1"/>
      <c r="C28" s="1"/>
      <c r="D28" s="1"/>
      <c r="E28">
        <v>2482.8623820000003</v>
      </c>
      <c r="F28">
        <v>0</v>
      </c>
      <c r="G28">
        <v>7.0974839999999997</v>
      </c>
    </row>
    <row r="29" spans="1:13" x14ac:dyDescent="0.25">
      <c r="A29" s="1" t="s">
        <v>26</v>
      </c>
      <c r="B29" s="1">
        <f>'all egfp raw'!C29*3.142006</f>
        <v>3286.5382759999998</v>
      </c>
      <c r="C29" s="1">
        <f>'all egfp raw'!D29*6.374543</f>
        <v>701.19973000000005</v>
      </c>
      <c r="D29" s="1">
        <f>'all egfp raw'!E29*5.582787</f>
        <v>681.10001399999999</v>
      </c>
      <c r="E29">
        <v>576.82661400000006</v>
      </c>
      <c r="F29">
        <v>609.38459999999998</v>
      </c>
      <c r="G29">
        <v>567.79872</v>
      </c>
      <c r="H29">
        <v>70189.386119999996</v>
      </c>
      <c r="I29">
        <v>264373.90475400002</v>
      </c>
      <c r="J29">
        <v>92296.966799999995</v>
      </c>
      <c r="K29">
        <v>640.83894599999996</v>
      </c>
      <c r="L29">
        <v>627.09654</v>
      </c>
      <c r="M29">
        <v>597.13562999999999</v>
      </c>
    </row>
    <row r="30" spans="1:13" x14ac:dyDescent="0.25">
      <c r="A30" s="1" t="s">
        <v>27</v>
      </c>
      <c r="B30" s="1">
        <f>'all egfp raw'!C30*3.142006</f>
        <v>21485.037027999999</v>
      </c>
      <c r="C30" s="1">
        <f>'all egfp raw'!D30*6.374543</f>
        <v>24516.492377999999</v>
      </c>
      <c r="D30" s="1">
        <f>'all egfp raw'!E30*5.582787</f>
        <v>9680.5526579999987</v>
      </c>
      <c r="E30">
        <v>50.158836000000008</v>
      </c>
      <c r="F30">
        <v>0</v>
      </c>
      <c r="G30">
        <v>49.682387999999996</v>
      </c>
    </row>
    <row r="31" spans="1:13" x14ac:dyDescent="0.25">
      <c r="A31" s="1" t="s">
        <v>28</v>
      </c>
      <c r="B31" s="1">
        <f>'all egfp raw'!C31*3.142006</f>
        <v>12.568023999999999</v>
      </c>
      <c r="C31" s="1">
        <f>'all egfp raw'!D31*6.374543</f>
        <v>6973.7500419999997</v>
      </c>
      <c r="D31" s="1">
        <f>'all egfp raw'!E31*5.582787</f>
        <v>11.165573999999999</v>
      </c>
      <c r="E31">
        <v>0</v>
      </c>
      <c r="F31">
        <v>0</v>
      </c>
      <c r="G31">
        <v>14.194967999999999</v>
      </c>
    </row>
    <row r="32" spans="1:13" x14ac:dyDescent="0.25">
      <c r="A32" s="1" t="s">
        <v>29</v>
      </c>
      <c r="B32" s="1"/>
      <c r="C32" s="1"/>
      <c r="D32" s="1"/>
      <c r="E32">
        <v>41.799030000000002</v>
      </c>
      <c r="F32">
        <v>304.69229999999999</v>
      </c>
      <c r="G32">
        <v>70.97484</v>
      </c>
    </row>
    <row r="33" spans="1:12" x14ac:dyDescent="0.25">
      <c r="A33" s="1" t="s">
        <v>30</v>
      </c>
      <c r="B33" s="1">
        <f>'all egfp raw'!C33*3.142006</f>
        <v>363121.63341999997</v>
      </c>
      <c r="C33" s="1">
        <f>'all egfp raw'!D33*6.374543</f>
        <v>286306.22430200002</v>
      </c>
      <c r="D33" s="1">
        <f>'all egfp raw'!E33*5.582787</f>
        <v>316823.16224999999</v>
      </c>
      <c r="E33">
        <v>93654.906618000008</v>
      </c>
      <c r="F33">
        <v>29893.700100000002</v>
      </c>
      <c r="G33">
        <v>64210.937747999997</v>
      </c>
      <c r="H33">
        <v>15802.017839999999</v>
      </c>
      <c r="I33">
        <v>7755.6560880000006</v>
      </c>
      <c r="J33">
        <v>1835.7150999999999</v>
      </c>
    </row>
    <row r="34" spans="1:12" x14ac:dyDescent="0.25">
      <c r="A34" s="1" t="s">
        <v>31</v>
      </c>
      <c r="B34" s="1"/>
      <c r="C34" s="1"/>
      <c r="D34" s="1"/>
    </row>
    <row r="35" spans="1:12" x14ac:dyDescent="0.25">
      <c r="A35" s="1" t="s">
        <v>32</v>
      </c>
      <c r="B35" s="1">
        <f>'all egfp raw'!C35*3.142006</f>
        <v>106.828204</v>
      </c>
      <c r="C35" s="1">
        <f>'all egfp raw'!D35*6.374543</f>
        <v>25.498172</v>
      </c>
      <c r="D35" s="1">
        <f>'all egfp raw'!E35*5.582787</f>
        <v>11.165573999999999</v>
      </c>
      <c r="H35">
        <v>10242.0486</v>
      </c>
      <c r="I35">
        <v>5677.7755320000006</v>
      </c>
      <c r="J35">
        <v>6715.4640999999992</v>
      </c>
      <c r="K35">
        <v>19.419362</v>
      </c>
      <c r="L35">
        <v>30.221520000000002</v>
      </c>
    </row>
    <row r="36" spans="1:12" x14ac:dyDescent="0.25">
      <c r="A36" s="1" t="s">
        <v>33</v>
      </c>
      <c r="B36" s="1"/>
      <c r="C36" s="1"/>
      <c r="D36" s="1"/>
    </row>
    <row r="37" spans="1:12" x14ac:dyDescent="0.25">
      <c r="A37" s="1" t="s">
        <v>34</v>
      </c>
      <c r="B37" s="1">
        <f>'all egfp raw'!C37*3.142006</f>
        <v>1797.2274319999999</v>
      </c>
      <c r="C37" s="1">
        <f>'all egfp raw'!D37*6.374543</f>
        <v>254.98172</v>
      </c>
      <c r="D37" s="1">
        <f>'all egfp raw'!E37*5.582787</f>
        <v>513.61640399999999</v>
      </c>
      <c r="E37">
        <v>123165.02179800002</v>
      </c>
      <c r="F37">
        <v>2437.5383999999999</v>
      </c>
      <c r="G37">
        <v>106540.33232399999</v>
      </c>
    </row>
    <row r="38" spans="1:12" x14ac:dyDescent="0.25">
      <c r="A38" s="1" t="s">
        <v>35</v>
      </c>
      <c r="B38" s="1">
        <f>'all egfp raw'!C38*3.142006</f>
        <v>9557.9822519999998</v>
      </c>
      <c r="C38" s="1">
        <f>'all egfp raw'!D38*6.374543</f>
        <v>2702.8062319999999</v>
      </c>
      <c r="D38" s="1">
        <f>'all egfp raw'!E38*5.582787</f>
        <v>3115.195146</v>
      </c>
      <c r="E38">
        <v>396037.44944400003</v>
      </c>
      <c r="F38">
        <v>839562.70530000003</v>
      </c>
      <c r="G38">
        <v>482863.12897199998</v>
      </c>
    </row>
    <row r="39" spans="1:12" x14ac:dyDescent="0.25">
      <c r="A39" s="1" t="s">
        <v>36</v>
      </c>
      <c r="B39" s="1">
        <f>'all egfp raw'!C39*3.142006</f>
        <v>62.840119999999999</v>
      </c>
      <c r="C39" s="1">
        <f>'all egfp raw'!D39*6.374543</f>
        <v>0</v>
      </c>
      <c r="D39" s="1">
        <f>'all egfp raw'!E39*5.582787</f>
        <v>0</v>
      </c>
      <c r="K39">
        <v>3456.646436</v>
      </c>
      <c r="L39">
        <v>7.5553800000000004</v>
      </c>
    </row>
    <row r="40" spans="1:12" x14ac:dyDescent="0.25">
      <c r="A40" s="1" t="s">
        <v>37</v>
      </c>
      <c r="B40" s="1">
        <f>'all egfp raw'!C40*3.142006</f>
        <v>509.00497199999995</v>
      </c>
      <c r="C40" s="1">
        <f>'all egfp raw'!D40*6.374543</f>
        <v>12.749086</v>
      </c>
      <c r="D40" s="1">
        <f>'all egfp raw'!E40*5.582787</f>
        <v>14425.921607999999</v>
      </c>
    </row>
    <row r="41" spans="1:12" x14ac:dyDescent="0.25">
      <c r="A41" s="1" t="s">
        <v>38</v>
      </c>
      <c r="B41" s="1">
        <f>'all egfp raw'!C41*3.142006</f>
        <v>2255.9603079999997</v>
      </c>
      <c r="C41" s="1">
        <f>'all egfp raw'!D41*6.374543</f>
        <v>12.749086</v>
      </c>
      <c r="D41" s="1">
        <f>'all egfp raw'!E41*5.582787</f>
        <v>25267.693961999998</v>
      </c>
    </row>
    <row r="42" spans="1:12" x14ac:dyDescent="0.25">
      <c r="A42" s="1" t="s">
        <v>39</v>
      </c>
      <c r="B42" s="1">
        <f>'all egfp raw'!C42*3.142006</f>
        <v>12.568023999999999</v>
      </c>
      <c r="C42" s="1">
        <v>0</v>
      </c>
      <c r="D42" s="1">
        <f>'all egfp raw'!E42*5.582787</f>
        <v>0</v>
      </c>
      <c r="E42">
        <v>9513.4592280000015</v>
      </c>
      <c r="F42">
        <v>0</v>
      </c>
      <c r="G42">
        <v>7.0974839999999997</v>
      </c>
    </row>
    <row r="43" spans="1:12" x14ac:dyDescent="0.25">
      <c r="A43" s="1" t="s">
        <v>40</v>
      </c>
      <c r="B43" s="1"/>
      <c r="C43" s="1"/>
      <c r="D43" s="1"/>
      <c r="H43">
        <v>4055.0151599999999</v>
      </c>
      <c r="I43">
        <v>536.01377400000001</v>
      </c>
    </row>
    <row r="44" spans="1:12" x14ac:dyDescent="0.25">
      <c r="A44" s="1" t="s">
        <v>41</v>
      </c>
      <c r="B44" s="1"/>
      <c r="C44" s="1"/>
      <c r="D44" s="1"/>
    </row>
    <row r="45" spans="1:12" x14ac:dyDescent="0.25">
      <c r="A45" s="1" t="s">
        <v>42</v>
      </c>
      <c r="B45" s="1"/>
      <c r="C45" s="1"/>
      <c r="D45" s="1"/>
      <c r="H45">
        <v>0</v>
      </c>
      <c r="I45">
        <v>761.0072100000001</v>
      </c>
    </row>
    <row r="46" spans="1:12" x14ac:dyDescent="0.25">
      <c r="A46" s="1" t="s">
        <v>43</v>
      </c>
      <c r="B46" s="1">
        <f>'all egfp raw'!C46*3.142006</f>
        <v>10538.288123999999</v>
      </c>
      <c r="C46" s="1">
        <f>'all egfp raw'!D46*6.374543</f>
        <v>39126.944933999999</v>
      </c>
      <c r="D46" s="1">
        <f>'all egfp raw'!E46*5.582787</f>
        <v>16446.890501999998</v>
      </c>
      <c r="E46">
        <v>108.67747800000001</v>
      </c>
      <c r="F46">
        <v>0</v>
      </c>
      <c r="G46">
        <v>78.072323999999995</v>
      </c>
    </row>
    <row r="47" spans="1:12" x14ac:dyDescent="0.25">
      <c r="A47" s="1" t="s">
        <v>44</v>
      </c>
      <c r="B47" s="1">
        <f>'all egfp raw'!C47*3.142006</f>
        <v>11675.694296</v>
      </c>
      <c r="C47" s="1">
        <f>'all egfp raw'!D47*6.374543</f>
        <v>32280.685752000001</v>
      </c>
      <c r="D47" s="1">
        <f>'all egfp raw'!E47*5.582787</f>
        <v>133.98688799999999</v>
      </c>
      <c r="E47">
        <v>33.439224000000003</v>
      </c>
      <c r="F47">
        <v>8632.9485000000004</v>
      </c>
      <c r="G47">
        <v>6423.2230199999995</v>
      </c>
    </row>
    <row r="48" spans="1:12" x14ac:dyDescent="0.25">
      <c r="A48" s="1" t="s">
        <v>45</v>
      </c>
      <c r="B48" s="1"/>
      <c r="C48" s="1"/>
      <c r="D48" s="1"/>
    </row>
    <row r="49" spans="1:13" x14ac:dyDescent="0.25">
      <c r="A49" s="1" t="s">
        <v>46</v>
      </c>
      <c r="B49" s="1"/>
      <c r="C49" s="1"/>
      <c r="D49" s="1"/>
      <c r="H49">
        <v>0</v>
      </c>
      <c r="I49">
        <v>3348.431724</v>
      </c>
    </row>
    <row r="50" spans="1:13" x14ac:dyDescent="0.25">
      <c r="A50" s="1" t="s">
        <v>47</v>
      </c>
      <c r="B50" s="1">
        <f>'all egfp raw'!C50*3.142006</f>
        <v>113.11221599999999</v>
      </c>
      <c r="C50" s="1">
        <f>'all egfp raw'!D50*6.374543</f>
        <v>39789.897406000004</v>
      </c>
      <c r="D50" s="1">
        <f>'all egfp raw'!E50*5.582787</f>
        <v>10607.2953</v>
      </c>
      <c r="E50">
        <v>33.439224000000003</v>
      </c>
      <c r="F50">
        <v>169.27350000000001</v>
      </c>
      <c r="G50">
        <v>49.682387999999996</v>
      </c>
    </row>
    <row r="51" spans="1:13" x14ac:dyDescent="0.25">
      <c r="A51" s="1" t="s">
        <v>48</v>
      </c>
      <c r="B51" s="1"/>
      <c r="C51" s="1"/>
      <c r="D51" s="1"/>
    </row>
    <row r="52" spans="1:13" x14ac:dyDescent="0.25">
      <c r="A52" s="1" t="s">
        <v>49</v>
      </c>
      <c r="B52" s="1"/>
      <c r="C52" s="1"/>
      <c r="D52" s="1"/>
    </row>
    <row r="53" spans="1:13" x14ac:dyDescent="0.25">
      <c r="A53" s="1" t="s">
        <v>50</v>
      </c>
      <c r="B53" s="1">
        <f>'all egfp raw'!C53*3.142006</f>
        <v>1746.955336</v>
      </c>
      <c r="C53" s="1">
        <f>'all egfp raw'!D53*6.374543</f>
        <v>917.93419200000005</v>
      </c>
      <c r="D53" s="1">
        <f>'all egfp raw'!E53*5.582787</f>
        <v>759.25903199999993</v>
      </c>
      <c r="E53">
        <v>1872.5965440000002</v>
      </c>
      <c r="F53">
        <v>7718.8716000000004</v>
      </c>
      <c r="G53">
        <v>908.47795199999996</v>
      </c>
      <c r="H53">
        <v>7106.7276000000002</v>
      </c>
      <c r="I53">
        <v>5333.6679240000003</v>
      </c>
      <c r="J53">
        <v>14383.641099999999</v>
      </c>
      <c r="K53">
        <v>81367.126779999991</v>
      </c>
      <c r="L53">
        <v>401334.23022000003</v>
      </c>
      <c r="M53">
        <v>254085.803916</v>
      </c>
    </row>
    <row r="54" spans="1:13" x14ac:dyDescent="0.25">
      <c r="A54" s="1" t="s">
        <v>51</v>
      </c>
      <c r="B54" s="1">
        <f>'all egfp raw'!C54*3.142006</f>
        <v>0</v>
      </c>
      <c r="C54" s="1">
        <f>'all egfp raw'!D54*6.374543</f>
        <v>0</v>
      </c>
      <c r="D54" s="1">
        <f>'all egfp raw'!E54*5.582787</f>
        <v>0</v>
      </c>
    </row>
    <row r="55" spans="1:13" x14ac:dyDescent="0.25">
      <c r="A55" s="1" t="s">
        <v>52</v>
      </c>
      <c r="B55" s="1">
        <f>'all egfp raw'!C55*3.142006</f>
        <v>722.66138000000001</v>
      </c>
      <c r="C55" s="1">
        <f>'all egfp raw'!D55*6.374543</f>
        <v>0</v>
      </c>
      <c r="D55" s="1">
        <f>'all egfp raw'!E55*5.582787</f>
        <v>1931.6443019999999</v>
      </c>
    </row>
    <row r="56" spans="1:13" x14ac:dyDescent="0.25">
      <c r="A56" s="1" t="s">
        <v>53</v>
      </c>
      <c r="B56" s="1">
        <f>'all egfp raw'!C56*3.142006</f>
        <v>12.568023999999999</v>
      </c>
      <c r="C56" s="1">
        <f>'all egfp raw'!D56*6.374543</f>
        <v>25.498172</v>
      </c>
      <c r="D56" s="1">
        <f>'all egfp raw'!E56*5.582787</f>
        <v>0</v>
      </c>
      <c r="E56">
        <v>6395.2515900000008</v>
      </c>
      <c r="F56">
        <v>0</v>
      </c>
      <c r="G56">
        <v>7.0974839999999997</v>
      </c>
    </row>
    <row r="57" spans="1:13" x14ac:dyDescent="0.25">
      <c r="A57" s="1" t="s">
        <v>54</v>
      </c>
      <c r="B57" s="1">
        <f>'all egfp raw'!C57*3.142006</f>
        <v>3984.0636079999999</v>
      </c>
      <c r="C57" s="1">
        <f>'all egfp raw'!D57*6.374543</f>
        <v>38.247258000000002</v>
      </c>
      <c r="D57" s="1">
        <f>'all egfp raw'!E57*5.582787</f>
        <v>11.165573999999999</v>
      </c>
      <c r="E57">
        <v>0</v>
      </c>
      <c r="F57">
        <v>0</v>
      </c>
      <c r="G57">
        <v>28.389935999999999</v>
      </c>
    </row>
    <row r="58" spans="1:13" x14ac:dyDescent="0.25">
      <c r="A58" s="1" t="s">
        <v>55</v>
      </c>
      <c r="B58" s="1">
        <f>'all egfp raw'!C58*3.142006</f>
        <v>131.96425199999999</v>
      </c>
      <c r="C58" s="1">
        <f>'all egfp raw'!D58*6.374543</f>
        <v>114.74177400000001</v>
      </c>
      <c r="D58" s="1">
        <f>'all egfp raw'!E58*5.582787</f>
        <v>200.98033199999998</v>
      </c>
      <c r="E58">
        <v>7256.3116080000009</v>
      </c>
      <c r="F58">
        <v>33.854700000000001</v>
      </c>
      <c r="G58">
        <v>163.242132</v>
      </c>
    </row>
    <row r="59" spans="1:13" x14ac:dyDescent="0.25">
      <c r="A59" s="1" t="s">
        <v>56</v>
      </c>
      <c r="B59" s="1">
        <f>'all egfp raw'!C59*3.142006</f>
        <v>2991.1897119999999</v>
      </c>
      <c r="C59" s="1">
        <f>'all egfp raw'!D59*6.374543</f>
        <v>560.95978400000001</v>
      </c>
      <c r="D59" s="1">
        <f>'all egfp raw'!E59*5.582787</f>
        <v>535.94755199999997</v>
      </c>
      <c r="E59">
        <v>451.42952400000001</v>
      </c>
      <c r="F59">
        <v>372.40170000000001</v>
      </c>
      <c r="G59">
        <v>589.09117200000003</v>
      </c>
      <c r="H59">
        <v>40215.717359999995</v>
      </c>
      <c r="I59">
        <v>205260.18817200002</v>
      </c>
      <c r="J59">
        <v>97037.294399999999</v>
      </c>
      <c r="K59">
        <v>427.22596399999998</v>
      </c>
      <c r="L59">
        <v>823.53642000000002</v>
      </c>
      <c r="M59">
        <v>661.442544</v>
      </c>
    </row>
    <row r="60" spans="1:13" x14ac:dyDescent="0.25">
      <c r="A60" s="1" t="s">
        <v>57</v>
      </c>
      <c r="B60" s="1">
        <f>'all egfp raw'!C60*3.142006</f>
        <v>4895.2453479999995</v>
      </c>
      <c r="C60" s="1">
        <f>'all egfp raw'!D60*6.374543</f>
        <v>1058.1741380000001</v>
      </c>
      <c r="D60" s="1">
        <f>'all egfp raw'!E60*5.582787</f>
        <v>1172.38527</v>
      </c>
      <c r="E60">
        <v>902.85904800000003</v>
      </c>
      <c r="F60">
        <v>744.80340000000001</v>
      </c>
      <c r="G60">
        <v>1156.8898919999999</v>
      </c>
      <c r="H60">
        <v>293006.19851999998</v>
      </c>
      <c r="I60">
        <v>302490.43979400001</v>
      </c>
      <c r="J60">
        <v>271616.12409999996</v>
      </c>
      <c r="K60">
        <v>990.38746200000003</v>
      </c>
      <c r="L60">
        <v>808.42565999999999</v>
      </c>
      <c r="M60">
        <v>1056.47073</v>
      </c>
    </row>
    <row r="61" spans="1:13" x14ac:dyDescent="0.25">
      <c r="A61" s="1" t="s">
        <v>58</v>
      </c>
      <c r="B61" s="1">
        <f>'all egfp raw'!C61*3.142006</f>
        <v>496.43694799999997</v>
      </c>
      <c r="C61" s="1">
        <f>'all egfp raw'!D61*6.374543</f>
        <v>0</v>
      </c>
      <c r="D61" s="1">
        <f>'all egfp raw'!E61*5.582787</f>
        <v>0</v>
      </c>
    </row>
    <row r="62" spans="1:13" x14ac:dyDescent="0.25">
      <c r="A62" s="1" t="s">
        <v>59</v>
      </c>
      <c r="B62" s="1">
        <f>'all egfp raw'!C62*3.142006</f>
        <v>31.420059999999999</v>
      </c>
      <c r="C62" s="1">
        <f>'all egfp raw'!D62*6.374543</f>
        <v>0</v>
      </c>
      <c r="D62" s="1">
        <f>'all egfp raw'!E62*5.582787</f>
        <v>0</v>
      </c>
      <c r="H62">
        <v>0</v>
      </c>
      <c r="I62">
        <v>2395.5183480000001</v>
      </c>
      <c r="J62">
        <v>0</v>
      </c>
    </row>
    <row r="63" spans="1:13" x14ac:dyDescent="0.25">
      <c r="A63" s="1" t="s">
        <v>60</v>
      </c>
      <c r="B63" s="1">
        <f>'all egfp raw'!C63*3.142006</f>
        <v>1212.814316</v>
      </c>
      <c r="C63" s="1">
        <f>'all egfp raw'!D63*6.374543</f>
        <v>76.494516000000004</v>
      </c>
      <c r="D63" s="1">
        <f>'all egfp raw'!E63*5.582787</f>
        <v>66.993443999999997</v>
      </c>
      <c r="E63">
        <v>7390.0685040000008</v>
      </c>
      <c r="F63">
        <v>0</v>
      </c>
      <c r="G63">
        <v>78.072323999999995</v>
      </c>
      <c r="H63">
        <v>8737.0945200000006</v>
      </c>
      <c r="I63">
        <v>6690.2459940000008</v>
      </c>
      <c r="J63">
        <v>69.710700000000003</v>
      </c>
    </row>
    <row r="64" spans="1:13" x14ac:dyDescent="0.25">
      <c r="A64" s="1" t="s">
        <v>61</v>
      </c>
      <c r="B64" s="1">
        <f>'all egfp raw'!C64*3.142006</f>
        <v>175.952336</v>
      </c>
      <c r="C64" s="1">
        <f>'all egfp raw'!D64*6.374543</f>
        <v>76.494516000000004</v>
      </c>
      <c r="D64" s="1">
        <f>'all egfp raw'!E64*5.582787</f>
        <v>89.324591999999996</v>
      </c>
      <c r="E64">
        <v>91.95786600000001</v>
      </c>
      <c r="F64">
        <v>33.854700000000001</v>
      </c>
      <c r="G64">
        <v>28.389935999999999</v>
      </c>
      <c r="H64">
        <v>53843.912639999995</v>
      </c>
      <c r="I64">
        <v>10237.201338000001</v>
      </c>
      <c r="J64">
        <v>6506.3319999999994</v>
      </c>
      <c r="K64">
        <v>38.838723999999999</v>
      </c>
      <c r="L64">
        <v>22.666140000000002</v>
      </c>
    </row>
    <row r="65" spans="1:13" x14ac:dyDescent="0.25">
      <c r="A65" s="1" t="s">
        <v>62</v>
      </c>
      <c r="B65" s="1"/>
      <c r="C65" s="1"/>
      <c r="D65" s="1"/>
      <c r="H65">
        <v>13001.131079999999</v>
      </c>
      <c r="I65">
        <v>1766.860218</v>
      </c>
      <c r="J65">
        <v>0</v>
      </c>
    </row>
    <row r="66" spans="1:13" x14ac:dyDescent="0.25">
      <c r="A66" s="1" t="s">
        <v>63</v>
      </c>
      <c r="B66" s="1"/>
      <c r="C66" s="1"/>
      <c r="D66" s="1"/>
    </row>
    <row r="67" spans="1:13" x14ac:dyDescent="0.25">
      <c r="A67" s="1" t="s">
        <v>64</v>
      </c>
      <c r="B67" s="1"/>
      <c r="C67" s="1"/>
      <c r="D67" s="1"/>
    </row>
    <row r="68" spans="1:13" x14ac:dyDescent="0.25">
      <c r="A68" s="1" t="s">
        <v>65</v>
      </c>
      <c r="B68" s="1"/>
      <c r="C68" s="1"/>
      <c r="D68" s="1"/>
      <c r="E68">
        <v>7440.2273400000004</v>
      </c>
      <c r="F68">
        <v>0</v>
      </c>
      <c r="G68">
        <v>7.0974839999999997</v>
      </c>
      <c r="K68">
        <v>1048.645548</v>
      </c>
      <c r="L68">
        <v>0</v>
      </c>
      <c r="M68">
        <v>9.1867020000000004</v>
      </c>
    </row>
    <row r="69" spans="1:13" x14ac:dyDescent="0.25">
      <c r="A69" s="1" t="s">
        <v>66</v>
      </c>
      <c r="B69" s="1"/>
      <c r="C69" s="1"/>
      <c r="D69" s="1"/>
      <c r="K69">
        <v>1223.4198059999999</v>
      </c>
      <c r="L69">
        <v>0</v>
      </c>
      <c r="M69">
        <v>9.1867020000000004</v>
      </c>
    </row>
    <row r="70" spans="1:13" x14ac:dyDescent="0.25">
      <c r="A70" s="1" t="s">
        <v>67</v>
      </c>
      <c r="B70" s="1">
        <f>'all egfp raw'!C70*3.142006</f>
        <v>0</v>
      </c>
      <c r="C70" s="1">
        <f>'all egfp raw'!D70*6.374543</f>
        <v>0</v>
      </c>
      <c r="D70" s="1">
        <f>'all egfp raw'!E70*5.582787</f>
        <v>0</v>
      </c>
      <c r="H70">
        <v>3344.3424</v>
      </c>
      <c r="I70">
        <v>6.6174540000000004</v>
      </c>
      <c r="J70">
        <v>0</v>
      </c>
      <c r="M70">
        <v>27.560106000000001</v>
      </c>
    </row>
    <row r="71" spans="1:13" x14ac:dyDescent="0.25">
      <c r="A71" s="1" t="s">
        <v>68</v>
      </c>
      <c r="B71" s="1">
        <f>'all egfp raw'!C71*3.142006</f>
        <v>4291.9801959999995</v>
      </c>
      <c r="C71" s="1">
        <f>'all egfp raw'!D71*6.374543</f>
        <v>27831.254738</v>
      </c>
      <c r="D71" s="1">
        <f>'all egfp raw'!E71*5.582787</f>
        <v>111.65573999999999</v>
      </c>
      <c r="E71">
        <v>16.719612000000001</v>
      </c>
      <c r="F71">
        <v>67.709400000000002</v>
      </c>
      <c r="G71">
        <v>63.877355999999999</v>
      </c>
    </row>
    <row r="72" spans="1:13" x14ac:dyDescent="0.25">
      <c r="A72" s="1" t="s">
        <v>69</v>
      </c>
      <c r="B72" s="1">
        <f>'all egfp raw'!C72*3.142006</f>
        <v>2953.4856399999999</v>
      </c>
      <c r="C72" s="1">
        <f>'all egfp raw'!D72*6.374543</f>
        <v>25.498172</v>
      </c>
      <c r="D72" s="1">
        <f>'all egfp raw'!E72*5.582787</f>
        <v>0</v>
      </c>
      <c r="E72">
        <v>7941.815700000001</v>
      </c>
      <c r="F72">
        <v>3148.4871000000003</v>
      </c>
      <c r="G72">
        <v>21.292451999999997</v>
      </c>
      <c r="H72">
        <v>0</v>
      </c>
      <c r="I72">
        <v>1376.4304320000001</v>
      </c>
      <c r="J72">
        <v>0</v>
      </c>
      <c r="K72">
        <v>0</v>
      </c>
      <c r="L72">
        <v>249.32754000000003</v>
      </c>
      <c r="M72">
        <v>128.61382800000001</v>
      </c>
    </row>
    <row r="73" spans="1:13" x14ac:dyDescent="0.25">
      <c r="A73" s="1" t="s">
        <v>70</v>
      </c>
      <c r="B73" s="1">
        <f>'all egfp raw'!C73*3.142006</f>
        <v>7314.5899679999993</v>
      </c>
      <c r="C73" s="1">
        <f>'all egfp raw'!D73*6.374543</f>
        <v>3824.7258000000002</v>
      </c>
      <c r="D73" s="1">
        <f>'all egfp raw'!E73*5.582787</f>
        <v>32268.508859999998</v>
      </c>
      <c r="E73">
        <v>3076.4086080000002</v>
      </c>
      <c r="F73">
        <v>338.54700000000003</v>
      </c>
      <c r="G73">
        <v>454.23897599999998</v>
      </c>
      <c r="H73">
        <v>139041.03527999998</v>
      </c>
      <c r="I73">
        <v>28402.112568</v>
      </c>
      <c r="J73">
        <v>175136.5153</v>
      </c>
      <c r="K73">
        <v>485.48404999999997</v>
      </c>
      <c r="L73">
        <v>415.54590000000002</v>
      </c>
    </row>
    <row r="74" spans="1:13" x14ac:dyDescent="0.25">
      <c r="A74" s="1" t="s">
        <v>71</v>
      </c>
      <c r="B74" s="1">
        <f>'all egfp raw'!C74*3.142006</f>
        <v>5630.4747520000001</v>
      </c>
      <c r="C74" s="1">
        <f>'all egfp raw'!D74*6.374543</f>
        <v>26696.586083999999</v>
      </c>
      <c r="D74" s="1">
        <f>'all egfp raw'!E74*5.582787</f>
        <v>78.159018000000003</v>
      </c>
    </row>
    <row r="75" spans="1:13" x14ac:dyDescent="0.25">
      <c r="A75" s="1" t="s">
        <v>72</v>
      </c>
      <c r="B75" s="1"/>
      <c r="C75" s="1"/>
      <c r="D75" s="1"/>
      <c r="E75">
        <v>2181.9093660000003</v>
      </c>
      <c r="F75">
        <v>0</v>
      </c>
      <c r="G75">
        <v>0</v>
      </c>
    </row>
    <row r="76" spans="1:13" x14ac:dyDescent="0.25">
      <c r="A76" s="1" t="s">
        <v>73</v>
      </c>
      <c r="B76" s="1"/>
      <c r="C76" s="1"/>
      <c r="D76" s="1"/>
      <c r="H76">
        <v>11747.00268</v>
      </c>
      <c r="I76">
        <v>6.6174540000000004</v>
      </c>
      <c r="J76">
        <v>23.236899999999999</v>
      </c>
    </row>
    <row r="77" spans="1:13" x14ac:dyDescent="0.25">
      <c r="A77" s="1" t="s">
        <v>74</v>
      </c>
      <c r="B77" s="1">
        <f>'all egfp raw'!C77*3.142006</f>
        <v>974.02185999999995</v>
      </c>
      <c r="C77" s="1">
        <f>'all egfp raw'!D77*6.374543</f>
        <v>203.985376</v>
      </c>
      <c r="D77" s="1">
        <f>'all egfp raw'!E77*5.582787</f>
        <v>212.145906</v>
      </c>
      <c r="E77">
        <v>19143.955740000001</v>
      </c>
      <c r="F77">
        <v>16216.401300000001</v>
      </c>
      <c r="G77">
        <v>56524.362576</v>
      </c>
      <c r="H77">
        <v>11579.78556</v>
      </c>
      <c r="I77">
        <v>1038.940278</v>
      </c>
      <c r="J77">
        <v>139.42140000000001</v>
      </c>
    </row>
    <row r="78" spans="1:13" x14ac:dyDescent="0.25">
      <c r="A78" s="1" t="s">
        <v>75</v>
      </c>
      <c r="B78" s="1">
        <f>'all egfp raw'!C78*3.142006</f>
        <v>22660.147271999998</v>
      </c>
      <c r="C78" s="1">
        <f>'all egfp raw'!D78*6.374543</f>
        <v>71547.870632000006</v>
      </c>
      <c r="D78" s="1">
        <f>'all egfp raw'!E78*5.582787</f>
        <v>1496.1869159999999</v>
      </c>
      <c r="E78">
        <v>108.67747800000001</v>
      </c>
      <c r="F78">
        <v>101.5641</v>
      </c>
      <c r="G78">
        <v>170.33961599999998</v>
      </c>
    </row>
    <row r="79" spans="1:13" x14ac:dyDescent="0.25">
      <c r="A79" s="1" t="s">
        <v>76</v>
      </c>
      <c r="B79" s="1">
        <f>'all egfp raw'!C79*3.142006</f>
        <v>56.556107999999995</v>
      </c>
      <c r="C79" s="1">
        <f>'all egfp raw'!D79*6.374543</f>
        <v>89.243601999999996</v>
      </c>
      <c r="D79" s="1">
        <f>'all egfp raw'!E79*5.582787</f>
        <v>55.827869999999997</v>
      </c>
      <c r="E79">
        <v>24360.474684000001</v>
      </c>
      <c r="F79">
        <v>3013.0682999999999</v>
      </c>
      <c r="G79">
        <v>63.877355999999999</v>
      </c>
      <c r="H79">
        <v>9029.7244799999989</v>
      </c>
      <c r="I79">
        <v>86.026902000000007</v>
      </c>
      <c r="J79">
        <v>21517.3694</v>
      </c>
      <c r="K79">
        <v>58.258085999999999</v>
      </c>
      <c r="L79">
        <v>98.219940000000008</v>
      </c>
      <c r="M79">
        <v>82.680318</v>
      </c>
    </row>
    <row r="80" spans="1:13" x14ac:dyDescent="0.25">
      <c r="A80" s="1" t="s">
        <v>77</v>
      </c>
      <c r="B80" s="1">
        <f>'all egfp raw'!C80*3.142006</f>
        <v>1715.5352759999998</v>
      </c>
      <c r="C80" s="1">
        <f>'all egfp raw'!D80*6.374543</f>
        <v>0</v>
      </c>
      <c r="D80" s="1">
        <f>'all egfp raw'!E80*5.582787</f>
        <v>11.165573999999999</v>
      </c>
      <c r="H80">
        <v>0</v>
      </c>
      <c r="I80">
        <v>6.6174540000000004</v>
      </c>
      <c r="J80">
        <v>23.236899999999999</v>
      </c>
    </row>
    <row r="81" spans="1:13" x14ac:dyDescent="0.25">
      <c r="A81" s="1" t="s">
        <v>78</v>
      </c>
      <c r="B81" s="1">
        <f>'all egfp raw'!C81*3.142006</f>
        <v>10154.963392</v>
      </c>
      <c r="C81" s="1">
        <f>'all egfp raw'!D81*6.374543</f>
        <v>3072.5297260000002</v>
      </c>
      <c r="D81" s="1">
        <f>'all egfp raw'!E81*5.582787</f>
        <v>8943.6247739999999</v>
      </c>
      <c r="E81">
        <v>19670.623518</v>
      </c>
      <c r="F81">
        <v>4164.1280999999999</v>
      </c>
      <c r="G81">
        <v>15877.071707999999</v>
      </c>
      <c r="H81">
        <v>18059.448959999998</v>
      </c>
      <c r="I81">
        <v>32544.638772000002</v>
      </c>
      <c r="J81">
        <v>232.36899999999997</v>
      </c>
      <c r="K81">
        <v>5029.6147579999997</v>
      </c>
      <c r="L81">
        <v>128.44146000000001</v>
      </c>
      <c r="M81">
        <v>202.10744400000002</v>
      </c>
    </row>
    <row r="82" spans="1:13" x14ac:dyDescent="0.25">
      <c r="A82" s="1" t="s">
        <v>79</v>
      </c>
      <c r="B82" s="1"/>
      <c r="C82" s="1"/>
      <c r="D82" s="1"/>
      <c r="H82">
        <v>6354.2505599999995</v>
      </c>
      <c r="I82">
        <v>6.6174540000000004</v>
      </c>
      <c r="J82">
        <v>0</v>
      </c>
    </row>
    <row r="83" spans="1:13" x14ac:dyDescent="0.25">
      <c r="A83" s="1" t="s">
        <v>80</v>
      </c>
      <c r="B83" s="1"/>
      <c r="C83" s="1"/>
      <c r="D83" s="1"/>
      <c r="H83">
        <v>0</v>
      </c>
      <c r="I83">
        <v>939.67846800000007</v>
      </c>
      <c r="J83">
        <v>0</v>
      </c>
    </row>
    <row r="84" spans="1:13" x14ac:dyDescent="0.25">
      <c r="A84" s="1" t="s">
        <v>81</v>
      </c>
      <c r="B84" s="1">
        <f>'all egfp raw'!C84*3.142006</f>
        <v>0</v>
      </c>
      <c r="C84" s="1">
        <f>'all egfp raw'!D84*6.374543</f>
        <v>0</v>
      </c>
      <c r="D84" s="1">
        <f>'all egfp raw'!E84*5.582787</f>
        <v>33.496721999999998</v>
      </c>
      <c r="H84">
        <v>4473.0579600000001</v>
      </c>
      <c r="I84">
        <v>19.852361999999999</v>
      </c>
      <c r="J84">
        <v>0</v>
      </c>
    </row>
    <row r="85" spans="1:13" x14ac:dyDescent="0.25">
      <c r="A85" s="1" t="s">
        <v>82</v>
      </c>
      <c r="B85" s="1"/>
      <c r="C85" s="1"/>
      <c r="D85" s="1"/>
    </row>
    <row r="86" spans="1:13" x14ac:dyDescent="0.25">
      <c r="A86" s="1" t="s">
        <v>83</v>
      </c>
      <c r="B86" s="1"/>
      <c r="C86" s="1"/>
      <c r="D86" s="1"/>
      <c r="H86">
        <v>2215.6268399999999</v>
      </c>
      <c r="I86">
        <v>13.234908000000001</v>
      </c>
      <c r="J86">
        <v>5995.1201999999994</v>
      </c>
      <c r="K86">
        <v>0</v>
      </c>
      <c r="L86">
        <v>7.5553800000000004</v>
      </c>
    </row>
    <row r="87" spans="1:13" x14ac:dyDescent="0.25">
      <c r="A87" s="1" t="s">
        <v>84</v>
      </c>
      <c r="B87" s="1">
        <f>'all egfp raw'!C87*3.142006</f>
        <v>227870.84314399998</v>
      </c>
      <c r="C87" s="1">
        <f>'all egfp raw'!D87*6.374543</f>
        <v>193964.594404</v>
      </c>
      <c r="D87" s="1">
        <f>'all egfp raw'!E87*5.582787</f>
        <v>372494.71421399998</v>
      </c>
      <c r="E87">
        <v>162765.42282000001</v>
      </c>
      <c r="F87">
        <v>65644.263300000006</v>
      </c>
      <c r="G87">
        <v>198651.47967599999</v>
      </c>
      <c r="H87">
        <v>144726.41735999999</v>
      </c>
      <c r="I87">
        <v>33709.310676000001</v>
      </c>
      <c r="J87">
        <v>200278.84109999999</v>
      </c>
      <c r="K87">
        <v>70958.348748000004</v>
      </c>
      <c r="L87">
        <v>271343.91732000001</v>
      </c>
      <c r="M87">
        <v>109992.383046</v>
      </c>
    </row>
    <row r="88" spans="1:13" x14ac:dyDescent="0.25">
      <c r="B88" s="1"/>
      <c r="C88" s="1"/>
      <c r="D88" s="1"/>
    </row>
    <row r="89" spans="1:13" x14ac:dyDescent="0.25">
      <c r="B89" s="1"/>
      <c r="C89" s="1"/>
      <c r="D89" s="1"/>
    </row>
    <row r="90" spans="1:13" x14ac:dyDescent="0.25">
      <c r="B90" s="1"/>
      <c r="C90" s="1"/>
      <c r="D90" s="1"/>
    </row>
    <row r="91" spans="1:13" x14ac:dyDescent="0.25">
      <c r="B91" s="1"/>
      <c r="C91" s="1"/>
      <c r="D91" s="1"/>
    </row>
    <row r="114" spans="2:2" x14ac:dyDescent="0.25">
      <c r="B114" s="1"/>
    </row>
    <row r="115" spans="2:2" x14ac:dyDescent="0.25">
      <c r="B115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opLeftCell="A10" workbookViewId="0">
      <selection activeCell="A88" sqref="A88"/>
    </sheetView>
  </sheetViews>
  <sheetFormatPr defaultRowHeight="15" x14ac:dyDescent="0.25"/>
  <sheetData>
    <row r="1" spans="1:13" x14ac:dyDescent="0.25">
      <c r="A1" t="s">
        <v>85</v>
      </c>
      <c r="B1" t="s">
        <v>86</v>
      </c>
      <c r="C1" t="s">
        <v>87</v>
      </c>
      <c r="D1" t="s">
        <v>88</v>
      </c>
      <c r="E1" t="s">
        <v>89</v>
      </c>
      <c r="F1" t="s">
        <v>90</v>
      </c>
      <c r="G1" t="s">
        <v>91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5">
      <c r="A2" t="s">
        <v>92</v>
      </c>
      <c r="B2" s="1"/>
      <c r="C2" s="1"/>
      <c r="D2" s="1"/>
      <c r="K2">
        <v>10.301791711424936</v>
      </c>
    </row>
    <row r="3" spans="1:13" x14ac:dyDescent="0.25">
      <c r="A3" s="1" t="s">
        <v>0</v>
      </c>
      <c r="B3" s="1"/>
      <c r="C3" s="1"/>
      <c r="D3" s="1"/>
    </row>
    <row r="4" spans="1:13" x14ac:dyDescent="0.25">
      <c r="A4" s="1" t="s">
        <v>1</v>
      </c>
      <c r="B4" s="1"/>
      <c r="C4" s="1"/>
      <c r="D4" s="1"/>
      <c r="H4">
        <v>0</v>
      </c>
      <c r="I4">
        <v>10.289671735617791</v>
      </c>
      <c r="J4">
        <v>0</v>
      </c>
      <c r="M4">
        <v>3.1995470310248204</v>
      </c>
    </row>
    <row r="5" spans="1:13" x14ac:dyDescent="0.25">
      <c r="A5" t="s">
        <v>2</v>
      </c>
      <c r="B5" s="1">
        <f>LOG('all EGFP normalized'!B5,2)</f>
        <v>16.148290090192429</v>
      </c>
      <c r="C5" s="1">
        <f>LOG('all EGFP normalized'!C5,2)</f>
        <v>15.698845359351401</v>
      </c>
      <c r="D5" s="1">
        <f>LOG('all EGFP normalized'!D5,2)</f>
        <v>15.758563516458777</v>
      </c>
      <c r="E5">
        <v>15.03105599040541</v>
      </c>
      <c r="F5">
        <v>12.681197072085848</v>
      </c>
      <c r="G5">
        <v>13.633857313643038</v>
      </c>
      <c r="H5">
        <v>13.647786004259245</v>
      </c>
      <c r="I5">
        <v>13.540178565935284</v>
      </c>
      <c r="J5">
        <v>11.046822455537054</v>
      </c>
      <c r="K5">
        <v>19.051274409147599</v>
      </c>
      <c r="L5">
        <v>16.84509711737455</v>
      </c>
      <c r="M5">
        <v>18.42279459144229</v>
      </c>
    </row>
    <row r="6" spans="1:13" x14ac:dyDescent="0.25">
      <c r="A6" s="1" t="s">
        <v>3</v>
      </c>
      <c r="B6" s="1">
        <f>LOG('all EGFP normalized'!B6,2)</f>
        <v>7.044003358395587</v>
      </c>
      <c r="C6" s="1"/>
      <c r="D6" s="1">
        <f>LOG('all EGFP normalized'!D6,2)</f>
        <v>5.0659480147641975</v>
      </c>
      <c r="E6">
        <v>9.489734217811435</v>
      </c>
      <c r="F6">
        <v>12.035480540285596</v>
      </c>
      <c r="G6">
        <v>12.671228742946111</v>
      </c>
    </row>
    <row r="7" spans="1:13" x14ac:dyDescent="0.25">
      <c r="A7" s="1" t="s">
        <v>4</v>
      </c>
      <c r="B7" s="1">
        <f>LOG('all EGFP normalized'!B7,2)</f>
        <v>5.973614030504188</v>
      </c>
      <c r="C7" s="1"/>
      <c r="D7" s="1">
        <f>LOG('all EGFP normalized'!D7,2)</f>
        <v>3.4809855140430415</v>
      </c>
      <c r="E7">
        <v>6.6484319638304932</v>
      </c>
      <c r="G7">
        <v>3.8273076916570745</v>
      </c>
      <c r="H7">
        <v>0</v>
      </c>
      <c r="I7">
        <v>3.8313612638809467</v>
      </c>
      <c r="J7">
        <v>0</v>
      </c>
      <c r="K7">
        <v>7.9798636165375738</v>
      </c>
      <c r="L7">
        <v>5.7248592400325879</v>
      </c>
      <c r="M7">
        <v>8.7845095317459769</v>
      </c>
    </row>
    <row r="8" spans="1:13" x14ac:dyDescent="0.25">
      <c r="A8" s="1" t="s">
        <v>5</v>
      </c>
      <c r="B8" s="1">
        <f>LOG('all EGFP normalized'!B8,2)</f>
        <v>9.4845759497815685</v>
      </c>
      <c r="C8" s="1"/>
      <c r="D8" s="1"/>
      <c r="H8">
        <v>0</v>
      </c>
      <c r="I8">
        <v>2.9293088828445133</v>
      </c>
      <c r="J8">
        <v>0</v>
      </c>
    </row>
    <row r="9" spans="1:13" x14ac:dyDescent="0.25">
      <c r="A9" s="1" t="s">
        <v>6</v>
      </c>
      <c r="B9" s="1"/>
      <c r="C9" s="1"/>
      <c r="D9" s="1"/>
      <c r="H9">
        <v>10.743972234159131</v>
      </c>
      <c r="I9">
        <v>0</v>
      </c>
      <c r="J9">
        <v>0</v>
      </c>
    </row>
    <row r="10" spans="1:13" x14ac:dyDescent="0.25">
      <c r="A10" s="1" t="s">
        <v>7</v>
      </c>
      <c r="B10" s="1">
        <f>LOG('all EGFP normalized'!B10,2)</f>
        <v>14.826923585907862</v>
      </c>
      <c r="C10" s="1">
        <f>LOG('all EGFP normalized'!C10,2)</f>
        <v>11.056026209305688</v>
      </c>
      <c r="D10" s="1">
        <f>LOG('all EGFP normalized'!D10,2)</f>
        <v>14.169235823176221</v>
      </c>
      <c r="E10">
        <v>12.258226317531586</v>
      </c>
      <c r="F10">
        <v>9.8886391519563244</v>
      </c>
      <c r="G10">
        <v>10.149235786544438</v>
      </c>
      <c r="H10">
        <v>12.643192135763115</v>
      </c>
      <c r="I10">
        <v>9.9850883261584453</v>
      </c>
      <c r="J10">
        <v>9.9991876918449734</v>
      </c>
      <c r="K10">
        <v>18.116263258145196</v>
      </c>
      <c r="L10">
        <v>16.414482890574458</v>
      </c>
      <c r="M10">
        <v>17.872856106586518</v>
      </c>
    </row>
    <row r="11" spans="1:13" x14ac:dyDescent="0.25">
      <c r="A11" s="1" t="s">
        <v>8</v>
      </c>
      <c r="B11" s="1">
        <f>LOG('all EGFP normalized'!B11,2)</f>
        <v>6.352125653757918</v>
      </c>
      <c r="C11" s="1">
        <f>LOG('all EGFP normalized'!C11,2)</f>
        <v>4.6723219168316348</v>
      </c>
      <c r="D11" s="1">
        <f>LOG('all EGFP normalized'!D11,2)</f>
        <v>5.8029136089304032</v>
      </c>
      <c r="H11">
        <v>14.259096444783744</v>
      </c>
      <c r="I11">
        <v>13.248025001809424</v>
      </c>
      <c r="J11">
        <v>4.5991332788207133</v>
      </c>
    </row>
    <row r="12" spans="1:13" x14ac:dyDescent="0.25">
      <c r="A12" s="1" t="s">
        <v>9</v>
      </c>
      <c r="B12" s="1"/>
      <c r="C12" s="1"/>
      <c r="D12" s="1"/>
      <c r="M12">
        <v>6.0069019530824246</v>
      </c>
    </row>
    <row r="13" spans="1:13" x14ac:dyDescent="0.25">
      <c r="A13" s="1" t="s">
        <v>10</v>
      </c>
      <c r="B13" s="1"/>
      <c r="C13" s="1"/>
      <c r="D13" s="1"/>
    </row>
    <row r="14" spans="1:13" x14ac:dyDescent="0.25">
      <c r="A14" s="1" t="s">
        <v>11</v>
      </c>
      <c r="B14" s="1"/>
      <c r="C14" s="1"/>
      <c r="D14" s="1"/>
    </row>
    <row r="15" spans="1:13" x14ac:dyDescent="0.25">
      <c r="A15" s="1" t="s">
        <v>12</v>
      </c>
      <c r="B15" s="1"/>
      <c r="C15" s="1"/>
      <c r="D15" s="1"/>
      <c r="E15">
        <v>8.6180583147869747</v>
      </c>
    </row>
    <row r="16" spans="1:13" x14ac:dyDescent="0.25">
      <c r="A16" s="1" t="s">
        <v>13</v>
      </c>
      <c r="B16" s="1">
        <f>LOG('all EGFP normalized'!B16,2)</f>
        <v>16.76420689307114</v>
      </c>
      <c r="C16" s="1">
        <f>LOG('all EGFP normalized'!C16,2)</f>
        <v>16.304862793378526</v>
      </c>
      <c r="D16" s="1">
        <f>LOG('all EGFP normalized'!D16,2)</f>
        <v>15.596029164204753</v>
      </c>
      <c r="E16">
        <v>15.580400585108034</v>
      </c>
      <c r="F16">
        <v>11.421134232783345</v>
      </c>
      <c r="G16">
        <v>14.987179028435465</v>
      </c>
      <c r="H16">
        <v>15.483642321042433</v>
      </c>
      <c r="I16">
        <v>15.351106234247867</v>
      </c>
      <c r="J16">
        <v>15.923692094535545</v>
      </c>
      <c r="K16">
        <v>11.268108585168648</v>
      </c>
      <c r="L16">
        <v>16.75532932717168</v>
      </c>
      <c r="M16">
        <v>15.089050994436295</v>
      </c>
    </row>
    <row r="17" spans="1:13" x14ac:dyDescent="0.25">
      <c r="A17" s="1" t="s">
        <v>14</v>
      </c>
      <c r="B17" s="1">
        <f>LOG('all EGFP normalized'!B17,2)</f>
        <v>8.3241112775883224</v>
      </c>
      <c r="C17" s="1"/>
      <c r="D17" s="1"/>
      <c r="E17">
        <v>13.508484308977762</v>
      </c>
      <c r="G17">
        <v>2.827307691657075</v>
      </c>
      <c r="H17">
        <v>0</v>
      </c>
      <c r="I17">
        <v>0</v>
      </c>
      <c r="J17">
        <v>0</v>
      </c>
    </row>
    <row r="18" spans="1:13" x14ac:dyDescent="0.25">
      <c r="A18" s="1" t="s">
        <v>15</v>
      </c>
      <c r="B18" s="1">
        <f>LOG('all EGFP normalized'!B18,2)</f>
        <v>5.8216109370591385</v>
      </c>
      <c r="C18" s="1"/>
      <c r="D18" s="1">
        <f>LOG('all EGFP normalized'!D18,2)</f>
        <v>3.4809855140430415</v>
      </c>
      <c r="F18">
        <v>5.0812842298987198</v>
      </c>
      <c r="H18">
        <v>8.1978553682360022</v>
      </c>
      <c r="I18">
        <v>8.7296787084818863</v>
      </c>
      <c r="J18">
        <v>7.1336190066223697</v>
      </c>
      <c r="K18">
        <v>4.2794238983964812</v>
      </c>
      <c r="L18">
        <v>2.9175043179749838</v>
      </c>
    </row>
    <row r="19" spans="1:13" x14ac:dyDescent="0.25">
      <c r="A19" s="1" t="s">
        <v>16</v>
      </c>
      <c r="B19" s="1">
        <f>LOG('all EGFP normalized'!B19,2)</f>
        <v>14.690262038385617</v>
      </c>
      <c r="C19" s="1">
        <f>LOG('all EGFP normalized'!C19,2)</f>
        <v>15.65994122875596</v>
      </c>
      <c r="D19" s="1">
        <f>LOG('all EGFP normalized'!D19,2)</f>
        <v>14.726538220298723</v>
      </c>
      <c r="E19">
        <v>7.9703600587178549</v>
      </c>
      <c r="F19">
        <v>8.2512092313410328</v>
      </c>
      <c r="G19">
        <v>8.1492357865444376</v>
      </c>
      <c r="H19">
        <v>15.189748373800517</v>
      </c>
      <c r="I19">
        <v>13.76186657414781</v>
      </c>
      <c r="J19">
        <v>15.118644828443202</v>
      </c>
      <c r="K19">
        <v>11.4692484572765</v>
      </c>
      <c r="L19">
        <v>13.026028774753154</v>
      </c>
      <c r="M19">
        <v>12.629999582690351</v>
      </c>
    </row>
    <row r="20" spans="1:13" x14ac:dyDescent="0.25">
      <c r="A20" s="1" t="s">
        <v>17</v>
      </c>
      <c r="B20" s="1">
        <f>LOG('all EGFP normalized'!B20,2)</f>
        <v>12.384701257302789</v>
      </c>
      <c r="C20" s="1">
        <f>LOG('all EGFP normalized'!C20,2)</f>
        <v>10.791262989555142</v>
      </c>
      <c r="D20" s="1">
        <f>LOG('all EGFP normalized'!D20,2)</f>
        <v>4.4809855140430406</v>
      </c>
    </row>
    <row r="21" spans="1:13" x14ac:dyDescent="0.25">
      <c r="A21" s="1" t="s">
        <v>18</v>
      </c>
      <c r="B21" s="1"/>
      <c r="C21" s="1"/>
      <c r="D21" s="1"/>
    </row>
    <row r="22" spans="1:13" x14ac:dyDescent="0.25">
      <c r="A22" s="1" t="s">
        <v>19</v>
      </c>
      <c r="B22" s="1">
        <f>LOG('all EGFP normalized'!B22,2)</f>
        <v>11.077950690318925</v>
      </c>
      <c r="C22" s="1">
        <f>LOG('all EGFP normalized'!C22,2)</f>
        <v>10.530302911959208</v>
      </c>
      <c r="D22" s="1">
        <f>LOG('all EGFP normalized'!D22,2)</f>
        <v>3.4809855140430415</v>
      </c>
      <c r="H22">
        <v>0</v>
      </c>
      <c r="I22">
        <v>0</v>
      </c>
      <c r="J22">
        <v>4.5991332788207133</v>
      </c>
    </row>
    <row r="23" spans="1:13" x14ac:dyDescent="0.25">
      <c r="A23" s="1" t="s">
        <v>20</v>
      </c>
      <c r="B23" s="1">
        <f>LOG('all EGFP normalized'!B23,2)</f>
        <v>10.796344178448708</v>
      </c>
      <c r="C23" s="1">
        <f>LOG('all EGFP normalized'!C23,2)</f>
        <v>12.827140025883738</v>
      </c>
      <c r="D23" s="1">
        <f>LOG('all EGFP normalized'!D23,2)</f>
        <v>4.4809855140430406</v>
      </c>
      <c r="H23">
        <v>0</v>
      </c>
      <c r="I23">
        <v>0</v>
      </c>
      <c r="J23">
        <v>0</v>
      </c>
    </row>
    <row r="24" spans="1:13" x14ac:dyDescent="0.25">
      <c r="A24" s="1" t="s">
        <v>21</v>
      </c>
      <c r="B24" s="1">
        <f>LOG('all EGFP normalized'!B24,2)</f>
        <v>14.620352728812035</v>
      </c>
      <c r="C24" s="1">
        <f>LOG('all EGFP normalized'!C24,2)</f>
        <v>15.232654751044075</v>
      </c>
      <c r="D24" s="1">
        <f>LOG('all EGFP normalized'!D24,2)</f>
        <v>14.92237354338973</v>
      </c>
      <c r="E24">
        <v>6.9703600587178549</v>
      </c>
      <c r="F24">
        <v>7.0812842298987198</v>
      </c>
      <c r="G24">
        <v>6.5277474097981667</v>
      </c>
      <c r="H24">
        <v>11.268806608525287</v>
      </c>
      <c r="I24">
        <v>6.9082625711920498</v>
      </c>
      <c r="J24">
        <v>7.1336190066223697</v>
      </c>
    </row>
    <row r="25" spans="1:13" x14ac:dyDescent="0.25">
      <c r="A25" s="1" t="s">
        <v>22</v>
      </c>
      <c r="B25" s="1">
        <f>LOG('all EGFP normalized'!B25,2)</f>
        <v>7.2366484363379824</v>
      </c>
      <c r="C25" s="1">
        <f>LOG('all EGFP normalized'!C25,2)</f>
        <v>5.2572844175527917</v>
      </c>
      <c r="D25" s="1">
        <f>LOG('all EGFP normalized'!D25,2)</f>
        <v>6.2883404361006452</v>
      </c>
      <c r="E25">
        <v>11.161501546069864</v>
      </c>
      <c r="F25">
        <v>10.47360165267748</v>
      </c>
      <c r="G25">
        <v>13.404736519692824</v>
      </c>
    </row>
    <row r="26" spans="1:13" x14ac:dyDescent="0.25">
      <c r="A26" s="1" t="s">
        <v>23</v>
      </c>
      <c r="B26" s="1"/>
      <c r="C26" s="1"/>
      <c r="D26" s="1"/>
    </row>
    <row r="27" spans="1:13" x14ac:dyDescent="0.25">
      <c r="A27" s="1" t="s">
        <v>24</v>
      </c>
      <c r="B27" s="1"/>
      <c r="C27" s="1"/>
      <c r="D27" s="1"/>
      <c r="E27">
        <v>8.3488716819715858</v>
      </c>
      <c r="F27">
        <v>8.6662467306198767</v>
      </c>
      <c r="G27">
        <v>7.8717018110155283</v>
      </c>
    </row>
    <row r="28" spans="1:13" x14ac:dyDescent="0.25">
      <c r="A28" s="1" t="s">
        <v>25</v>
      </c>
      <c r="B28" s="1"/>
      <c r="C28" s="1"/>
      <c r="D28" s="1"/>
      <c r="E28">
        <v>11.277788583910104</v>
      </c>
      <c r="G28">
        <v>2.827307691657075</v>
      </c>
    </row>
    <row r="29" spans="1:13" x14ac:dyDescent="0.25">
      <c r="A29" s="1" t="s">
        <v>26</v>
      </c>
      <c r="B29" s="1">
        <f>LOG('all EGFP normalized'!B29,2)</f>
        <v>11.682353071863767</v>
      </c>
      <c r="C29" s="1">
        <f>LOG('all EGFP normalized'!C29,2)</f>
        <v>9.4536816303562947</v>
      </c>
      <c r="D29" s="1">
        <f>LOG('all EGFP normalized'!D29,2)</f>
        <v>9.4117228516059281</v>
      </c>
      <c r="E29">
        <v>9.1719939198875053</v>
      </c>
      <c r="F29">
        <v>9.251209231341031</v>
      </c>
      <c r="G29">
        <v>9.1492357865444376</v>
      </c>
      <c r="H29">
        <v>16.098985819668652</v>
      </c>
      <c r="I29">
        <v>18.012225712911647</v>
      </c>
      <c r="J29">
        <v>16.494011247140271</v>
      </c>
      <c r="K29">
        <v>9.3238180177549346</v>
      </c>
      <c r="L29">
        <v>9.2925437493219079</v>
      </c>
      <c r="M29">
        <v>9.2219148440532752</v>
      </c>
    </row>
    <row r="30" spans="1:13" x14ac:dyDescent="0.25">
      <c r="A30" s="1" t="s">
        <v>27</v>
      </c>
      <c r="B30" s="1">
        <f>LOG('all EGFP normalized'!B30,2)</f>
        <v>14.39104464305022</v>
      </c>
      <c r="C30" s="1">
        <f>LOG('all EGFP normalized'!C30,2)</f>
        <v>14.581464964171531</v>
      </c>
      <c r="D30" s="1">
        <f>LOG('all EGFP normalized'!D30,2)</f>
        <v>13.240873697264878</v>
      </c>
      <c r="E30">
        <v>5.6484319638304932</v>
      </c>
      <c r="G30">
        <v>5.6346626137146787</v>
      </c>
    </row>
    <row r="31" spans="1:13" x14ac:dyDescent="0.25">
      <c r="A31" s="1" t="s">
        <v>28</v>
      </c>
      <c r="B31" s="1">
        <f>LOG('all EGFP normalized'!B31,2)</f>
        <v>3.6516859356168263</v>
      </c>
      <c r="C31" s="1">
        <f>LOG('all EGFP normalized'!C31,2)</f>
        <v>12.767718939624192</v>
      </c>
      <c r="D31" s="1">
        <f>LOG('all EGFP normalized'!D31,2)</f>
        <v>3.4809855140430415</v>
      </c>
      <c r="G31">
        <v>3.8273076916570745</v>
      </c>
    </row>
    <row r="32" spans="1:13" x14ac:dyDescent="0.25">
      <c r="A32" s="1" t="s">
        <v>29</v>
      </c>
      <c r="B32" s="1"/>
      <c r="C32" s="1"/>
      <c r="D32" s="1"/>
      <c r="E32">
        <v>5.3853975579966988</v>
      </c>
      <c r="F32">
        <v>8.2512092313410328</v>
      </c>
      <c r="G32">
        <v>6.1492357865444376</v>
      </c>
    </row>
    <row r="33" spans="1:12" x14ac:dyDescent="0.25">
      <c r="A33" s="1" t="s">
        <v>30</v>
      </c>
      <c r="B33" s="1">
        <f>LOG('all EGFP normalized'!B33,2)</f>
        <v>18.470093357475051</v>
      </c>
      <c r="C33" s="1">
        <f>LOG('all EGFP normalized'!C33,2)</f>
        <v>18.127199509328804</v>
      </c>
      <c r="D33" s="1">
        <f>LOG('all EGFP normalized'!D33,2)</f>
        <v>18.273318285996044</v>
      </c>
      <c r="E33">
        <v>16.515066959367726</v>
      </c>
      <c r="F33">
        <v>14.867553857547184</v>
      </c>
      <c r="G33">
        <v>15.970531447780926</v>
      </c>
      <c r="H33">
        <v>13.947912470044205</v>
      </c>
      <c r="I33">
        <v>12.921219121999531</v>
      </c>
      <c r="J33">
        <v>10.842912146444364</v>
      </c>
    </row>
    <row r="34" spans="1:12" x14ac:dyDescent="0.25">
      <c r="A34" s="1" t="s">
        <v>31</v>
      </c>
      <c r="B34" s="1"/>
      <c r="C34" s="1"/>
      <c r="D34" s="1"/>
    </row>
    <row r="35" spans="1:12" x14ac:dyDescent="0.25">
      <c r="A35" s="1" t="s">
        <v>32</v>
      </c>
      <c r="B35" s="1">
        <f>LOG('all EGFP normalized'!B35,2)</f>
        <v>6.7391487768671654</v>
      </c>
      <c r="C35" s="1">
        <f>LOG('all EGFP normalized'!C35,2)</f>
        <v>4.6723219168316348</v>
      </c>
      <c r="D35" s="1">
        <f>LOG('all EGFP normalized'!D35,2)</f>
        <v>3.4809855140430415</v>
      </c>
      <c r="H35">
        <v>13.322357542692718</v>
      </c>
      <c r="I35">
        <v>12.471364171372807</v>
      </c>
      <c r="J35">
        <v>12.713486206961331</v>
      </c>
      <c r="K35">
        <v>4.2794238983964812</v>
      </c>
      <c r="L35">
        <v>4.9175043179749842</v>
      </c>
    </row>
    <row r="36" spans="1:12" x14ac:dyDescent="0.25">
      <c r="A36" s="1" t="s">
        <v>33</v>
      </c>
      <c r="B36" s="1"/>
      <c r="C36" s="1"/>
      <c r="D36" s="1"/>
    </row>
    <row r="37" spans="1:12" x14ac:dyDescent="0.25">
      <c r="A37" s="1" t="s">
        <v>34</v>
      </c>
      <c r="B37" s="1">
        <f>LOG('all EGFP normalized'!B37,2)</f>
        <v>10.811557272395216</v>
      </c>
      <c r="C37" s="1">
        <f>LOG('all EGFP normalized'!C37,2)</f>
        <v>7.9942500117189974</v>
      </c>
      <c r="D37" s="1">
        <f>LOG('all EGFP normalized'!D37,2)</f>
        <v>9.0045474701000536</v>
      </c>
      <c r="E37">
        <v>16.910233071025804</v>
      </c>
      <c r="F37">
        <v>11.251209231341031</v>
      </c>
      <c r="G37">
        <v>16.70104016055588</v>
      </c>
    </row>
    <row r="38" spans="1:12" x14ac:dyDescent="0.25">
      <c r="A38" s="1" t="s">
        <v>35</v>
      </c>
      <c r="B38" s="1">
        <f>LOG('all EGFP normalized'!B38,2)</f>
        <v>13.222490373341323</v>
      </c>
      <c r="C38" s="1">
        <f>LOG('all EGFP normalized'!C38,2)</f>
        <v>11.400242371394834</v>
      </c>
      <c r="D38" s="1">
        <f>LOG('all EGFP normalized'!D38,2)</f>
        <v>11.60510682587223</v>
      </c>
      <c r="E38">
        <v>18.595277332955341</v>
      </c>
      <c r="F38">
        <v>19.679278555700311</v>
      </c>
      <c r="G38">
        <v>18.881254779156517</v>
      </c>
    </row>
    <row r="39" spans="1:12" x14ac:dyDescent="0.25">
      <c r="A39" s="1" t="s">
        <v>36</v>
      </c>
      <c r="B39" s="1">
        <f>LOG('all EGFP normalized'!B39,2)</f>
        <v>5.973614030504188</v>
      </c>
      <c r="C39" s="1"/>
      <c r="D39" s="1"/>
      <c r="K39">
        <v>11.755157329362879</v>
      </c>
      <c r="L39">
        <v>2.9175043179749838</v>
      </c>
    </row>
    <row r="40" spans="1:12" x14ac:dyDescent="0.25">
      <c r="A40" s="1" t="s">
        <v>37</v>
      </c>
      <c r="B40" s="1">
        <f>LOG('all EGFP normalized'!B40,2)</f>
        <v>8.9915359385014515</v>
      </c>
      <c r="C40" s="1">
        <f>LOG('all EGFP normalized'!C40,2)</f>
        <v>3.6723219168316348</v>
      </c>
      <c r="D40" s="1">
        <f>LOG('all EGFP normalized'!D40,2)</f>
        <v>13.816375868736966</v>
      </c>
    </row>
    <row r="41" spans="1:12" x14ac:dyDescent="0.25">
      <c r="A41" s="1" t="s">
        <v>38</v>
      </c>
      <c r="B41" s="1">
        <f>LOG('all EGFP normalized'!B41,2)</f>
        <v>11.139525969439878</v>
      </c>
      <c r="C41" s="1">
        <f>LOG('all EGFP normalized'!C41,2)</f>
        <v>3.6723219168316348</v>
      </c>
      <c r="D41" s="1">
        <f>LOG('all EGFP normalized'!D41,2)</f>
        <v>14.625006383309934</v>
      </c>
    </row>
    <row r="42" spans="1:12" x14ac:dyDescent="0.25">
      <c r="A42" s="1" t="s">
        <v>39</v>
      </c>
      <c r="B42" s="1">
        <f>LOG('all EGFP normalized'!B42,2)</f>
        <v>3.6516859356168263</v>
      </c>
      <c r="C42" s="1"/>
      <c r="D42" s="1"/>
      <c r="E42">
        <v>13.215754305415919</v>
      </c>
      <c r="G42">
        <v>2.827307691657075</v>
      </c>
    </row>
    <row r="43" spans="1:12" x14ac:dyDescent="0.25">
      <c r="A43" s="1" t="s">
        <v>40</v>
      </c>
      <c r="B43" s="1" t="e">
        <f>LOG('all EGFP normalized'!B43,2)</f>
        <v>#NUM!</v>
      </c>
      <c r="C43" s="1" t="e">
        <f>LOG('all EGFP normalized'!C43,2)</f>
        <v>#NUM!</v>
      </c>
      <c r="D43" s="1"/>
      <c r="H43">
        <v>11.985847329314964</v>
      </c>
      <c r="I43">
        <v>9.0688152825043034</v>
      </c>
      <c r="J43">
        <v>0</v>
      </c>
    </row>
    <row r="44" spans="1:12" x14ac:dyDescent="0.25">
      <c r="A44" s="1" t="s">
        <v>41</v>
      </c>
      <c r="B44" s="1"/>
      <c r="C44" s="1"/>
      <c r="D44" s="1"/>
    </row>
    <row r="45" spans="1:12" x14ac:dyDescent="0.25">
      <c r="A45" s="1" t="s">
        <v>42</v>
      </c>
      <c r="B45" s="1"/>
      <c r="C45" s="1"/>
      <c r="D45" s="1"/>
      <c r="H45">
        <v>0</v>
      </c>
      <c r="I45">
        <v>9.5736608381259138</v>
      </c>
      <c r="J45">
        <v>0</v>
      </c>
    </row>
    <row r="46" spans="1:12" x14ac:dyDescent="0.25">
      <c r="A46" s="1" t="s">
        <v>43</v>
      </c>
      <c r="B46" s="1">
        <f>LOG('all EGFP normalized'!B46,2)</f>
        <v>13.363352909181174</v>
      </c>
      <c r="C46" s="1">
        <f>LOG('all EGFP normalized'!C46,2)</f>
        <v>15.255874847298122</v>
      </c>
      <c r="D46" s="1">
        <f>LOG('all EGFP normalized'!D46,2)</f>
        <v>14.005527229078892</v>
      </c>
      <c r="E46">
        <v>6.7639091812504288</v>
      </c>
      <c r="G46">
        <v>6.2867393102943723</v>
      </c>
    </row>
    <row r="47" spans="1:12" x14ac:dyDescent="0.25">
      <c r="A47" s="1" t="s">
        <v>44</v>
      </c>
      <c r="B47" s="1">
        <f>LOG('all EGFP normalized'!B47,2)</f>
        <v>13.511220721999479</v>
      </c>
      <c r="C47" s="1">
        <f>LOG('all EGFP normalized'!C47,2)</f>
        <v>14.978383606259976</v>
      </c>
      <c r="D47" s="1">
        <f>LOG('all EGFP normalized'!D47,2)</f>
        <v>7.0659480147641975</v>
      </c>
      <c r="E47">
        <v>5.0634694631093371</v>
      </c>
      <c r="F47">
        <v>13.075637666757578</v>
      </c>
      <c r="G47">
        <v>12.649081673627643</v>
      </c>
    </row>
    <row r="48" spans="1:12" x14ac:dyDescent="0.25">
      <c r="A48" s="1" t="s">
        <v>45</v>
      </c>
      <c r="B48" s="1"/>
      <c r="C48" s="1"/>
      <c r="D48" s="1"/>
    </row>
    <row r="49" spans="1:13" x14ac:dyDescent="0.25">
      <c r="A49" s="1" t="s">
        <v>46</v>
      </c>
      <c r="B49" s="1"/>
      <c r="C49" s="1"/>
      <c r="D49" s="1"/>
      <c r="H49">
        <v>0</v>
      </c>
      <c r="I49">
        <v>11.709700628437778</v>
      </c>
      <c r="J49">
        <v>0</v>
      </c>
    </row>
    <row r="50" spans="1:13" x14ac:dyDescent="0.25">
      <c r="A50" s="1" t="s">
        <v>47</v>
      </c>
      <c r="B50" s="1">
        <f>LOG('all EGFP normalized'!B50,2)</f>
        <v>6.8216109370591393</v>
      </c>
      <c r="C50" s="1">
        <f>LOG('all EGFP normalized'!C50,2)</f>
        <v>15.280114558750846</v>
      </c>
      <c r="D50" s="1">
        <f>LOG('all EGFP normalized'!D50,2)</f>
        <v>13.372769217261352</v>
      </c>
      <c r="E50">
        <v>5.0634694631093371</v>
      </c>
      <c r="F50">
        <v>7.4032123247860815</v>
      </c>
      <c r="G50">
        <v>5.6346626137146787</v>
      </c>
    </row>
    <row r="51" spans="1:13" x14ac:dyDescent="0.25">
      <c r="A51" s="1" t="s">
        <v>48</v>
      </c>
      <c r="B51" s="1"/>
      <c r="C51" s="1"/>
      <c r="D51" s="1"/>
    </row>
    <row r="52" spans="1:13" x14ac:dyDescent="0.25">
      <c r="A52" s="1" t="s">
        <v>49</v>
      </c>
      <c r="B52" s="1"/>
      <c r="C52" s="1"/>
      <c r="D52" s="1"/>
    </row>
    <row r="53" spans="1:13" x14ac:dyDescent="0.25">
      <c r="A53" s="1" t="s">
        <v>50</v>
      </c>
      <c r="B53" s="1">
        <f>LOG('all EGFP normalized'!B53,2)</f>
        <v>10.770627008340334</v>
      </c>
      <c r="C53" s="1">
        <f>LOG('all EGFP normalized'!C53,2)</f>
        <v>9.8422469182739469</v>
      </c>
      <c r="D53" s="1">
        <f>LOG('all EGFP normalized'!D53,2)</f>
        <v>9.5684483552933806</v>
      </c>
      <c r="E53">
        <v>10.870824385166941</v>
      </c>
      <c r="F53">
        <v>12.914174244063462</v>
      </c>
      <c r="G53">
        <v>9.8273076916570741</v>
      </c>
      <c r="H53">
        <v>12.795172676543647</v>
      </c>
      <c r="I53">
        <v>12.381182752654755</v>
      </c>
      <c r="J53">
        <v>13.812241605513021</v>
      </c>
      <c r="K53">
        <v>16.312158426983196</v>
      </c>
      <c r="L53">
        <v>18.614444684784939</v>
      </c>
      <c r="M53">
        <v>17.954956246946871</v>
      </c>
    </row>
    <row r="54" spans="1:13" x14ac:dyDescent="0.25">
      <c r="A54" s="1" t="s">
        <v>51</v>
      </c>
      <c r="B54" s="1"/>
      <c r="C54" s="1" t="e">
        <f>LOG('all EGFP normalized'!C54,2)</f>
        <v>#NUM!</v>
      </c>
      <c r="D54" s="1"/>
    </row>
    <row r="55" spans="1:13" x14ac:dyDescent="0.25">
      <c r="A55" s="1" t="s">
        <v>52</v>
      </c>
      <c r="B55" s="1">
        <f>LOG('all EGFP normalized'!B55,2)</f>
        <v>9.4971759865612011</v>
      </c>
      <c r="C55" s="1"/>
      <c r="D55" s="1">
        <f>LOG('all EGFP normalized'!D55,2)</f>
        <v>10.915613741679767</v>
      </c>
    </row>
    <row r="56" spans="1:13" x14ac:dyDescent="0.25">
      <c r="A56" s="1" t="s">
        <v>53</v>
      </c>
      <c r="B56" s="1">
        <f>LOG('all EGFP normalized'!B56,2)</f>
        <v>3.6516859356168263</v>
      </c>
      <c r="C56" s="1">
        <f>LOG('all EGFP normalized'!C56,2)</f>
        <v>4.6723219168316348</v>
      </c>
      <c r="D56" s="1"/>
      <c r="E56">
        <v>12.64278540068935</v>
      </c>
      <c r="G56">
        <v>2.827307691657075</v>
      </c>
    </row>
    <row r="57" spans="1:13" x14ac:dyDescent="0.25">
      <c r="A57" s="1" t="s">
        <v>54</v>
      </c>
      <c r="B57" s="1">
        <f>LOG('all EGFP normalized'!B57,2)</f>
        <v>11.960024965756235</v>
      </c>
      <c r="C57" s="1">
        <f>LOG('all EGFP normalized'!C57,2)</f>
        <v>5.2572844175527917</v>
      </c>
      <c r="D57" s="1">
        <f>LOG('all EGFP normalized'!D57,2)</f>
        <v>3.4809855140430415</v>
      </c>
      <c r="G57">
        <v>4.827307691657075</v>
      </c>
    </row>
    <row r="58" spans="1:13" x14ac:dyDescent="0.25">
      <c r="A58" s="1" t="s">
        <v>55</v>
      </c>
      <c r="B58" s="1">
        <f>LOG('all EGFP normalized'!B58,2)</f>
        <v>7.044003358395587</v>
      </c>
      <c r="C58" s="1">
        <f>LOG('all EGFP normalized'!C58,2)</f>
        <v>6.8422469182739469</v>
      </c>
      <c r="D58" s="1">
        <f>LOG('all EGFP normalized'!D58,2)</f>
        <v>7.6509105154853527</v>
      </c>
      <c r="E58">
        <v>12.825020695553816</v>
      </c>
      <c r="F58">
        <v>5.0812842298987198</v>
      </c>
      <c r="G58">
        <v>7.350869647714088</v>
      </c>
    </row>
    <row r="59" spans="1:13" x14ac:dyDescent="0.25">
      <c r="A59" s="1" t="s">
        <v>56</v>
      </c>
      <c r="B59" s="1">
        <f>LOG('all EGFP normalized'!B59,2)</f>
        <v>11.54650369892477</v>
      </c>
      <c r="C59" s="1">
        <f>LOG('all EGFP normalized'!C59,2)</f>
        <v>9.131753535468933</v>
      </c>
      <c r="D59" s="1">
        <f>LOG('all EGFP normalized'!D59,2)</f>
        <v>9.0659480147641975</v>
      </c>
      <c r="E59">
        <v>8.8183569652728053</v>
      </c>
      <c r="F59">
        <v>8.5407158485360171</v>
      </c>
      <c r="G59">
        <v>9.2023471230040013</v>
      </c>
      <c r="H59">
        <v>15.295507707793345</v>
      </c>
      <c r="I59">
        <v>17.647101335564624</v>
      </c>
      <c r="J59">
        <v>16.566266572605908</v>
      </c>
      <c r="K59">
        <v>8.7388555170337785</v>
      </c>
      <c r="L59">
        <v>9.6856886427519111</v>
      </c>
      <c r="M59">
        <v>9.369472032467133</v>
      </c>
    </row>
    <row r="60" spans="1:13" x14ac:dyDescent="0.25">
      <c r="A60" s="1" t="s">
        <v>57</v>
      </c>
      <c r="B60" s="1">
        <f>LOG('all EGFP normalized'!B60,2)</f>
        <v>12.257165453678494</v>
      </c>
      <c r="C60" s="1">
        <f>LOG('all EGFP normalized'!C60,2)</f>
        <v>10.04736134817856</v>
      </c>
      <c r="D60" s="1">
        <f>LOG('all EGFP normalized'!D60,2)</f>
        <v>10.195231031709165</v>
      </c>
      <c r="E60">
        <v>9.8183569652728053</v>
      </c>
      <c r="F60">
        <v>9.5407158485360171</v>
      </c>
      <c r="G60">
        <v>10.176035845888153</v>
      </c>
      <c r="H60">
        <v>18.160576583253391</v>
      </c>
      <c r="I60">
        <v>18.206534790571197</v>
      </c>
      <c r="J60">
        <v>18.05121491158711</v>
      </c>
      <c r="K60">
        <v>9.9518492403679772</v>
      </c>
      <c r="L60">
        <v>9.6589713043761307</v>
      </c>
      <c r="M60">
        <v>10.045037081969197</v>
      </c>
    </row>
    <row r="61" spans="1:13" x14ac:dyDescent="0.25">
      <c r="A61" s="1" t="s">
        <v>58</v>
      </c>
      <c r="B61" s="1">
        <f>LOG('all EGFP normalized'!B61,2)</f>
        <v>8.9554666837939294</v>
      </c>
      <c r="C61" s="1"/>
      <c r="D61" s="1"/>
    </row>
    <row r="62" spans="1:13" x14ac:dyDescent="0.25">
      <c r="A62" s="1" t="s">
        <v>59</v>
      </c>
      <c r="B62" s="1">
        <f>LOG('all EGFP normalized'!B62,2)</f>
        <v>4.9736140305041889</v>
      </c>
      <c r="C62" s="1"/>
      <c r="D62" s="1"/>
      <c r="H62">
        <v>0</v>
      </c>
      <c r="I62">
        <v>11.226724270088305</v>
      </c>
      <c r="J62">
        <v>0</v>
      </c>
    </row>
    <row r="63" spans="1:13" x14ac:dyDescent="0.25">
      <c r="A63" s="1" t="s">
        <v>60</v>
      </c>
      <c r="B63" s="1">
        <f>LOG('all EGFP normalized'!B63,2)</f>
        <v>10.244142972884907</v>
      </c>
      <c r="C63" s="1">
        <f>LOG('all EGFP normalized'!C63,2)</f>
        <v>6.2572844175527917</v>
      </c>
      <c r="D63" s="1">
        <f>LOG('all EGFP normalized'!D63,2)</f>
        <v>6.0659480147641975</v>
      </c>
      <c r="E63">
        <v>12.851372022500771</v>
      </c>
      <c r="G63">
        <v>6.2867393102943723</v>
      </c>
      <c r="H63">
        <v>13.093102996166092</v>
      </c>
      <c r="I63">
        <v>12.708059168471655</v>
      </c>
      <c r="J63">
        <v>6.1438566362151246</v>
      </c>
    </row>
    <row r="64" spans="1:13" x14ac:dyDescent="0.25">
      <c r="A64" s="1" t="s">
        <v>61</v>
      </c>
      <c r="B64" s="1">
        <f>LOG('all EGFP normalized'!B64,2)</f>
        <v>7.45904085767443</v>
      </c>
      <c r="C64" s="1">
        <f>LOG('all EGFP normalized'!C64,2)</f>
        <v>6.2572844175527917</v>
      </c>
      <c r="D64" s="1">
        <f>LOG('all EGFP normalized'!D64,2)</f>
        <v>6.4809855140430415</v>
      </c>
      <c r="E64">
        <v>6.5229010817466344</v>
      </c>
      <c r="F64">
        <v>5.0812842298987198</v>
      </c>
      <c r="G64">
        <v>4.827307691657075</v>
      </c>
      <c r="H64">
        <v>15.716522422447865</v>
      </c>
      <c r="I64">
        <v>13.321674662399667</v>
      </c>
      <c r="J64">
        <v>12.667850445667884</v>
      </c>
      <c r="K64">
        <v>5.2794238983964812</v>
      </c>
      <c r="L64">
        <v>4.5024668186961403</v>
      </c>
    </row>
    <row r="65" spans="1:13" x14ac:dyDescent="0.25">
      <c r="A65" s="1" t="s">
        <v>62</v>
      </c>
      <c r="B65" s="1"/>
      <c r="C65" s="1"/>
      <c r="D65" s="1"/>
      <c r="H65">
        <v>13.666460483308963</v>
      </c>
      <c r="I65">
        <v>10.787788492213503</v>
      </c>
      <c r="J65">
        <v>0</v>
      </c>
    </row>
    <row r="66" spans="1:13" x14ac:dyDescent="0.25">
      <c r="A66" s="1" t="s">
        <v>63</v>
      </c>
      <c r="B66" s="1"/>
      <c r="C66" s="1"/>
      <c r="D66" s="1"/>
    </row>
    <row r="67" spans="1:13" x14ac:dyDescent="0.25">
      <c r="A67" s="1" t="s">
        <v>64</v>
      </c>
      <c r="B67" s="1"/>
      <c r="C67" s="1"/>
      <c r="D67" s="1"/>
    </row>
    <row r="68" spans="1:13" x14ac:dyDescent="0.25">
      <c r="A68" s="1" t="s">
        <v>65</v>
      </c>
      <c r="B68" s="1"/>
      <c r="C68" s="1"/>
      <c r="D68" s="1"/>
      <c r="E68">
        <v>12.861130988963096</v>
      </c>
      <c r="G68">
        <v>2.827307691657075</v>
      </c>
      <c r="K68">
        <v>10.03431140055995</v>
      </c>
      <c r="M68">
        <v>3.1995470310248204</v>
      </c>
    </row>
    <row r="69" spans="1:13" x14ac:dyDescent="0.25">
      <c r="A69" s="1" t="s">
        <v>66</v>
      </c>
      <c r="B69" s="1"/>
      <c r="C69" s="1"/>
      <c r="D69" s="1"/>
      <c r="K69">
        <v>10.256703821896398</v>
      </c>
      <c r="M69">
        <v>3.1995470310248204</v>
      </c>
    </row>
    <row r="70" spans="1:13" x14ac:dyDescent="0.25">
      <c r="A70" s="1" t="s">
        <v>67</v>
      </c>
      <c r="B70" s="1"/>
      <c r="C70" s="1" t="e">
        <f>LOG('all EGFP normalized'!C70,2)</f>
        <v>#NUM!</v>
      </c>
      <c r="D70" s="1" t="e">
        <f>LOG('all EGFP normalized'!D70,2)</f>
        <v>#NUM!</v>
      </c>
      <c r="H70">
        <v>11.707938164737033</v>
      </c>
      <c r="I70">
        <v>2.9293088828445133</v>
      </c>
      <c r="J70">
        <v>0</v>
      </c>
      <c r="M70">
        <v>4.784509531745976</v>
      </c>
    </row>
    <row r="71" spans="1:13" x14ac:dyDescent="0.25">
      <c r="A71" s="1" t="s">
        <v>68</v>
      </c>
      <c r="B71" s="1">
        <f>LOG('all EGFP normalized'!B71,2)</f>
        <v>12.067427703906917</v>
      </c>
      <c r="C71" s="1">
        <f>LOG('all EGFP normalized'!C71,2)</f>
        <v>14.764418331822426</v>
      </c>
      <c r="D71" s="1">
        <f>LOG('all EGFP normalized'!D71,2)</f>
        <v>6.8029136089304032</v>
      </c>
      <c r="E71">
        <v>4.0634694631093371</v>
      </c>
      <c r="F71">
        <v>6.0812842298987189</v>
      </c>
      <c r="G71">
        <v>5.9972326930993871</v>
      </c>
    </row>
    <row r="72" spans="1:13" x14ac:dyDescent="0.25">
      <c r="A72" s="1" t="s">
        <v>69</v>
      </c>
      <c r="B72" s="1">
        <f>LOG('all EGFP normalized'!B72,2)</f>
        <v>11.528202882181825</v>
      </c>
      <c r="C72" s="1">
        <f>LOG('all EGFP normalized'!C72,2)</f>
        <v>4.6723219168316348</v>
      </c>
      <c r="D72" s="1"/>
      <c r="E72">
        <v>12.955253166327648</v>
      </c>
      <c r="F72">
        <v>11.620443041006752</v>
      </c>
      <c r="G72">
        <v>4.412270192378231</v>
      </c>
      <c r="H72">
        <v>0</v>
      </c>
      <c r="I72">
        <v>10.427763741067906</v>
      </c>
      <c r="J72">
        <v>0</v>
      </c>
      <c r="L72">
        <v>7.9618984373334376</v>
      </c>
      <c r="M72">
        <v>7.0069019530824246</v>
      </c>
    </row>
    <row r="73" spans="1:13" x14ac:dyDescent="0.25">
      <c r="A73" s="1" t="s">
        <v>70</v>
      </c>
      <c r="B73" s="1">
        <f>LOG('all EGFP normalized'!B73,2)</f>
        <v>12.83656127852511</v>
      </c>
      <c r="C73" s="1">
        <f>LOG('all EGFP normalized'!C73,2)</f>
        <v>11.901140607327516</v>
      </c>
      <c r="D73" s="1">
        <f>LOG('all EGFP normalized'!D73,2)</f>
        <v>14.977839291431083</v>
      </c>
      <c r="E73">
        <v>11.587031419166351</v>
      </c>
      <c r="F73">
        <v>8.4032123247860824</v>
      </c>
      <c r="G73">
        <v>8.8273076916570741</v>
      </c>
      <c r="H73">
        <v>17.085161579846702</v>
      </c>
      <c r="I73">
        <v>14.793761416334444</v>
      </c>
      <c r="J73">
        <v>17.418128623543151</v>
      </c>
      <c r="K73">
        <v>8.9232800881712055</v>
      </c>
      <c r="L73">
        <v>8.6988640314996442</v>
      </c>
    </row>
    <row r="74" spans="1:13" x14ac:dyDescent="0.25">
      <c r="A74" s="1" t="s">
        <v>71</v>
      </c>
      <c r="B74" s="1">
        <f>LOG('all EGFP normalized'!B74,2)</f>
        <v>12.459040857674429</v>
      </c>
      <c r="C74" s="1">
        <f>LOG('all EGFP normalized'!C74,2)</f>
        <v>14.704367643762444</v>
      </c>
      <c r="D74" s="1">
        <f>LOG('all EGFP normalized'!D74,2)</f>
        <v>6.2883404361006452</v>
      </c>
    </row>
    <row r="75" spans="1:13" x14ac:dyDescent="0.25">
      <c r="A75" s="1" t="s">
        <v>72</v>
      </c>
      <c r="B75" s="1"/>
      <c r="C75" s="1"/>
      <c r="D75" s="1"/>
      <c r="E75">
        <v>11.091375459679222</v>
      </c>
    </row>
    <row r="76" spans="1:13" x14ac:dyDescent="0.25">
      <c r="A76" s="1" t="s">
        <v>73</v>
      </c>
      <c r="B76" s="1"/>
      <c r="C76" s="1"/>
      <c r="D76" s="1"/>
      <c r="H76">
        <v>13.520127879438085</v>
      </c>
      <c r="I76">
        <v>2.9293088828445133</v>
      </c>
      <c r="J76">
        <v>4.5991332788207133</v>
      </c>
    </row>
    <row r="77" spans="1:13" x14ac:dyDescent="0.25">
      <c r="A77" s="1" t="s">
        <v>74</v>
      </c>
      <c r="B77" s="1">
        <f>LOG('all EGFP normalized'!B77,2)</f>
        <v>9.9278103408910638</v>
      </c>
      <c r="C77" s="1">
        <f>LOG('all EGFP normalized'!C77,2)</f>
        <v>7.6723219168316357</v>
      </c>
      <c r="D77" s="1">
        <f>LOG('all EGFP normalized'!D77,2)</f>
        <v>7.7289130274866276</v>
      </c>
      <c r="E77">
        <v>14.224601346093644</v>
      </c>
      <c r="F77">
        <v>13.985166075634899</v>
      </c>
      <c r="G77">
        <v>15.786585197377578</v>
      </c>
      <c r="H77">
        <v>13.499445498600007</v>
      </c>
      <c r="I77">
        <v>10.022284963886902</v>
      </c>
      <c r="J77">
        <v>7.1336190066223697</v>
      </c>
    </row>
    <row r="78" spans="1:13" x14ac:dyDescent="0.25">
      <c r="A78" s="1" t="s">
        <v>75</v>
      </c>
      <c r="B78" s="1">
        <f>LOG('all EGFP normalized'!B78,2)</f>
        <v>14.467869617049168</v>
      </c>
      <c r="C78" s="1">
        <f>LOG('all EGFP normalized'!C78,2)</f>
        <v>16.126621210451535</v>
      </c>
      <c r="D78" s="1">
        <f>LOG('all EGFP normalized'!D78,2)</f>
        <v>10.547074704500814</v>
      </c>
      <c r="E78">
        <v>6.7639091812504288</v>
      </c>
      <c r="F78">
        <v>6.6662467306198758</v>
      </c>
      <c r="G78">
        <v>7.412270192378231</v>
      </c>
    </row>
    <row r="79" spans="1:13" x14ac:dyDescent="0.25">
      <c r="A79" s="1" t="s">
        <v>76</v>
      </c>
      <c r="B79" s="1">
        <f>LOG('all EGFP normalized'!B79,2)</f>
        <v>5.8216109370591385</v>
      </c>
      <c r="C79" s="1">
        <f>LOG('all EGFP normalized'!C79,2)</f>
        <v>6.4796768388892394</v>
      </c>
      <c r="D79" s="1">
        <f>LOG('all EGFP normalized'!D79,2)</f>
        <v>5.8029136089304032</v>
      </c>
      <c r="E79">
        <v>14.57225462517385</v>
      </c>
      <c r="F79">
        <v>11.557017660865117</v>
      </c>
      <c r="G79">
        <v>5.9972326930993871</v>
      </c>
      <c r="H79">
        <v>13.14062601564363</v>
      </c>
      <c r="I79">
        <v>6.4433895347295342</v>
      </c>
      <c r="J79">
        <v>14.393281138314681</v>
      </c>
      <c r="K79">
        <v>5.8643863991176373</v>
      </c>
      <c r="L79">
        <v>6.617944036116076</v>
      </c>
      <c r="M79">
        <v>6.3694720324671321</v>
      </c>
    </row>
    <row r="80" spans="1:13" x14ac:dyDescent="0.25">
      <c r="A80" s="1" t="s">
        <v>77</v>
      </c>
      <c r="B80" s="1">
        <f>LOG('all EGFP normalized'!B80,2)</f>
        <v>10.744443076536678</v>
      </c>
      <c r="C80" s="1"/>
      <c r="D80" s="1">
        <f>LOG('all EGFP normalized'!D80,2)</f>
        <v>3.4809855140430415</v>
      </c>
      <c r="H80">
        <v>0</v>
      </c>
      <c r="I80">
        <v>2.9293088828445133</v>
      </c>
      <c r="J80">
        <v>4.5991332788207133</v>
      </c>
    </row>
    <row r="81" spans="1:13" x14ac:dyDescent="0.25">
      <c r="A81" s="1" t="s">
        <v>78</v>
      </c>
      <c r="B81" s="1">
        <f>LOG('all EGFP normalized'!B81,2)</f>
        <v>13.309897418368621</v>
      </c>
      <c r="C81" s="1">
        <f>LOG('all EGFP normalized'!C81,2)</f>
        <v>11.585211253061598</v>
      </c>
      <c r="D81" s="1">
        <f>LOG('all EGFP normalized'!D81,2)</f>
        <v>13.12664394645175</v>
      </c>
      <c r="E81">
        <v>14.263755068333634</v>
      </c>
      <c r="F81">
        <v>12.02379873523796</v>
      </c>
      <c r="G81">
        <v>13.954657232716194</v>
      </c>
      <c r="H81">
        <v>14.140546136394512</v>
      </c>
      <c r="I81">
        <v>14.990176609774199</v>
      </c>
      <c r="J81">
        <v>7.8664691205003487</v>
      </c>
      <c r="K81">
        <v>12.296232186083035</v>
      </c>
      <c r="L81">
        <v>7.0049671592253224</v>
      </c>
      <c r="M81">
        <v>7.6589786496621182</v>
      </c>
    </row>
    <row r="82" spans="1:13" x14ac:dyDescent="0.25">
      <c r="A82" s="1" t="s">
        <v>79</v>
      </c>
      <c r="B82" s="1"/>
      <c r="C82" s="1"/>
      <c r="D82" s="1"/>
      <c r="H82">
        <v>12.633733290229619</v>
      </c>
      <c r="I82">
        <v>2.9293088828445133</v>
      </c>
      <c r="J82">
        <v>0</v>
      </c>
    </row>
    <row r="83" spans="1:13" x14ac:dyDescent="0.25">
      <c r="A83" s="1" t="s">
        <v>80</v>
      </c>
      <c r="B83" s="1"/>
      <c r="C83" s="1"/>
      <c r="D83" s="1"/>
      <c r="H83">
        <v>0</v>
      </c>
      <c r="I83">
        <v>9.8775578713994356</v>
      </c>
      <c r="J83">
        <v>0</v>
      </c>
    </row>
    <row r="84" spans="1:13" x14ac:dyDescent="0.25">
      <c r="A84" s="1" t="s">
        <v>81</v>
      </c>
      <c r="B84" s="1"/>
      <c r="C84" s="1"/>
      <c r="D84" s="1">
        <f>LOG('all EGFP normalized'!D84,2)</f>
        <v>5.0659480147641975</v>
      </c>
      <c r="H84">
        <v>12.127368230836263</v>
      </c>
      <c r="I84">
        <v>4.3821389055444939</v>
      </c>
      <c r="J84">
        <v>0</v>
      </c>
    </row>
    <row r="85" spans="1:13" x14ac:dyDescent="0.25">
      <c r="A85" s="1" t="s">
        <v>82</v>
      </c>
      <c r="B85" s="1"/>
      <c r="C85" s="1"/>
      <c r="D85" s="1"/>
    </row>
    <row r="86" spans="1:13" x14ac:dyDescent="0.25">
      <c r="A86" s="1" t="s">
        <v>83</v>
      </c>
      <c r="B86" s="1"/>
      <c r="C86" s="1"/>
      <c r="D86" s="1"/>
      <c r="H86">
        <v>11.114150203539419</v>
      </c>
      <c r="I86">
        <v>3.8313612638809467</v>
      </c>
      <c r="J86">
        <v>12.549813588929474</v>
      </c>
    </row>
    <row r="87" spans="1:13" x14ac:dyDescent="0.25">
      <c r="A87" s="1" t="s">
        <v>84</v>
      </c>
      <c r="B87" s="1">
        <f>LOG('all EGFP normalized'!B87,2)</f>
        <v>17.797856813069906</v>
      </c>
      <c r="C87" s="1">
        <f>LOG('all EGFP normalized'!C87,2)</f>
        <v>17.565433806542941</v>
      </c>
      <c r="D87" s="1">
        <f>LOG('all EGFP normalized'!D87,2)</f>
        <v>18.506860427981128</v>
      </c>
      <c r="E87">
        <v>17.312434726716994</v>
      </c>
      <c r="F87">
        <v>16.002381318005515</v>
      </c>
      <c r="G87">
        <v>17.5998800139654</v>
      </c>
      <c r="H87">
        <v>17.142978728320294</v>
      </c>
      <c r="I87">
        <v>15.04090230288638</v>
      </c>
      <c r="J87">
        <v>17.611657690351919</v>
      </c>
      <c r="K87">
        <v>16.114684817023971</v>
      </c>
      <c r="L87">
        <v>18.049763042779443</v>
      </c>
      <c r="M87">
        <v>16.747044095257248</v>
      </c>
    </row>
    <row r="88" spans="1:13" x14ac:dyDescent="0.25">
      <c r="A88" s="1"/>
      <c r="B88" s="1"/>
      <c r="C88" s="1"/>
      <c r="D88" s="1"/>
    </row>
    <row r="89" spans="1:13" x14ac:dyDescent="0.25">
      <c r="A89" s="1"/>
      <c r="B89" s="1"/>
      <c r="C89" s="1"/>
      <c r="D89" s="1"/>
    </row>
    <row r="90" spans="1:13" x14ac:dyDescent="0.25">
      <c r="A90" s="1"/>
      <c r="B90" s="1"/>
      <c r="C90" s="1"/>
      <c r="D90" s="1"/>
    </row>
    <row r="91" spans="1:13" x14ac:dyDescent="0.25">
      <c r="A91" s="1"/>
      <c r="B91" s="1"/>
      <c r="C91" s="1"/>
      <c r="D9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H28" sqref="H28"/>
    </sheetView>
  </sheetViews>
  <sheetFormatPr defaultRowHeight="15" x14ac:dyDescent="0.25"/>
  <cols>
    <col min="5" max="7" width="9.140625" style="5"/>
  </cols>
  <sheetData>
    <row r="1" spans="1:7" x14ac:dyDescent="0.25">
      <c r="B1" t="s">
        <v>134</v>
      </c>
      <c r="C1" t="s">
        <v>135</v>
      </c>
      <c r="D1" t="s">
        <v>136</v>
      </c>
      <c r="E1" s="5" t="s">
        <v>137</v>
      </c>
      <c r="F1" s="5" t="s">
        <v>138</v>
      </c>
      <c r="G1" s="5" t="s">
        <v>139</v>
      </c>
    </row>
    <row r="2" spans="1:7" x14ac:dyDescent="0.25">
      <c r="A2" t="s">
        <v>99</v>
      </c>
      <c r="B2">
        <v>13</v>
      </c>
      <c r="D2">
        <v>14</v>
      </c>
    </row>
    <row r="3" spans="1:7" x14ac:dyDescent="0.25">
      <c r="A3" t="s">
        <v>100</v>
      </c>
      <c r="E3" s="10">
        <v>13772</v>
      </c>
      <c r="F3" s="10">
        <v>5438</v>
      </c>
      <c r="G3" s="10">
        <v>30087</v>
      </c>
    </row>
    <row r="4" spans="1:7" x14ac:dyDescent="0.25">
      <c r="A4" t="s">
        <v>101</v>
      </c>
      <c r="E4" s="5">
        <v>1497</v>
      </c>
      <c r="F4" s="5">
        <v>753</v>
      </c>
      <c r="G4" s="5">
        <v>3526</v>
      </c>
    </row>
    <row r="5" spans="1:7" x14ac:dyDescent="0.25">
      <c r="A5" t="s">
        <v>102</v>
      </c>
      <c r="G5" s="5">
        <v>2</v>
      </c>
    </row>
    <row r="6" spans="1:7" x14ac:dyDescent="0.25">
      <c r="A6" t="s">
        <v>103</v>
      </c>
      <c r="E6" s="5">
        <v>2</v>
      </c>
    </row>
    <row r="7" spans="1:7" x14ac:dyDescent="0.25">
      <c r="A7" t="s">
        <v>104</v>
      </c>
      <c r="E7" s="10">
        <v>186622</v>
      </c>
      <c r="F7" s="10">
        <v>30873</v>
      </c>
      <c r="G7" s="10">
        <v>92102</v>
      </c>
    </row>
    <row r="8" spans="1:7" x14ac:dyDescent="0.25">
      <c r="A8" t="s">
        <v>105</v>
      </c>
      <c r="E8" s="10">
        <v>53025</v>
      </c>
      <c r="F8" s="10">
        <v>22840</v>
      </c>
      <c r="G8" s="10">
        <v>59647</v>
      </c>
    </row>
    <row r="9" spans="1:7" x14ac:dyDescent="0.25">
      <c r="A9" t="s">
        <v>106</v>
      </c>
      <c r="E9" s="5">
        <v>17</v>
      </c>
      <c r="F9" s="5">
        <v>6</v>
      </c>
      <c r="G9" s="5">
        <v>17</v>
      </c>
    </row>
    <row r="10" spans="1:7" x14ac:dyDescent="0.25">
      <c r="A10" t="s">
        <v>107</v>
      </c>
      <c r="F10" s="5">
        <v>799</v>
      </c>
      <c r="G10" s="10">
        <v>3806</v>
      </c>
    </row>
    <row r="11" spans="1:7" x14ac:dyDescent="0.25">
      <c r="A11" t="s">
        <v>108</v>
      </c>
      <c r="B11">
        <v>222</v>
      </c>
      <c r="C11">
        <v>9</v>
      </c>
      <c r="D11">
        <v>87</v>
      </c>
    </row>
    <row r="12" spans="1:7" x14ac:dyDescent="0.25">
      <c r="A12" t="s">
        <v>109</v>
      </c>
      <c r="B12">
        <v>64782</v>
      </c>
      <c r="C12">
        <v>5165</v>
      </c>
      <c r="D12">
        <v>26584</v>
      </c>
      <c r="E12" s="10">
        <v>3181</v>
      </c>
      <c r="F12" s="5">
        <v>749</v>
      </c>
      <c r="G12" s="10">
        <v>6262</v>
      </c>
    </row>
    <row r="13" spans="1:7" x14ac:dyDescent="0.25">
      <c r="A13" t="s">
        <v>110</v>
      </c>
      <c r="B13">
        <v>652789</v>
      </c>
      <c r="C13">
        <v>167653</v>
      </c>
      <c r="D13">
        <v>481743</v>
      </c>
    </row>
    <row r="14" spans="1:7" x14ac:dyDescent="0.25">
      <c r="A14" t="s">
        <v>111</v>
      </c>
      <c r="E14" s="10">
        <v>130864</v>
      </c>
      <c r="F14" s="10">
        <v>37094</v>
      </c>
      <c r="G14" s="10">
        <v>93221</v>
      </c>
    </row>
    <row r="15" spans="1:7" x14ac:dyDescent="0.25">
      <c r="A15" t="s">
        <v>112</v>
      </c>
      <c r="B15">
        <v>19692</v>
      </c>
      <c r="C15">
        <v>4985</v>
      </c>
      <c r="D15">
        <v>18421</v>
      </c>
    </row>
    <row r="16" spans="1:7" x14ac:dyDescent="0.25">
      <c r="A16" t="s">
        <v>113</v>
      </c>
      <c r="E16" s="10">
        <v>1949</v>
      </c>
      <c r="F16" s="5">
        <v>593</v>
      </c>
      <c r="G16" s="10">
        <v>2661</v>
      </c>
    </row>
    <row r="17" spans="1:7" x14ac:dyDescent="0.25">
      <c r="A17" t="s">
        <v>114</v>
      </c>
      <c r="E17" s="10">
        <v>2229</v>
      </c>
      <c r="F17" s="10">
        <v>2254</v>
      </c>
      <c r="G17" s="10">
        <v>4240</v>
      </c>
    </row>
    <row r="18" spans="1:7" x14ac:dyDescent="0.25">
      <c r="A18" t="s">
        <v>115</v>
      </c>
      <c r="B18">
        <v>72621</v>
      </c>
      <c r="C18">
        <v>8576</v>
      </c>
      <c r="D18">
        <v>57542</v>
      </c>
      <c r="E18" s="10">
        <v>59896</v>
      </c>
      <c r="F18" s="10">
        <v>21671</v>
      </c>
      <c r="G18" s="10">
        <v>54884</v>
      </c>
    </row>
    <row r="19" spans="1:7" x14ac:dyDescent="0.25">
      <c r="A19" t="s">
        <v>116</v>
      </c>
    </row>
    <row r="20" spans="1:7" x14ac:dyDescent="0.25">
      <c r="A20" t="s">
        <v>117</v>
      </c>
      <c r="E20" s="10">
        <v>153311</v>
      </c>
      <c r="F20" s="10">
        <v>27426</v>
      </c>
      <c r="G20" s="10">
        <v>67175</v>
      </c>
    </row>
    <row r="21" spans="1:7" x14ac:dyDescent="0.25">
      <c r="A21" t="s">
        <v>118</v>
      </c>
    </row>
    <row r="22" spans="1:7" x14ac:dyDescent="0.25">
      <c r="A22" t="s">
        <v>119</v>
      </c>
      <c r="G22" s="5">
        <v>6</v>
      </c>
    </row>
    <row r="23" spans="1:7" x14ac:dyDescent="0.25">
      <c r="A23" t="s">
        <v>120</v>
      </c>
      <c r="G23" s="5">
        <v>2</v>
      </c>
    </row>
    <row r="24" spans="1:7" x14ac:dyDescent="0.25">
      <c r="A24" t="s">
        <v>121</v>
      </c>
      <c r="E24" s="10">
        <v>252242</v>
      </c>
      <c r="F24" s="10">
        <v>33937</v>
      </c>
      <c r="G24" s="10">
        <v>198456</v>
      </c>
    </row>
    <row r="25" spans="1:7" x14ac:dyDescent="0.25">
      <c r="A25" t="s">
        <v>122</v>
      </c>
      <c r="E25" s="10">
        <v>11141</v>
      </c>
      <c r="F25" s="10">
        <v>2346</v>
      </c>
      <c r="G25" s="10">
        <v>4262</v>
      </c>
    </row>
    <row r="26" spans="1:7" x14ac:dyDescent="0.25">
      <c r="A26" t="s">
        <v>123</v>
      </c>
      <c r="B26">
        <v>550662</v>
      </c>
      <c r="C26">
        <v>207532</v>
      </c>
      <c r="D26">
        <v>409301</v>
      </c>
    </row>
    <row r="27" spans="1:7" x14ac:dyDescent="0.25">
      <c r="A27" t="s">
        <v>124</v>
      </c>
      <c r="B27">
        <v>148</v>
      </c>
      <c r="C27">
        <v>48</v>
      </c>
      <c r="D27">
        <v>89</v>
      </c>
    </row>
    <row r="28" spans="1:7" x14ac:dyDescent="0.25">
      <c r="A28" t="s">
        <v>125</v>
      </c>
      <c r="C28">
        <v>4</v>
      </c>
      <c r="F28" s="5">
        <v>498</v>
      </c>
      <c r="G28" s="5">
        <v>38</v>
      </c>
    </row>
    <row r="29" spans="1:7" x14ac:dyDescent="0.25">
      <c r="A29" t="s">
        <v>126</v>
      </c>
      <c r="B29">
        <v>16</v>
      </c>
      <c r="D29">
        <v>8</v>
      </c>
      <c r="E29" s="10">
        <v>7405</v>
      </c>
      <c r="F29" s="5">
        <v>193</v>
      </c>
      <c r="G29" s="5">
        <v>12</v>
      </c>
    </row>
    <row r="30" spans="1:7" x14ac:dyDescent="0.25">
      <c r="A30" t="s">
        <v>127</v>
      </c>
      <c r="B30">
        <v>104</v>
      </c>
      <c r="D30">
        <v>44</v>
      </c>
      <c r="E30" s="10">
        <v>8174</v>
      </c>
      <c r="F30" s="10">
        <v>4862</v>
      </c>
      <c r="G30" s="10">
        <v>27980</v>
      </c>
    </row>
    <row r="31" spans="1:7" x14ac:dyDescent="0.25">
      <c r="A31" t="s">
        <v>128</v>
      </c>
      <c r="B31">
        <v>2020</v>
      </c>
      <c r="C31">
        <v>17</v>
      </c>
      <c r="D31">
        <v>629</v>
      </c>
      <c r="E31" s="5">
        <v>55</v>
      </c>
      <c r="F31" s="5">
        <v>12</v>
      </c>
      <c r="G31" s="5">
        <v>26</v>
      </c>
    </row>
    <row r="32" spans="1:7" x14ac:dyDescent="0.25">
      <c r="A32" t="s">
        <v>129</v>
      </c>
      <c r="E32" s="10">
        <v>18826</v>
      </c>
      <c r="F32" s="10">
        <v>8415</v>
      </c>
      <c r="G32" s="10">
        <v>26962</v>
      </c>
    </row>
    <row r="33" spans="1:7" x14ac:dyDescent="0.25">
      <c r="A33" t="s">
        <v>130</v>
      </c>
      <c r="B33">
        <v>2047</v>
      </c>
      <c r="C33">
        <v>193</v>
      </c>
      <c r="D33">
        <v>648</v>
      </c>
      <c r="E33" s="10">
        <v>4052</v>
      </c>
      <c r="F33" s="10">
        <v>2067</v>
      </c>
      <c r="G33" s="5">
        <v>711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M8" sqref="M8"/>
    </sheetView>
  </sheetViews>
  <sheetFormatPr defaultRowHeight="15" x14ac:dyDescent="0.25"/>
  <sheetData>
    <row r="1" spans="1:7" x14ac:dyDescent="0.25">
      <c r="B1" t="s">
        <v>131</v>
      </c>
      <c r="C1" t="s">
        <v>132</v>
      </c>
      <c r="D1" t="s">
        <v>133</v>
      </c>
      <c r="E1" t="s">
        <v>137</v>
      </c>
      <c r="F1" t="s">
        <v>138</v>
      </c>
      <c r="G1" t="s">
        <v>139</v>
      </c>
    </row>
    <row r="2" spans="1:7" x14ac:dyDescent="0.25">
      <c r="A2" t="s">
        <v>99</v>
      </c>
      <c r="B2">
        <v>13.063882000000001</v>
      </c>
      <c r="C2">
        <v>0</v>
      </c>
      <c r="D2">
        <v>14.068796000000001</v>
      </c>
    </row>
    <row r="3" spans="1:7" x14ac:dyDescent="0.25">
      <c r="A3" t="s">
        <v>100</v>
      </c>
      <c r="B3">
        <v>0</v>
      </c>
      <c r="C3">
        <v>0</v>
      </c>
      <c r="D3">
        <v>0</v>
      </c>
      <c r="E3">
        <f>'all Meth 1'!E3*1.01006</f>
        <v>13910.546319999999</v>
      </c>
      <c r="F3">
        <f>'all Meth 1'!F3*4.930334</f>
        <v>26811.156292</v>
      </c>
      <c r="G3">
        <f>'all Meth 1'!G3*1.479104</f>
        <v>44501.802047999998</v>
      </c>
    </row>
    <row r="4" spans="1:7" x14ac:dyDescent="0.25">
      <c r="A4" t="s">
        <v>101</v>
      </c>
      <c r="B4">
        <v>0</v>
      </c>
      <c r="C4">
        <v>0</v>
      </c>
      <c r="D4">
        <v>0</v>
      </c>
      <c r="E4">
        <f>'all Meth 1'!E4*1.01006</f>
        <v>1512.0598199999999</v>
      </c>
      <c r="F4">
        <f>'all Meth 1'!F4*4.930334</f>
        <v>3712.541502</v>
      </c>
      <c r="G4">
        <f>'all Meth 1'!G4*1.479104</f>
        <v>5215.3207039999998</v>
      </c>
    </row>
    <row r="5" spans="1:7" x14ac:dyDescent="0.25">
      <c r="A5" t="s">
        <v>102</v>
      </c>
      <c r="B5">
        <v>0</v>
      </c>
      <c r="C5">
        <v>0</v>
      </c>
      <c r="D5">
        <v>0</v>
      </c>
      <c r="E5">
        <f>'all Meth 1'!E5*1.01006</f>
        <v>0</v>
      </c>
      <c r="F5">
        <f>'all Meth 1'!F5*4.930334</f>
        <v>0</v>
      </c>
      <c r="G5">
        <f>'all Meth 1'!G5*1.479104</f>
        <v>2.9582079999999999</v>
      </c>
    </row>
    <row r="6" spans="1:7" x14ac:dyDescent="0.25">
      <c r="A6" t="s">
        <v>103</v>
      </c>
      <c r="B6">
        <v>0</v>
      </c>
      <c r="C6">
        <v>0</v>
      </c>
      <c r="D6">
        <v>0</v>
      </c>
      <c r="E6">
        <f>'all Meth 1'!E6*1.01006</f>
        <v>2.0201199999999999</v>
      </c>
      <c r="F6">
        <f>'all Meth 1'!F6*4.930334</f>
        <v>0</v>
      </c>
      <c r="G6">
        <f>'all Meth 1'!G6*1.479104</f>
        <v>0</v>
      </c>
    </row>
    <row r="7" spans="1:7" x14ac:dyDescent="0.25">
      <c r="A7" t="s">
        <v>104</v>
      </c>
      <c r="B7">
        <v>0</v>
      </c>
      <c r="C7">
        <v>0</v>
      </c>
      <c r="D7">
        <v>0</v>
      </c>
      <c r="E7">
        <f>'all Meth 1'!E7*1.01006</f>
        <v>188499.41731999998</v>
      </c>
      <c r="F7">
        <f>'all Meth 1'!F7*4.930334</f>
        <v>152214.20158200001</v>
      </c>
      <c r="G7">
        <f>'all Meth 1'!G7*1.479104</f>
        <v>136228.43660799999</v>
      </c>
    </row>
    <row r="8" spans="1:7" x14ac:dyDescent="0.25">
      <c r="A8" t="s">
        <v>105</v>
      </c>
      <c r="B8">
        <v>0</v>
      </c>
      <c r="C8">
        <v>0</v>
      </c>
      <c r="D8">
        <v>0</v>
      </c>
      <c r="E8">
        <f>'all Meth 1'!E8*1.01006</f>
        <v>53558.431499999999</v>
      </c>
      <c r="F8">
        <f>'all Meth 1'!F8*4.930334</f>
        <v>112608.82856000001</v>
      </c>
      <c r="G8">
        <f>'all Meth 1'!G8*1.479104</f>
        <v>88224.116288000005</v>
      </c>
    </row>
    <row r="9" spans="1:7" x14ac:dyDescent="0.25">
      <c r="A9" t="s">
        <v>106</v>
      </c>
      <c r="B9">
        <v>0</v>
      </c>
      <c r="C9">
        <v>0</v>
      </c>
      <c r="D9">
        <v>0</v>
      </c>
      <c r="E9">
        <f>'all Meth 1'!E9*1.01006</f>
        <v>17.171019999999999</v>
      </c>
      <c r="F9">
        <f>'all Meth 1'!F9*4.930334</f>
        <v>29.582004000000001</v>
      </c>
      <c r="G9">
        <f>'all Meth 1'!G9*1.479104</f>
        <v>25.144767999999999</v>
      </c>
    </row>
    <row r="10" spans="1:7" x14ac:dyDescent="0.25">
      <c r="A10" t="s">
        <v>107</v>
      </c>
      <c r="B10">
        <v>0</v>
      </c>
      <c r="C10">
        <v>0</v>
      </c>
      <c r="D10">
        <v>0</v>
      </c>
      <c r="E10">
        <f>'all Meth 1'!E10*1.01006</f>
        <v>0</v>
      </c>
      <c r="F10">
        <f>'all Meth 1'!F10*4.930334</f>
        <v>3939.3368660000001</v>
      </c>
      <c r="G10">
        <f>'all Meth 1'!G10*1.479104</f>
        <v>5629.4698239999998</v>
      </c>
    </row>
    <row r="11" spans="1:7" x14ac:dyDescent="0.25">
      <c r="A11" t="s">
        <v>108</v>
      </c>
      <c r="B11">
        <v>223.09090800000001</v>
      </c>
      <c r="C11">
        <v>9.0442260000000001</v>
      </c>
      <c r="D11">
        <v>87.427518000000006</v>
      </c>
      <c r="E11">
        <f>'all Meth 1'!E11*1.01006</f>
        <v>0</v>
      </c>
      <c r="F11">
        <f>'all Meth 1'!F11*4.930334</f>
        <v>0</v>
      </c>
      <c r="G11">
        <f>'all Meth 1'!G11*1.479104</f>
        <v>0</v>
      </c>
    </row>
    <row r="12" spans="1:7" x14ac:dyDescent="0.25">
      <c r="A12" t="s">
        <v>109</v>
      </c>
      <c r="B12">
        <v>65100.338748000002</v>
      </c>
      <c r="C12">
        <v>5190.3808100000006</v>
      </c>
      <c r="D12">
        <v>26714.633776000002</v>
      </c>
      <c r="E12">
        <f>'all Meth 1'!E12*1.01006</f>
        <v>3213.0008599999996</v>
      </c>
      <c r="F12">
        <f>'all Meth 1'!F12*4.930334</f>
        <v>3692.820166</v>
      </c>
      <c r="G12">
        <f>'all Meth 1'!G12*1.479104</f>
        <v>9262.1492479999997</v>
      </c>
    </row>
    <row r="13" spans="1:7" x14ac:dyDescent="0.25">
      <c r="A13" t="s">
        <v>110</v>
      </c>
      <c r="B13">
        <v>655996.805146</v>
      </c>
      <c r="C13">
        <v>168476.84684200003</v>
      </c>
      <c r="D13">
        <v>484110.28510200005</v>
      </c>
      <c r="E13">
        <f>'all Meth 1'!E13*1.01006</f>
        <v>0</v>
      </c>
      <c r="F13">
        <f>'all Meth 1'!F13*4.930334</f>
        <v>0</v>
      </c>
      <c r="G13">
        <f>'all Meth 1'!G13*1.479104</f>
        <v>0</v>
      </c>
    </row>
    <row r="14" spans="1:7" x14ac:dyDescent="0.25">
      <c r="A14" t="s">
        <v>111</v>
      </c>
      <c r="B14">
        <v>0</v>
      </c>
      <c r="C14">
        <v>0</v>
      </c>
      <c r="D14">
        <v>0</v>
      </c>
      <c r="E14">
        <f>'all Meth 1'!E14*1.01006</f>
        <v>132180.49184</v>
      </c>
      <c r="F14">
        <f>'all Meth 1'!F14*4.930334</f>
        <v>182885.809396</v>
      </c>
      <c r="G14">
        <f>'all Meth 1'!G14*1.479104</f>
        <v>137883.553984</v>
      </c>
    </row>
    <row r="15" spans="1:7" x14ac:dyDescent="0.25">
      <c r="A15" t="s">
        <v>112</v>
      </c>
      <c r="B15">
        <v>19788.766488000001</v>
      </c>
      <c r="C15">
        <v>5009.49629</v>
      </c>
      <c r="D15">
        <v>18511.520794</v>
      </c>
      <c r="E15">
        <f>'all Meth 1'!E15*1.01006</f>
        <v>0</v>
      </c>
      <c r="F15">
        <f>'all Meth 1'!F15*4.930334</f>
        <v>0</v>
      </c>
      <c r="G15">
        <f>'all Meth 1'!G15*1.479104</f>
        <v>0</v>
      </c>
    </row>
    <row r="16" spans="1:7" x14ac:dyDescent="0.25">
      <c r="A16" t="s">
        <v>113</v>
      </c>
      <c r="B16">
        <v>0</v>
      </c>
      <c r="C16">
        <v>0</v>
      </c>
      <c r="D16">
        <v>0</v>
      </c>
      <c r="E16">
        <f>'all Meth 1'!E16*1.01006</f>
        <v>1968.6069399999999</v>
      </c>
      <c r="F16">
        <f>'all Meth 1'!F16*4.930334</f>
        <v>2923.6880620000002</v>
      </c>
      <c r="G16">
        <f>'all Meth 1'!G16*1.479104</f>
        <v>3935.8957439999999</v>
      </c>
    </row>
    <row r="17" spans="1:7" x14ac:dyDescent="0.25">
      <c r="A17" t="s">
        <v>114</v>
      </c>
      <c r="B17">
        <v>0</v>
      </c>
      <c r="C17">
        <v>0</v>
      </c>
      <c r="D17">
        <v>0</v>
      </c>
      <c r="E17">
        <f>'all Meth 1'!E17*1.01006</f>
        <v>2251.4237399999997</v>
      </c>
      <c r="F17">
        <f>'all Meth 1'!F17*4.930334</f>
        <v>11112.972836000001</v>
      </c>
      <c r="G17">
        <f>'all Meth 1'!G17*1.479104</f>
        <v>6271.4009599999999</v>
      </c>
    </row>
    <row r="18" spans="1:7" x14ac:dyDescent="0.25">
      <c r="A18" t="s">
        <v>115</v>
      </c>
      <c r="B18">
        <v>72977.859594000009</v>
      </c>
      <c r="C18">
        <v>8618.1424640000005</v>
      </c>
      <c r="D18">
        <v>57824.761388000006</v>
      </c>
      <c r="E18">
        <f>'all Meth 1'!E18*1.01006</f>
        <v>60498.553759999995</v>
      </c>
      <c r="F18">
        <f>'all Meth 1'!F18*4.930334</f>
        <v>106845.26811400001</v>
      </c>
      <c r="G18">
        <f>'all Meth 1'!G18*1.479104</f>
        <v>81179.143935999993</v>
      </c>
    </row>
    <row r="19" spans="1:7" x14ac:dyDescent="0.25">
      <c r="A19" t="s">
        <v>116</v>
      </c>
      <c r="B19">
        <v>0</v>
      </c>
      <c r="C19">
        <v>0</v>
      </c>
      <c r="D19">
        <v>0</v>
      </c>
      <c r="E19">
        <f>'all Meth 1'!E19*1.01006</f>
        <v>0</v>
      </c>
      <c r="F19">
        <f>'all Meth 1'!F19*4.930334</f>
        <v>0</v>
      </c>
      <c r="G19">
        <f>'all Meth 1'!G19*1.479104</f>
        <v>0</v>
      </c>
    </row>
    <row r="20" spans="1:7" x14ac:dyDescent="0.25">
      <c r="A20" t="s">
        <v>117</v>
      </c>
      <c r="B20">
        <v>0</v>
      </c>
      <c r="C20">
        <v>0</v>
      </c>
      <c r="D20">
        <v>0</v>
      </c>
      <c r="E20">
        <f>'all Meth 1'!E20*1.01006</f>
        <v>154853.30865999998</v>
      </c>
      <c r="F20">
        <f>'all Meth 1'!F20*4.930334</f>
        <v>135219.34028400001</v>
      </c>
      <c r="G20">
        <f>'all Meth 1'!G20*1.479104</f>
        <v>99358.811199999996</v>
      </c>
    </row>
    <row r="21" spans="1:7" x14ac:dyDescent="0.25">
      <c r="A21" t="s">
        <v>118</v>
      </c>
      <c r="B21">
        <v>0</v>
      </c>
      <c r="C21">
        <v>0</v>
      </c>
      <c r="D21">
        <v>0</v>
      </c>
      <c r="E21">
        <f>'all Meth 1'!E21*1.01006</f>
        <v>0</v>
      </c>
      <c r="F21">
        <f>'all Meth 1'!F21*4.930334</f>
        <v>0</v>
      </c>
      <c r="G21">
        <f>'all Meth 1'!G21*1.479104</f>
        <v>0</v>
      </c>
    </row>
    <row r="22" spans="1:7" x14ac:dyDescent="0.25">
      <c r="A22" t="s">
        <v>119</v>
      </c>
      <c r="B22">
        <v>0</v>
      </c>
      <c r="C22">
        <v>0</v>
      </c>
      <c r="D22">
        <v>0</v>
      </c>
      <c r="E22">
        <f>'all Meth 1'!E22*1.01006</f>
        <v>0</v>
      </c>
      <c r="F22">
        <f>'all Meth 1'!F22*4.930334</f>
        <v>0</v>
      </c>
      <c r="G22">
        <f>'all Meth 1'!G22*1.479104</f>
        <v>8.8746240000000007</v>
      </c>
    </row>
    <row r="23" spans="1:7" x14ac:dyDescent="0.25">
      <c r="A23" t="s">
        <v>120</v>
      </c>
      <c r="B23">
        <v>0</v>
      </c>
      <c r="C23">
        <v>0</v>
      </c>
      <c r="D23">
        <v>0</v>
      </c>
      <c r="E23">
        <f>'all Meth 1'!E23*1.01006</f>
        <v>0</v>
      </c>
      <c r="F23">
        <f>'all Meth 1'!F23*4.930334</f>
        <v>0</v>
      </c>
      <c r="G23">
        <f>'all Meth 1'!G23*1.479104</f>
        <v>2.9582079999999999</v>
      </c>
    </row>
    <row r="24" spans="1:7" x14ac:dyDescent="0.25">
      <c r="A24" t="s">
        <v>121</v>
      </c>
      <c r="B24">
        <v>0</v>
      </c>
      <c r="C24">
        <v>0</v>
      </c>
      <c r="D24">
        <v>0</v>
      </c>
      <c r="E24">
        <f>'all Meth 1'!E24*1.01006</f>
        <v>254779.55451999998</v>
      </c>
      <c r="F24">
        <f>'all Meth 1'!F24*4.930334</f>
        <v>167320.744958</v>
      </c>
      <c r="G24">
        <f>'all Meth 1'!G24*1.479104</f>
        <v>293537.06342399999</v>
      </c>
    </row>
    <row r="25" spans="1:7" x14ac:dyDescent="0.25">
      <c r="A25" t="s">
        <v>122</v>
      </c>
      <c r="B25">
        <v>0</v>
      </c>
      <c r="C25">
        <v>0</v>
      </c>
      <c r="D25">
        <v>0</v>
      </c>
      <c r="E25">
        <f>'all Meth 1'!E25*1.01006</f>
        <v>11253.078459999999</v>
      </c>
      <c r="F25">
        <f>'all Meth 1'!F25*4.930334</f>
        <v>11566.563564</v>
      </c>
      <c r="G25">
        <f>'all Meth 1'!G25*1.479104</f>
        <v>6303.9412480000001</v>
      </c>
    </row>
    <row r="26" spans="1:7" x14ac:dyDescent="0.25">
      <c r="A26" t="s">
        <v>123</v>
      </c>
      <c r="B26">
        <v>553367.95306800003</v>
      </c>
      <c r="C26">
        <v>208551.81224800003</v>
      </c>
      <c r="D26">
        <v>411312.30511400005</v>
      </c>
      <c r="E26">
        <f>'all Meth 1'!E26*1.01006</f>
        <v>0</v>
      </c>
      <c r="F26">
        <f>'all Meth 1'!F26*4.930334</f>
        <v>0</v>
      </c>
      <c r="G26">
        <f>'all Meth 1'!G26*1.479104</f>
        <v>0</v>
      </c>
    </row>
    <row r="27" spans="1:7" x14ac:dyDescent="0.25">
      <c r="A27" t="s">
        <v>124</v>
      </c>
      <c r="B27">
        <v>148.727272</v>
      </c>
      <c r="C27">
        <v>48.235872000000001</v>
      </c>
      <c r="D27">
        <v>89.437346000000005</v>
      </c>
      <c r="E27">
        <f>'all Meth 1'!E27*1.01006</f>
        <v>0</v>
      </c>
      <c r="F27">
        <f>'all Meth 1'!F27*4.930334</f>
        <v>0</v>
      </c>
      <c r="G27">
        <f>'all Meth 1'!G27*1.479104</f>
        <v>0</v>
      </c>
    </row>
    <row r="28" spans="1:7" x14ac:dyDescent="0.25">
      <c r="A28" t="s">
        <v>125</v>
      </c>
      <c r="B28">
        <v>0</v>
      </c>
      <c r="C28">
        <v>4.0196560000000003</v>
      </c>
      <c r="D28">
        <v>0</v>
      </c>
      <c r="E28">
        <f>'all Meth 1'!E28*1.01006</f>
        <v>0</v>
      </c>
      <c r="F28">
        <f>'all Meth 1'!F28*4.930334</f>
        <v>2455.3063320000001</v>
      </c>
      <c r="G28">
        <f>'all Meth 1'!G28*1.479104</f>
        <v>56.205951999999996</v>
      </c>
    </row>
    <row r="29" spans="1:7" x14ac:dyDescent="0.25">
      <c r="A29" t="s">
        <v>126</v>
      </c>
      <c r="B29">
        <v>16.078624000000001</v>
      </c>
      <c r="C29">
        <v>0</v>
      </c>
      <c r="D29">
        <v>8.0393120000000007</v>
      </c>
      <c r="E29">
        <f>'all Meth 1'!E29*1.01006</f>
        <v>7479.4942999999994</v>
      </c>
      <c r="F29">
        <f>'all Meth 1'!F29*4.930334</f>
        <v>951.55446200000006</v>
      </c>
      <c r="G29">
        <f>'all Meth 1'!G29*1.479104</f>
        <v>17.749248000000001</v>
      </c>
    </row>
    <row r="30" spans="1:7" x14ac:dyDescent="0.25">
      <c r="A30" t="s">
        <v>127</v>
      </c>
      <c r="B30">
        <v>104.51105600000001</v>
      </c>
      <c r="C30">
        <v>0</v>
      </c>
      <c r="D30">
        <v>44.216216000000003</v>
      </c>
      <c r="E30">
        <f>'all Meth 1'!E30*1.01006</f>
        <v>8256.2304399999994</v>
      </c>
      <c r="F30">
        <f>'all Meth 1'!F30*4.930334</f>
        <v>23971.283908000001</v>
      </c>
      <c r="G30">
        <f>'all Meth 1'!G30*1.479104</f>
        <v>41385.329919999996</v>
      </c>
    </row>
    <row r="31" spans="1:7" x14ac:dyDescent="0.25">
      <c r="A31" t="s">
        <v>128</v>
      </c>
      <c r="B31">
        <v>2029.9262800000001</v>
      </c>
      <c r="C31">
        <v>17.083538000000001</v>
      </c>
      <c r="D31">
        <v>632.09090600000002</v>
      </c>
      <c r="E31">
        <f>'all Meth 1'!E31*1.01006</f>
        <v>55.5533</v>
      </c>
      <c r="F31">
        <f>'all Meth 1'!F31*4.930334</f>
        <v>59.164008000000003</v>
      </c>
      <c r="G31">
        <f>'all Meth 1'!G31*1.479104</f>
        <v>38.456704000000002</v>
      </c>
    </row>
    <row r="32" spans="1:7" x14ac:dyDescent="0.25">
      <c r="A32" t="s">
        <v>129</v>
      </c>
      <c r="B32">
        <v>0</v>
      </c>
      <c r="C32">
        <v>0</v>
      </c>
      <c r="D32">
        <v>0</v>
      </c>
      <c r="E32">
        <f>'all Meth 1'!E32*1.01006</f>
        <v>19015.38956</v>
      </c>
      <c r="F32">
        <f>'all Meth 1'!F32*4.930334</f>
        <v>41488.760610000005</v>
      </c>
      <c r="G32">
        <f>'all Meth 1'!G32*1.479104</f>
        <v>39879.602048000001</v>
      </c>
    </row>
    <row r="33" spans="1:7" x14ac:dyDescent="0.25">
      <c r="A33" t="s">
        <v>130</v>
      </c>
      <c r="B33">
        <v>1499.5052860000001</v>
      </c>
      <c r="C33">
        <v>489.62150700000001</v>
      </c>
      <c r="D33">
        <v>651.18427200000008</v>
      </c>
      <c r="E33">
        <f>'all Meth 1'!E33*1.01006</f>
        <v>4092.7631199999996</v>
      </c>
      <c r="F33">
        <f>'all Meth 1'!F33*4.930334</f>
        <v>10191.000378000001</v>
      </c>
      <c r="G33">
        <f>'all Meth 1'!G33*1.479104</f>
        <v>1051.6429439999999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F5" sqref="E5:F5"/>
    </sheetView>
  </sheetViews>
  <sheetFormatPr defaultRowHeight="15" x14ac:dyDescent="0.25"/>
  <sheetData>
    <row r="1" spans="1:7" x14ac:dyDescent="0.25">
      <c r="B1" t="s">
        <v>131</v>
      </c>
      <c r="C1" t="s">
        <v>132</v>
      </c>
      <c r="D1" t="s">
        <v>133</v>
      </c>
      <c r="E1" t="s">
        <v>137</v>
      </c>
      <c r="F1" t="s">
        <v>138</v>
      </c>
      <c r="G1" t="s">
        <v>139</v>
      </c>
    </row>
    <row r="2" spans="1:7" x14ac:dyDescent="0.25">
      <c r="A2" t="s">
        <v>99</v>
      </c>
      <c r="B2">
        <v>3.7075117597618505</v>
      </c>
      <c r="D2">
        <v>3.814426963678363</v>
      </c>
    </row>
    <row r="3" spans="1:7" x14ac:dyDescent="0.25">
      <c r="A3" t="s">
        <v>100</v>
      </c>
      <c r="E3">
        <f>LOG('all Meth 1 normalized'!E3,2)</f>
        <v>13.763891460657298</v>
      </c>
      <c r="F3">
        <f>LOG('all Meth 1 normalized'!F3,2)</f>
        <v>14.710545819711465</v>
      </c>
      <c r="G3">
        <f>LOG('all Meth 1 normalized'!G3,2)</f>
        <v>15.441576137045885</v>
      </c>
    </row>
    <row r="4" spans="1:7" x14ac:dyDescent="0.25">
      <c r="A4" t="s">
        <v>101</v>
      </c>
      <c r="E4">
        <f>LOG('all Meth 1 normalized'!E4,2)</f>
        <v>10.5622995011458</v>
      </c>
      <c r="F4">
        <f>LOG('all Meth 1 normalized'!F4,2)</f>
        <v>11.858191438358634</v>
      </c>
      <c r="G4">
        <f>LOG('all Meth 1 normalized'!G4,2)</f>
        <v>12.348540255306352</v>
      </c>
    </row>
    <row r="5" spans="1:7" x14ac:dyDescent="0.25">
      <c r="A5" t="s">
        <v>102</v>
      </c>
      <c r="G5">
        <f>LOG('all Meth 1 normalized'!G5,2)</f>
        <v>1.5647234959861691</v>
      </c>
    </row>
    <row r="6" spans="1:7" x14ac:dyDescent="0.25">
      <c r="A6" t="s">
        <v>103</v>
      </c>
      <c r="E6">
        <f>LOG('all Meth 1 normalized'!E6,2)</f>
        <v>1.0144409950873825</v>
      </c>
    </row>
    <row r="7" spans="1:7" x14ac:dyDescent="0.25">
      <c r="A7" t="s">
        <v>104</v>
      </c>
      <c r="E7">
        <f>LOG('all Meth 1 normalized'!E7,2)</f>
        <v>17.524200538350669</v>
      </c>
      <c r="F7">
        <f>LOG('all Meth 1 normalized'!F7,2)</f>
        <v>17.21574344297672</v>
      </c>
      <c r="G7">
        <f>LOG('all Meth 1 normalized'!G7,2)</f>
        <v>17.055668360394613</v>
      </c>
    </row>
    <row r="8" spans="1:7" x14ac:dyDescent="0.25">
      <c r="A8" t="s">
        <v>105</v>
      </c>
      <c r="E8">
        <f>LOG('all Meth 1 normalized'!E8,2)</f>
        <v>15.708826090392662</v>
      </c>
      <c r="F8">
        <f>LOG('all Meth 1 normalized'!F8,2)</f>
        <v>16.78096041393691</v>
      </c>
      <c r="G8">
        <f>LOG('all Meth 1 normalized'!G8,2)</f>
        <v>16.428885453624382</v>
      </c>
    </row>
    <row r="9" spans="1:7" x14ac:dyDescent="0.25">
      <c r="A9" t="s">
        <v>106</v>
      </c>
      <c r="E9">
        <f>LOG('all Meth 1 normalized'!E9,2)</f>
        <v>4.1019038363377218</v>
      </c>
      <c r="F9">
        <f>LOG('all Meth 1 normalized'!F9,2)</f>
        <v>4.8866478844078616</v>
      </c>
      <c r="G9">
        <f>LOG('all Meth 1 normalized'!G9,2)</f>
        <v>4.6521863372365084</v>
      </c>
    </row>
    <row r="10" spans="1:7" x14ac:dyDescent="0.25">
      <c r="A10" t="s">
        <v>107</v>
      </c>
      <c r="F10">
        <f>LOG('all Meth 1 normalized'!F10,2)</f>
        <v>11.943737076614683</v>
      </c>
      <c r="G10">
        <f>LOG('all Meth 1 normalized'!G10,2)</f>
        <v>12.45878334226019</v>
      </c>
    </row>
    <row r="11" spans="1:7" x14ac:dyDescent="0.25">
      <c r="A11" t="s">
        <v>108</v>
      </c>
      <c r="B11">
        <v>7.8014879079708646</v>
      </c>
      <c r="C11">
        <v>3.176997043063071</v>
      </c>
      <c r="D11">
        <v>6.4500155374694863</v>
      </c>
    </row>
    <row r="12" spans="1:7" x14ac:dyDescent="0.25">
      <c r="A12" t="s">
        <v>109</v>
      </c>
      <c r="B12">
        <v>15.990377429987799</v>
      </c>
      <c r="C12">
        <v>12.341624675373179</v>
      </c>
      <c r="D12">
        <v>14.705342619312791</v>
      </c>
      <c r="E12">
        <f>LOG('all Meth 1 normalized'!E12,2)</f>
        <v>11.649705651626896</v>
      </c>
      <c r="F12">
        <f>LOG('all Meth 1 normalized'!F12,2)</f>
        <v>11.850507292145457</v>
      </c>
      <c r="G12">
        <f>LOG('all Meth 1 normalized'!G12,2)</f>
        <v>13.177131289124839</v>
      </c>
    </row>
    <row r="13" spans="1:7" x14ac:dyDescent="0.25">
      <c r="A13" t="s">
        <v>110</v>
      </c>
      <c r="B13">
        <v>19.323329263043515</v>
      </c>
      <c r="C13">
        <v>17.362190815153472</v>
      </c>
      <c r="D13">
        <v>18.884976219550737</v>
      </c>
    </row>
    <row r="14" spans="1:7" x14ac:dyDescent="0.25">
      <c r="A14" t="s">
        <v>111</v>
      </c>
      <c r="E14">
        <f>LOG('all Meth 1 normalized'!E14,2)</f>
        <v>17.012149743548235</v>
      </c>
      <c r="F14">
        <f>LOG('all Meth 1 normalized'!F14,2)</f>
        <v>17.480583611260652</v>
      </c>
      <c r="G14">
        <f>LOG('all Meth 1 normalized'!G14,2)</f>
        <v>17.073090864568911</v>
      </c>
    </row>
    <row r="15" spans="1:7" x14ac:dyDescent="0.25">
      <c r="A15" t="s">
        <v>112</v>
      </c>
      <c r="B15">
        <v>14.272394065855629</v>
      </c>
      <c r="C15">
        <v>12.290449830906317</v>
      </c>
      <c r="D15">
        <v>14.17613580267987</v>
      </c>
    </row>
    <row r="16" spans="1:7" x14ac:dyDescent="0.25">
      <c r="A16" t="s">
        <v>113</v>
      </c>
      <c r="E16">
        <f>LOG('all Meth 1 normalized'!E16,2)</f>
        <v>10.942959370345273</v>
      </c>
      <c r="F16">
        <f>LOG('all Meth 1 normalized'!F16,2)</f>
        <v>11.51357367823271</v>
      </c>
      <c r="G16">
        <f>LOG('all Meth 1 normalized'!G16,2)</f>
        <v>11.94247629100839</v>
      </c>
    </row>
    <row r="17" spans="1:7" x14ac:dyDescent="0.25">
      <c r="A17" t="s">
        <v>114</v>
      </c>
      <c r="E17">
        <f>LOG('all Meth 1 normalized'!E17,2)</f>
        <v>11.136621896347135</v>
      </c>
      <c r="F17">
        <f>LOG('all Meth 1 normalized'!F17,2)</f>
        <v>13.439957183858926</v>
      </c>
      <c r="G17">
        <f>LOG('all Meth 1 normalized'!G17,2)</f>
        <v>12.614572045436731</v>
      </c>
    </row>
    <row r="18" spans="1:7" x14ac:dyDescent="0.25">
      <c r="A18" t="s">
        <v>115</v>
      </c>
      <c r="B18">
        <v>16.15517121753124</v>
      </c>
      <c r="C18">
        <v>13.073161232078531</v>
      </c>
      <c r="D18">
        <v>15.819399787188965</v>
      </c>
      <c r="E18">
        <f>LOG('all Meth 1 normalized'!E18,2)</f>
        <v>15.884613034197594</v>
      </c>
      <c r="F18">
        <f>LOG('all Meth 1 normalized'!F18,2)</f>
        <v>16.705163490814215</v>
      </c>
      <c r="G18">
        <f>LOG('all Meth 1 normalized'!G18,2)</f>
        <v>16.30882150591421</v>
      </c>
    </row>
    <row r="19" spans="1:7" x14ac:dyDescent="0.25">
      <c r="A19" t="s">
        <v>116</v>
      </c>
    </row>
    <row r="20" spans="1:7" x14ac:dyDescent="0.25">
      <c r="A20" t="s">
        <v>117</v>
      </c>
      <c r="E20">
        <f>LOG('all Meth 1 normalized'!E20,2)</f>
        <v>17.240542682999138</v>
      </c>
      <c r="F20">
        <f>LOG('all Meth 1 normalized'!F20,2)</f>
        <v>17.0449419880119</v>
      </c>
      <c r="G20">
        <f>LOG('all Meth 1 normalized'!G20,2)</f>
        <v>16.600360291774059</v>
      </c>
    </row>
    <row r="21" spans="1:7" x14ac:dyDescent="0.25">
      <c r="A21" t="s">
        <v>118</v>
      </c>
    </row>
    <row r="22" spans="1:7" x14ac:dyDescent="0.25">
      <c r="A22" t="s">
        <v>119</v>
      </c>
      <c r="G22">
        <f>LOG('all Meth 1 normalized'!G22,2)</f>
        <v>3.1496859967073254</v>
      </c>
    </row>
    <row r="23" spans="1:7" x14ac:dyDescent="0.25">
      <c r="A23" t="s">
        <v>120</v>
      </c>
      <c r="G23">
        <f>LOG('all Meth 1 normalized'!G23,2)</f>
        <v>1.5647234959861691</v>
      </c>
    </row>
    <row r="24" spans="1:7" x14ac:dyDescent="0.25">
      <c r="A24" t="s">
        <v>121</v>
      </c>
      <c r="E24">
        <f>LOG('all Meth 1 normalized'!E24,2)</f>
        <v>17.958889983679025</v>
      </c>
      <c r="F24">
        <f>LOG('all Meth 1 normalized'!F24,2)</f>
        <v>17.352256800821021</v>
      </c>
      <c r="G24">
        <f>LOG('all Meth 1 normalized'!G24,2)</f>
        <v>18.163183150999028</v>
      </c>
    </row>
    <row r="25" spans="1:7" x14ac:dyDescent="0.25">
      <c r="A25" t="s">
        <v>122</v>
      </c>
      <c r="E25">
        <f>LOG('all Meth 1 normalized'!E25,2)</f>
        <v>13.458032107340975</v>
      </c>
      <c r="F25">
        <f>LOG('all Meth 1 normalized'!F25,2)</f>
        <v>13.497672681715214</v>
      </c>
      <c r="G25">
        <f>LOG('all Meth 1 normalized'!G25,2)</f>
        <v>12.622038373768872</v>
      </c>
    </row>
    <row r="26" spans="1:7" x14ac:dyDescent="0.25">
      <c r="A26" t="s">
        <v>123</v>
      </c>
      <c r="B26">
        <v>19.077879570700169</v>
      </c>
      <c r="C26">
        <v>17.670046323273123</v>
      </c>
      <c r="D26">
        <v>18.649874707620583</v>
      </c>
    </row>
    <row r="27" spans="1:7" x14ac:dyDescent="0.25">
      <c r="A27" t="s">
        <v>124</v>
      </c>
      <c r="B27">
        <v>7.2165254072497076</v>
      </c>
      <c r="C27">
        <v>5.5920345423419153</v>
      </c>
      <c r="D27">
        <v>6.482805472587156</v>
      </c>
    </row>
    <row r="28" spans="1:7" x14ac:dyDescent="0.25">
      <c r="A28" t="s">
        <v>125</v>
      </c>
      <c r="C28">
        <v>2.0070720416207584</v>
      </c>
      <c r="F28">
        <f>LOG('all Meth 1 normalized'!F28,2)</f>
        <v>11.261687315754786</v>
      </c>
      <c r="G28">
        <f>LOG('all Meth 1 normalized'!G28,2)</f>
        <v>5.8126510094297554</v>
      </c>
    </row>
    <row r="29" spans="1:7" x14ac:dyDescent="0.25">
      <c r="A29" t="s">
        <v>126</v>
      </c>
      <c r="B29">
        <v>4.0070720416207584</v>
      </c>
      <c r="D29">
        <v>3.0070720416207588</v>
      </c>
      <c r="E29">
        <f>LOG('all Meth 1 normalized'!E29,2)</f>
        <v>12.868725015263593</v>
      </c>
      <c r="F29">
        <f>LOG('all Meth 1 normalized'!F29,2)</f>
        <v>9.8941424209547861</v>
      </c>
      <c r="G29">
        <f>LOG('all Meth 1 normalized'!G29,2)</f>
        <v>4.1496859967073254</v>
      </c>
    </row>
    <row r="30" spans="1:7" x14ac:dyDescent="0.25">
      <c r="A30" t="s">
        <v>127</v>
      </c>
      <c r="B30">
        <v>6.7075117597618501</v>
      </c>
      <c r="D30">
        <v>5.4665036602580557</v>
      </c>
      <c r="E30">
        <f>LOG('all Meth 1 normalized'!E30,2)</f>
        <v>13.011267523108042</v>
      </c>
      <c r="F30">
        <f>LOG('all Meth 1 normalized'!F30,2)</f>
        <v>14.549019561715435</v>
      </c>
      <c r="G30">
        <f>LOG('all Meth 1 normalized'!G30,2)</f>
        <v>15.336831838038284</v>
      </c>
    </row>
    <row r="31" spans="1:7" x14ac:dyDescent="0.25">
      <c r="A31" t="s">
        <v>128</v>
      </c>
      <c r="B31">
        <v>10.987211619259917</v>
      </c>
      <c r="C31">
        <v>4.0945348828710983</v>
      </c>
      <c r="D31">
        <v>9.3039882485000476</v>
      </c>
      <c r="E31">
        <f>LOG('all Meth 1 normalized'!E31,2)</f>
        <v>5.7958007086120427</v>
      </c>
      <c r="F31">
        <f>LOG('all Meth 1 normalized'!F31,2)</f>
        <v>5.8866478844078625</v>
      </c>
      <c r="G31">
        <f>LOG('all Meth 1 normalized'!G31,2)</f>
        <v>5.2651632141272611</v>
      </c>
    </row>
    <row r="32" spans="1:7" x14ac:dyDescent="0.25">
      <c r="A32" t="s">
        <v>129</v>
      </c>
      <c r="E32">
        <f>LOG('all Meth 1 normalized'!E32,2)</f>
        <v>14.214879874685359</v>
      </c>
      <c r="F32">
        <f>LOG('all Meth 1 normalized'!F32,2)</f>
        <v>15.340432939904018</v>
      </c>
      <c r="G32">
        <f>LOG('all Meth 1 normalized'!G32,2)</f>
        <v>15.283363392940487</v>
      </c>
    </row>
    <row r="33" spans="1:7" x14ac:dyDescent="0.25">
      <c r="A33" t="s">
        <v>130</v>
      </c>
      <c r="B33">
        <v>10.550270892612351</v>
      </c>
      <c r="C33">
        <v>8.935523120682678</v>
      </c>
      <c r="D33">
        <v>9.3469220445053836</v>
      </c>
      <c r="E33">
        <f>LOG('all Meth 1 normalized'!E33,2)</f>
        <v>11.998859453888521</v>
      </c>
      <c r="F33">
        <f>LOG('all Meth 1 normalized'!F33,2)</f>
        <v>13.315008057112154</v>
      </c>
      <c r="G33">
        <f>LOG('all Meth 1 normalized'!G33,2)</f>
        <v>10.038429245605585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28" workbookViewId="0">
      <selection activeCell="A7" sqref="A7:XFD7"/>
    </sheetView>
  </sheetViews>
  <sheetFormatPr defaultRowHeight="15" x14ac:dyDescent="0.25"/>
  <cols>
    <col min="2" max="7" width="9.140625" style="6"/>
  </cols>
  <sheetData>
    <row r="1" spans="1:10" x14ac:dyDescent="0.25">
      <c r="B1" s="6" t="s">
        <v>197</v>
      </c>
      <c r="C1" s="6" t="s">
        <v>198</v>
      </c>
      <c r="D1" s="6" t="s">
        <v>199</v>
      </c>
      <c r="E1" s="6" t="s">
        <v>200</v>
      </c>
      <c r="F1" s="6" t="s">
        <v>201</v>
      </c>
      <c r="G1" s="6" t="s">
        <v>202</v>
      </c>
      <c r="H1" s="6" t="s">
        <v>203</v>
      </c>
      <c r="I1" s="6" t="s">
        <v>205</v>
      </c>
      <c r="J1" s="6" t="s">
        <v>204</v>
      </c>
    </row>
    <row r="2" spans="1:10" x14ac:dyDescent="0.25">
      <c r="A2" t="s">
        <v>140</v>
      </c>
      <c r="H2">
        <v>2</v>
      </c>
    </row>
    <row r="3" spans="1:10" x14ac:dyDescent="0.25">
      <c r="A3" t="s">
        <v>141</v>
      </c>
    </row>
    <row r="4" spans="1:10" x14ac:dyDescent="0.25">
      <c r="A4" t="s">
        <v>142</v>
      </c>
      <c r="H4">
        <v>15210</v>
      </c>
      <c r="I4">
        <v>4612</v>
      </c>
      <c r="J4">
        <v>5584</v>
      </c>
    </row>
    <row r="5" spans="1:10" x14ac:dyDescent="0.25">
      <c r="A5" t="s">
        <v>143</v>
      </c>
    </row>
    <row r="6" spans="1:10" x14ac:dyDescent="0.25">
      <c r="A6" t="s">
        <v>144</v>
      </c>
      <c r="E6" s="6">
        <v>920</v>
      </c>
      <c r="F6" s="8">
        <v>1024</v>
      </c>
      <c r="G6" s="8">
        <v>11264</v>
      </c>
    </row>
    <row r="7" spans="1:10" x14ac:dyDescent="0.25">
      <c r="A7" t="s">
        <v>145</v>
      </c>
    </row>
    <row r="8" spans="1:10" x14ac:dyDescent="0.25">
      <c r="A8" t="s">
        <v>146</v>
      </c>
    </row>
    <row r="9" spans="1:10" x14ac:dyDescent="0.25">
      <c r="A9" t="s">
        <v>147</v>
      </c>
    </row>
    <row r="10" spans="1:10" x14ac:dyDescent="0.25">
      <c r="A10" t="s">
        <v>148</v>
      </c>
    </row>
    <row r="11" spans="1:10" x14ac:dyDescent="0.25">
      <c r="A11" t="s">
        <v>149</v>
      </c>
    </row>
    <row r="12" spans="1:10" x14ac:dyDescent="0.25">
      <c r="A12" t="s">
        <v>150</v>
      </c>
    </row>
    <row r="13" spans="1:10" x14ac:dyDescent="0.25">
      <c r="A13" s="11" t="s">
        <v>151</v>
      </c>
      <c r="D13" s="6">
        <v>0</v>
      </c>
      <c r="E13" s="6">
        <v>1144</v>
      </c>
    </row>
    <row r="14" spans="1:10" x14ac:dyDescent="0.25">
      <c r="A14" t="s">
        <v>152</v>
      </c>
    </row>
    <row r="15" spans="1:10" x14ac:dyDescent="0.25">
      <c r="A15" t="s">
        <v>153</v>
      </c>
      <c r="E15" s="8">
        <v>1224</v>
      </c>
      <c r="F15" s="6">
        <v>350</v>
      </c>
      <c r="G15" s="8">
        <v>1142</v>
      </c>
    </row>
    <row r="16" spans="1:10" x14ac:dyDescent="0.25">
      <c r="A16" t="s">
        <v>154</v>
      </c>
    </row>
    <row r="17" spans="1:10" x14ac:dyDescent="0.25">
      <c r="A17" t="s">
        <v>155</v>
      </c>
      <c r="B17" s="8">
        <v>29276</v>
      </c>
      <c r="C17" s="8">
        <v>9192</v>
      </c>
      <c r="D17" s="8">
        <v>12868</v>
      </c>
      <c r="E17" s="8">
        <v>2134</v>
      </c>
      <c r="F17" s="8">
        <v>1604</v>
      </c>
      <c r="G17" s="8">
        <v>10960</v>
      </c>
    </row>
    <row r="18" spans="1:10" x14ac:dyDescent="0.25">
      <c r="A18" t="s">
        <v>156</v>
      </c>
    </row>
    <row r="19" spans="1:10" x14ac:dyDescent="0.25">
      <c r="A19" t="s">
        <v>157</v>
      </c>
    </row>
    <row r="20" spans="1:10" x14ac:dyDescent="0.25">
      <c r="A20" t="s">
        <v>158</v>
      </c>
      <c r="E20" s="8">
        <v>15970</v>
      </c>
      <c r="F20" s="8">
        <v>3052</v>
      </c>
      <c r="G20" s="8">
        <v>11514</v>
      </c>
    </row>
    <row r="21" spans="1:10" x14ac:dyDescent="0.25">
      <c r="A21" t="s">
        <v>159</v>
      </c>
      <c r="B21" s="6">
        <v>28</v>
      </c>
      <c r="C21" s="6">
        <v>38</v>
      </c>
      <c r="D21" s="6">
        <v>56</v>
      </c>
    </row>
    <row r="22" spans="1:10" x14ac:dyDescent="0.25">
      <c r="A22" t="s">
        <v>160</v>
      </c>
    </row>
    <row r="23" spans="1:10" x14ac:dyDescent="0.25">
      <c r="A23" t="s">
        <v>161</v>
      </c>
      <c r="H23">
        <v>6036</v>
      </c>
      <c r="I23">
        <v>1032</v>
      </c>
      <c r="J23">
        <v>2574</v>
      </c>
    </row>
    <row r="24" spans="1:10" x14ac:dyDescent="0.25">
      <c r="A24" t="s">
        <v>162</v>
      </c>
      <c r="B24" s="8">
        <v>67022</v>
      </c>
      <c r="C24" s="8">
        <v>40334</v>
      </c>
      <c r="D24" s="8">
        <v>93770</v>
      </c>
      <c r="H24">
        <v>432</v>
      </c>
      <c r="I24">
        <v>88</v>
      </c>
      <c r="J24">
        <v>156</v>
      </c>
    </row>
    <row r="25" spans="1:10" x14ac:dyDescent="0.25">
      <c r="A25" t="s">
        <v>163</v>
      </c>
      <c r="B25" s="6">
        <v>234</v>
      </c>
      <c r="H25">
        <v>318</v>
      </c>
      <c r="I25">
        <v>266</v>
      </c>
    </row>
    <row r="26" spans="1:10" x14ac:dyDescent="0.25">
      <c r="A26" t="s">
        <v>164</v>
      </c>
    </row>
    <row r="27" spans="1:10" x14ac:dyDescent="0.25">
      <c r="A27" t="s">
        <v>165</v>
      </c>
      <c r="B27" s="6">
        <v>494</v>
      </c>
      <c r="E27" s="6">
        <v>752</v>
      </c>
      <c r="G27" s="8">
        <v>1674</v>
      </c>
    </row>
    <row r="28" spans="1:10" x14ac:dyDescent="0.25">
      <c r="A28" t="s">
        <v>166</v>
      </c>
      <c r="H28">
        <v>772</v>
      </c>
      <c r="I28">
        <v>334</v>
      </c>
    </row>
    <row r="29" spans="1:10" x14ac:dyDescent="0.25">
      <c r="A29" t="s">
        <v>167</v>
      </c>
      <c r="F29" s="6">
        <v>338</v>
      </c>
      <c r="G29" s="6">
        <v>718</v>
      </c>
      <c r="H29">
        <v>2</v>
      </c>
      <c r="J29">
        <v>2</v>
      </c>
    </row>
    <row r="30" spans="1:10" x14ac:dyDescent="0.25">
      <c r="A30" t="s">
        <v>168</v>
      </c>
      <c r="H30">
        <v>45514</v>
      </c>
      <c r="I30">
        <v>3598</v>
      </c>
      <c r="J30">
        <v>11416</v>
      </c>
    </row>
    <row r="31" spans="1:10" x14ac:dyDescent="0.25">
      <c r="A31" t="s">
        <v>169</v>
      </c>
      <c r="B31" s="6">
        <v>428</v>
      </c>
      <c r="C31" s="6">
        <v>212</v>
      </c>
    </row>
    <row r="32" spans="1:10" x14ac:dyDescent="0.25">
      <c r="A32" t="s">
        <v>170</v>
      </c>
      <c r="H32">
        <v>3016</v>
      </c>
      <c r="I32">
        <v>452</v>
      </c>
      <c r="J32">
        <v>1556</v>
      </c>
    </row>
    <row r="33" spans="1:10" x14ac:dyDescent="0.25">
      <c r="A33" t="s">
        <v>171</v>
      </c>
      <c r="E33" s="8">
        <v>11506</v>
      </c>
      <c r="F33" s="8">
        <v>12438</v>
      </c>
      <c r="G33" s="8">
        <v>36792</v>
      </c>
    </row>
    <row r="34" spans="1:10" x14ac:dyDescent="0.25">
      <c r="A34" t="s">
        <v>172</v>
      </c>
    </row>
    <row r="35" spans="1:10" x14ac:dyDescent="0.25">
      <c r="A35" t="s">
        <v>173</v>
      </c>
      <c r="B35" s="6">
        <v>242</v>
      </c>
      <c r="C35" s="6">
        <v>88</v>
      </c>
      <c r="D35" s="6">
        <v>90</v>
      </c>
    </row>
    <row r="36" spans="1:10" x14ac:dyDescent="0.25">
      <c r="A36" t="s">
        <v>174</v>
      </c>
      <c r="B36" s="6">
        <v>8</v>
      </c>
      <c r="C36" s="6">
        <v>2</v>
      </c>
      <c r="D36" s="6">
        <v>2</v>
      </c>
      <c r="E36" s="6">
        <v>8</v>
      </c>
      <c r="G36" s="6">
        <v>12</v>
      </c>
      <c r="H36">
        <v>16</v>
      </c>
      <c r="I36">
        <v>4</v>
      </c>
      <c r="J36">
        <v>8</v>
      </c>
    </row>
    <row r="37" spans="1:10" x14ac:dyDescent="0.25">
      <c r="A37" t="s">
        <v>175</v>
      </c>
      <c r="B37" s="6">
        <v>90</v>
      </c>
      <c r="C37" s="6">
        <v>58</v>
      </c>
      <c r="D37" s="6">
        <v>62</v>
      </c>
      <c r="E37" s="6">
        <v>24</v>
      </c>
      <c r="F37" s="6">
        <v>14</v>
      </c>
      <c r="G37" s="6">
        <v>20</v>
      </c>
      <c r="H37">
        <v>38</v>
      </c>
      <c r="I37">
        <v>8</v>
      </c>
      <c r="J37">
        <v>24</v>
      </c>
    </row>
    <row r="38" spans="1:10" x14ac:dyDescent="0.25">
      <c r="A38" t="s">
        <v>176</v>
      </c>
    </row>
    <row r="39" spans="1:10" x14ac:dyDescent="0.25">
      <c r="A39" t="s">
        <v>177</v>
      </c>
      <c r="B39" s="8">
        <v>135310</v>
      </c>
      <c r="C39" s="8">
        <v>43544</v>
      </c>
      <c r="D39" s="8">
        <v>76070</v>
      </c>
    </row>
    <row r="40" spans="1:10" x14ac:dyDescent="0.25">
      <c r="A40" t="s">
        <v>178</v>
      </c>
      <c r="B40" s="8">
        <v>1986</v>
      </c>
      <c r="F40" s="6">
        <v>566</v>
      </c>
      <c r="H40">
        <v>894</v>
      </c>
    </row>
    <row r="41" spans="1:10" x14ac:dyDescent="0.25">
      <c r="A41" t="s">
        <v>179</v>
      </c>
      <c r="B41" s="6">
        <v>442</v>
      </c>
      <c r="C41" s="6">
        <v>144</v>
      </c>
      <c r="D41" s="6">
        <v>196</v>
      </c>
      <c r="E41" s="6">
        <v>130</v>
      </c>
      <c r="F41" s="6">
        <v>76</v>
      </c>
      <c r="G41" s="6">
        <v>148</v>
      </c>
      <c r="H41">
        <v>202</v>
      </c>
      <c r="I41">
        <v>34</v>
      </c>
      <c r="J41">
        <v>102</v>
      </c>
    </row>
    <row r="42" spans="1:10" x14ac:dyDescent="0.25">
      <c r="A42" t="s">
        <v>180</v>
      </c>
      <c r="B42" s="6">
        <v>14</v>
      </c>
      <c r="C42" s="6">
        <v>8</v>
      </c>
      <c r="E42" s="6">
        <v>2</v>
      </c>
    </row>
    <row r="43" spans="1:10" x14ac:dyDescent="0.25">
      <c r="A43" t="s">
        <v>181</v>
      </c>
      <c r="B43" s="8">
        <v>15420</v>
      </c>
      <c r="C43" s="8">
        <v>3378</v>
      </c>
      <c r="D43" s="6">
        <v>4</v>
      </c>
    </row>
    <row r="44" spans="1:10" x14ac:dyDescent="0.25">
      <c r="A44" t="s">
        <v>182</v>
      </c>
      <c r="B44" s="8">
        <v>4900</v>
      </c>
      <c r="C44" s="8">
        <v>3228</v>
      </c>
      <c r="D44" s="6">
        <v>8</v>
      </c>
    </row>
    <row r="45" spans="1:10" x14ac:dyDescent="0.25">
      <c r="A45" t="s">
        <v>183</v>
      </c>
      <c r="B45" s="8">
        <v>1906</v>
      </c>
      <c r="C45" s="6">
        <v>868</v>
      </c>
      <c r="G45" s="6">
        <v>6</v>
      </c>
    </row>
    <row r="46" spans="1:10" x14ac:dyDescent="0.25">
      <c r="A46" t="s">
        <v>184</v>
      </c>
      <c r="B46" s="6">
        <v>8</v>
      </c>
      <c r="C46" s="6">
        <v>2</v>
      </c>
    </row>
    <row r="47" spans="1:10" x14ac:dyDescent="0.25">
      <c r="A47" t="s">
        <v>185</v>
      </c>
      <c r="B47" s="8">
        <v>21326</v>
      </c>
      <c r="C47" s="8">
        <v>3118</v>
      </c>
      <c r="G47" s="6">
        <v>22</v>
      </c>
      <c r="J47">
        <v>14</v>
      </c>
    </row>
    <row r="48" spans="1:10" x14ac:dyDescent="0.25">
      <c r="A48" t="s">
        <v>186</v>
      </c>
      <c r="B48" s="8">
        <v>1640</v>
      </c>
      <c r="C48" s="8">
        <v>1916</v>
      </c>
      <c r="D48" s="6">
        <v>2</v>
      </c>
    </row>
    <row r="49" spans="1:10" x14ac:dyDescent="0.25">
      <c r="A49" t="s">
        <v>187</v>
      </c>
      <c r="B49" s="6">
        <v>2</v>
      </c>
    </row>
    <row r="50" spans="1:10" x14ac:dyDescent="0.25">
      <c r="A50" t="s">
        <v>188</v>
      </c>
      <c r="H50">
        <v>8474</v>
      </c>
      <c r="I50">
        <v>5414</v>
      </c>
      <c r="J50">
        <v>1602</v>
      </c>
    </row>
    <row r="51" spans="1:10" x14ac:dyDescent="0.25">
      <c r="A51" t="s">
        <v>189</v>
      </c>
      <c r="E51" s="8">
        <v>167486</v>
      </c>
      <c r="F51" s="8">
        <v>47414</v>
      </c>
      <c r="G51" s="8">
        <v>118962</v>
      </c>
    </row>
    <row r="52" spans="1:10" x14ac:dyDescent="0.25">
      <c r="A52" t="s">
        <v>190</v>
      </c>
      <c r="B52" s="8">
        <v>52494</v>
      </c>
      <c r="C52" s="8">
        <v>18410</v>
      </c>
      <c r="D52" s="8">
        <v>32064</v>
      </c>
      <c r="E52" s="8">
        <v>296870</v>
      </c>
      <c r="F52" s="8">
        <v>103900</v>
      </c>
      <c r="G52" s="8">
        <v>244264</v>
      </c>
      <c r="H52">
        <v>406700</v>
      </c>
      <c r="I52">
        <v>120428</v>
      </c>
      <c r="J52">
        <v>275730</v>
      </c>
    </row>
    <row r="53" spans="1:10" x14ac:dyDescent="0.25">
      <c r="A53" t="s">
        <v>191</v>
      </c>
      <c r="H53">
        <v>17268</v>
      </c>
      <c r="I53">
        <v>4568</v>
      </c>
      <c r="J53">
        <v>16576</v>
      </c>
    </row>
    <row r="54" spans="1:10" x14ac:dyDescent="0.25">
      <c r="A54" t="s">
        <v>192</v>
      </c>
      <c r="B54" s="6">
        <v>28</v>
      </c>
      <c r="C54" s="6">
        <v>12</v>
      </c>
      <c r="D54" s="6">
        <v>12</v>
      </c>
      <c r="E54" s="6">
        <v>150</v>
      </c>
      <c r="F54" s="6">
        <v>70</v>
      </c>
      <c r="G54" s="6">
        <v>92</v>
      </c>
      <c r="H54">
        <v>158</v>
      </c>
      <c r="I54">
        <v>58</v>
      </c>
      <c r="J54">
        <v>122</v>
      </c>
    </row>
    <row r="55" spans="1:10" x14ac:dyDescent="0.25">
      <c r="A55" t="s">
        <v>193</v>
      </c>
      <c r="B55" s="8">
        <v>4840</v>
      </c>
      <c r="C55" s="8">
        <v>3392</v>
      </c>
      <c r="D55" s="8">
        <v>2304</v>
      </c>
      <c r="E55" s="8">
        <v>1294</v>
      </c>
      <c r="F55" s="8">
        <v>2984</v>
      </c>
      <c r="G55" s="8">
        <v>16330</v>
      </c>
    </row>
    <row r="56" spans="1:10" x14ac:dyDescent="0.25">
      <c r="A56" t="s">
        <v>194</v>
      </c>
      <c r="B56" s="8">
        <v>150932</v>
      </c>
      <c r="C56" s="8">
        <v>57640</v>
      </c>
      <c r="D56" s="8">
        <v>87718</v>
      </c>
      <c r="E56" s="8">
        <v>32618</v>
      </c>
      <c r="F56" s="8">
        <v>18786</v>
      </c>
      <c r="G56" s="8">
        <v>63472</v>
      </c>
      <c r="H56">
        <v>71274</v>
      </c>
      <c r="I56">
        <v>16008</v>
      </c>
      <c r="J56">
        <v>61868</v>
      </c>
    </row>
    <row r="57" spans="1:10" x14ac:dyDescent="0.25">
      <c r="A57" s="11" t="s">
        <v>195</v>
      </c>
      <c r="B57" s="8">
        <v>0</v>
      </c>
      <c r="C57" s="8">
        <v>0</v>
      </c>
      <c r="D57" s="8">
        <v>0</v>
      </c>
      <c r="E57" s="8">
        <v>1062</v>
      </c>
      <c r="F57" s="8">
        <v>316</v>
      </c>
      <c r="G57" s="8">
        <v>1182</v>
      </c>
      <c r="H57">
        <v>0</v>
      </c>
      <c r="I57">
        <v>4</v>
      </c>
      <c r="J57">
        <v>0</v>
      </c>
    </row>
    <row r="58" spans="1:10" x14ac:dyDescent="0.25">
      <c r="A58" t="s">
        <v>196</v>
      </c>
      <c r="B58" s="8">
        <v>37086</v>
      </c>
      <c r="C58" s="8">
        <v>11994</v>
      </c>
      <c r="D58" s="8">
        <v>25920</v>
      </c>
      <c r="E58" s="8">
        <v>42364</v>
      </c>
      <c r="F58" s="8">
        <v>9100</v>
      </c>
      <c r="G58" s="8">
        <v>12750</v>
      </c>
      <c r="H58">
        <v>13156</v>
      </c>
      <c r="I58">
        <v>1862</v>
      </c>
      <c r="J58">
        <v>23328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4" workbookViewId="0">
      <selection activeCell="G1" sqref="G1"/>
    </sheetView>
  </sheetViews>
  <sheetFormatPr defaultRowHeight="15" x14ac:dyDescent="0.25"/>
  <sheetData>
    <row r="1" spans="1:10" x14ac:dyDescent="0.25">
      <c r="B1" s="6" t="s">
        <v>197</v>
      </c>
      <c r="C1" s="6" t="s">
        <v>198</v>
      </c>
      <c r="D1" s="6" t="s">
        <v>199</v>
      </c>
      <c r="E1" s="6" t="s">
        <v>200</v>
      </c>
      <c r="F1" s="6" t="s">
        <v>201</v>
      </c>
      <c r="G1" s="6" t="s">
        <v>202</v>
      </c>
      <c r="H1" s="6" t="s">
        <v>203</v>
      </c>
      <c r="I1" s="6" t="s">
        <v>205</v>
      </c>
      <c r="J1" s="6" t="s">
        <v>204</v>
      </c>
    </row>
    <row r="2" spans="1:10" x14ac:dyDescent="0.25">
      <c r="A2" t="s">
        <v>140</v>
      </c>
    </row>
    <row r="3" spans="1:10" x14ac:dyDescent="0.25">
      <c r="A3" t="s">
        <v>141</v>
      </c>
    </row>
    <row r="4" spans="1:10" x14ac:dyDescent="0.25">
      <c r="A4" t="s">
        <v>142</v>
      </c>
      <c r="H4">
        <v>24760.374210000002</v>
      </c>
      <c r="I4">
        <v>27610.485143999998</v>
      </c>
      <c r="J4">
        <v>12770.725264000001</v>
      </c>
    </row>
    <row r="5" spans="1:10" x14ac:dyDescent="0.25">
      <c r="A5" t="s">
        <v>143</v>
      </c>
    </row>
    <row r="6" spans="1:10" x14ac:dyDescent="0.25">
      <c r="A6" t="s">
        <v>144</v>
      </c>
      <c r="E6">
        <f>'all Meth 2 raw'!E6*1.629408</f>
        <v>1499.0553600000001</v>
      </c>
      <c r="F6">
        <f>'all Meth 2 raw'!F6*4.662439</f>
        <v>4774.337536</v>
      </c>
      <c r="G6">
        <f>'all Meth 2 raw'!G6*1.7965777</f>
        <v>20236.651212799999</v>
      </c>
    </row>
    <row r="7" spans="1:10" x14ac:dyDescent="0.25">
      <c r="A7" t="s">
        <v>145</v>
      </c>
    </row>
    <row r="8" spans="1:10" x14ac:dyDescent="0.25">
      <c r="A8" t="s">
        <v>146</v>
      </c>
    </row>
    <row r="9" spans="1:10" x14ac:dyDescent="0.25">
      <c r="A9" t="s">
        <v>147</v>
      </c>
    </row>
    <row r="10" spans="1:10" x14ac:dyDescent="0.25">
      <c r="A10" t="s">
        <v>148</v>
      </c>
    </row>
    <row r="11" spans="1:10" x14ac:dyDescent="0.25">
      <c r="A11" t="s">
        <v>149</v>
      </c>
    </row>
    <row r="12" spans="1:10" x14ac:dyDescent="0.25">
      <c r="A12" t="s">
        <v>150</v>
      </c>
    </row>
    <row r="13" spans="1:10" x14ac:dyDescent="0.25">
      <c r="A13" s="11" t="s">
        <v>151</v>
      </c>
      <c r="E13">
        <f>'all Meth 2 raw'!E13*1.629408</f>
        <v>1864.0427520000001</v>
      </c>
      <c r="F13">
        <f>'all Meth 2 raw'!F13*4.662439</f>
        <v>0</v>
      </c>
      <c r="G13">
        <f>'all Meth 2 raw'!G13*1.7965777</f>
        <v>0</v>
      </c>
    </row>
    <row r="14" spans="1:10" x14ac:dyDescent="0.25">
      <c r="A14" t="s">
        <v>152</v>
      </c>
    </row>
    <row r="15" spans="1:10" x14ac:dyDescent="0.25">
      <c r="A15" t="s">
        <v>153</v>
      </c>
      <c r="E15">
        <f>'all Meth 2 raw'!E15*1.629408</f>
        <v>1994.3953919999999</v>
      </c>
      <c r="F15">
        <f>'all Meth 2 raw'!F15*4.662439</f>
        <v>1631.85365</v>
      </c>
      <c r="G15">
        <f>'all Meth 2 raw'!G15*1.7965777</f>
        <v>2051.6917334</v>
      </c>
    </row>
    <row r="16" spans="1:10" x14ac:dyDescent="0.25">
      <c r="A16" t="s">
        <v>154</v>
      </c>
    </row>
    <row r="17" spans="1:10" x14ac:dyDescent="0.25">
      <c r="A17" t="s">
        <v>155</v>
      </c>
      <c r="B17">
        <f>'all Meth 2 raw'!B17*1.824551</f>
        <v>53415.555076000004</v>
      </c>
      <c r="C17">
        <f>'all Meth 2 raw'!C17*4.747977</f>
        <v>43643.404583999996</v>
      </c>
      <c r="D17">
        <f>'all Meth 2 raw'!D17*2.80779</f>
        <v>36130.64172</v>
      </c>
      <c r="E17">
        <f>'all Meth 2 raw'!E17*1.629408</f>
        <v>3477.1566720000001</v>
      </c>
      <c r="F17">
        <f>'all Meth 2 raw'!F17*4.662439</f>
        <v>7478.5521559999997</v>
      </c>
      <c r="G17">
        <f>'all Meth 2 raw'!G17*1.7965777</f>
        <v>19690.491592000002</v>
      </c>
    </row>
    <row r="18" spans="1:10" x14ac:dyDescent="0.25">
      <c r="A18" t="s">
        <v>156</v>
      </c>
    </row>
    <row r="19" spans="1:10" x14ac:dyDescent="0.25">
      <c r="A19" t="s">
        <v>157</v>
      </c>
    </row>
    <row r="20" spans="1:10" x14ac:dyDescent="0.25">
      <c r="A20" t="s">
        <v>158</v>
      </c>
      <c r="E20">
        <f>'all Meth 2 raw'!E20*1.629408</f>
        <v>26021.645759999999</v>
      </c>
      <c r="F20">
        <f>'all Meth 2 raw'!F20*4.662439</f>
        <v>14229.763827999999</v>
      </c>
      <c r="G20">
        <f>'all Meth 2 raw'!G20*1.7965777</f>
        <v>20685.795637800002</v>
      </c>
    </row>
    <row r="21" spans="1:10" x14ac:dyDescent="0.25">
      <c r="A21" t="s">
        <v>159</v>
      </c>
      <c r="B21">
        <f>'all Meth 2 raw'!B21*1.824551</f>
        <v>51.087428000000003</v>
      </c>
      <c r="C21">
        <f>'all Meth 2 raw'!C21*4.747977</f>
        <v>180.423126</v>
      </c>
      <c r="D21">
        <f>'all Meth 2 raw'!D21*2.80779</f>
        <v>157.23623999999998</v>
      </c>
    </row>
    <row r="22" spans="1:10" x14ac:dyDescent="0.25">
      <c r="A22" t="s">
        <v>160</v>
      </c>
    </row>
    <row r="23" spans="1:10" x14ac:dyDescent="0.25">
      <c r="A23" t="s">
        <v>161</v>
      </c>
      <c r="H23">
        <v>9826.0104360000005</v>
      </c>
      <c r="I23">
        <v>6178.2351840000001</v>
      </c>
      <c r="J23">
        <v>5886.7920540000005</v>
      </c>
    </row>
    <row r="24" spans="1:10" x14ac:dyDescent="0.25">
      <c r="A24" t="s">
        <v>162</v>
      </c>
      <c r="B24">
        <f>'all Meth 2 raw'!B24*1.824551</f>
        <v>122285.057122</v>
      </c>
      <c r="C24">
        <f>'all Meth 2 raw'!C24*4.747977</f>
        <v>191504.90431799999</v>
      </c>
      <c r="D24">
        <f>'all Meth 2 raw'!D24*2.80779</f>
        <v>263286.46830000001</v>
      </c>
      <c r="H24">
        <v>703.25323200000003</v>
      </c>
      <c r="I24">
        <v>526.82625599999994</v>
      </c>
      <c r="J24">
        <v>356.77527600000002</v>
      </c>
    </row>
    <row r="25" spans="1:10" x14ac:dyDescent="0.25">
      <c r="A25" t="s">
        <v>163</v>
      </c>
      <c r="B25">
        <f>'all Meth 2 raw'!B25*1.824551</f>
        <v>426.94493399999999</v>
      </c>
      <c r="C25">
        <f>'all Meth 2 raw'!C25*4.747977</f>
        <v>0</v>
      </c>
      <c r="D25">
        <f>'all Meth 2 raw'!D25*2.80779</f>
        <v>0</v>
      </c>
      <c r="H25">
        <v>517.67251799999997</v>
      </c>
      <c r="I25">
        <v>1592.452092</v>
      </c>
      <c r="J25">
        <v>0</v>
      </c>
    </row>
    <row r="26" spans="1:10" x14ac:dyDescent="0.25">
      <c r="A26" t="s">
        <v>164</v>
      </c>
    </row>
    <row r="27" spans="1:10" x14ac:dyDescent="0.25">
      <c r="A27" t="s">
        <v>165</v>
      </c>
      <c r="B27">
        <f>'all Meth 2 raw'!B27*1.824551</f>
        <v>901.32819400000005</v>
      </c>
      <c r="C27">
        <f>'all Meth 2 raw'!C27*4.747977</f>
        <v>0</v>
      </c>
      <c r="D27">
        <f>'all Meth 2 raw'!D27*2.80779</f>
        <v>0</v>
      </c>
      <c r="E27">
        <f>'all Meth 2 raw'!E27*1.629408</f>
        <v>1225.3148160000001</v>
      </c>
      <c r="F27">
        <f>'all Meth 2 raw'!F27*4.662439</f>
        <v>0</v>
      </c>
      <c r="G27">
        <f>'all Meth 2 raw'!G27*1.7965777</f>
        <v>3007.4710697999999</v>
      </c>
    </row>
    <row r="28" spans="1:10" x14ac:dyDescent="0.25">
      <c r="A28" t="s">
        <v>166</v>
      </c>
      <c r="H28">
        <v>1256.739572</v>
      </c>
      <c r="I28">
        <v>1999.545108</v>
      </c>
      <c r="J28">
        <v>0</v>
      </c>
    </row>
    <row r="29" spans="1:10" x14ac:dyDescent="0.25">
      <c r="A29" t="s">
        <v>167</v>
      </c>
      <c r="E29">
        <f>'all Meth 2 raw'!E29*1.629408</f>
        <v>0</v>
      </c>
      <c r="F29">
        <f>'all Meth 2 raw'!F29*4.662439</f>
        <v>1575.9043819999999</v>
      </c>
      <c r="G29">
        <f>'all Meth 2 raw'!G29*1.7965777</f>
        <v>1289.9427886000001</v>
      </c>
      <c r="H29">
        <v>3.2558020000000001</v>
      </c>
      <c r="I29">
        <v>0</v>
      </c>
      <c r="J29">
        <v>4.5740420000000004</v>
      </c>
    </row>
    <row r="30" spans="1:10" x14ac:dyDescent="0.25">
      <c r="A30" t="s">
        <v>168</v>
      </c>
      <c r="H30">
        <v>74092.286114000002</v>
      </c>
      <c r="I30">
        <v>21540.009876</v>
      </c>
      <c r="J30">
        <v>26108.631736000003</v>
      </c>
    </row>
    <row r="31" spans="1:10" x14ac:dyDescent="0.25">
      <c r="A31" t="s">
        <v>169</v>
      </c>
      <c r="B31">
        <f>'all Meth 2 raw'!B31*1.824551</f>
        <v>780.90782799999999</v>
      </c>
      <c r="C31">
        <f>'all Meth 2 raw'!C31*4.747977</f>
        <v>1006.5711239999999</v>
      </c>
      <c r="D31">
        <f>'all Meth 2 raw'!D31*2.80779</f>
        <v>0</v>
      </c>
    </row>
    <row r="32" spans="1:10" x14ac:dyDescent="0.25">
      <c r="A32" t="s">
        <v>170</v>
      </c>
      <c r="H32">
        <v>4909.7494160000006</v>
      </c>
      <c r="I32">
        <v>2705.9712239999999</v>
      </c>
      <c r="J32">
        <v>3558.6046760000004</v>
      </c>
    </row>
    <row r="33" spans="1:10" x14ac:dyDescent="0.25">
      <c r="A33" t="s">
        <v>171</v>
      </c>
      <c r="E33">
        <f>'all Meth 2 raw'!E33*1.629408</f>
        <v>18747.968448</v>
      </c>
      <c r="F33">
        <f>'all Meth 2 raw'!F33*4.662439</f>
        <v>57991.416281999998</v>
      </c>
      <c r="G33">
        <f>'all Meth 2 raw'!G33*1.7965777</f>
        <v>66099.686738400007</v>
      </c>
    </row>
    <row r="34" spans="1:10" x14ac:dyDescent="0.25">
      <c r="A34" t="s">
        <v>172</v>
      </c>
    </row>
    <row r="35" spans="1:10" x14ac:dyDescent="0.25">
      <c r="A35" t="s">
        <v>173</v>
      </c>
      <c r="B35">
        <f>'all Meth 2 raw'!B35*1.824551</f>
        <v>441.54134199999999</v>
      </c>
      <c r="C35">
        <f>'all Meth 2 raw'!C35*4.747977</f>
        <v>417.82197599999995</v>
      </c>
      <c r="D35">
        <f>'all Meth 2 raw'!D35*2.80779</f>
        <v>252.70109999999997</v>
      </c>
    </row>
    <row r="36" spans="1:10" x14ac:dyDescent="0.25">
      <c r="A36" t="s">
        <v>174</v>
      </c>
      <c r="B36">
        <f>'all Meth 2 raw'!B36*1.824551</f>
        <v>14.596408</v>
      </c>
      <c r="C36">
        <f>'all Meth 2 raw'!C36*4.747977</f>
        <v>9.4959539999999993</v>
      </c>
      <c r="D36">
        <f>'all Meth 2 raw'!D36*2.80779</f>
        <v>5.6155799999999996</v>
      </c>
      <c r="E36">
        <f>'all Meth 2 raw'!E36*1.629408</f>
        <v>13.035264</v>
      </c>
      <c r="F36">
        <f>'all Meth 2 raw'!F36*4.662439</f>
        <v>0</v>
      </c>
      <c r="G36">
        <f>'all Meth 2 raw'!G36*1.7965777</f>
        <v>21.5589324</v>
      </c>
      <c r="H36">
        <v>26.046416000000001</v>
      </c>
      <c r="I36">
        <v>23.946648</v>
      </c>
      <c r="J36">
        <v>18.296168000000002</v>
      </c>
    </row>
    <row r="37" spans="1:10" x14ac:dyDescent="0.25">
      <c r="A37" t="s">
        <v>175</v>
      </c>
      <c r="B37">
        <f>'all Meth 2 raw'!B37*1.824551</f>
        <v>164.20958999999999</v>
      </c>
      <c r="C37">
        <f>'all Meth 2 raw'!C37*4.747977</f>
        <v>275.38266599999997</v>
      </c>
      <c r="D37">
        <f>'all Meth 2 raw'!D37*2.80779</f>
        <v>174.08297999999999</v>
      </c>
      <c r="E37">
        <f>'all Meth 2 raw'!E37*1.629408</f>
        <v>39.105792000000001</v>
      </c>
      <c r="F37">
        <f>'all Meth 2 raw'!F37*4.662439</f>
        <v>65.274146000000002</v>
      </c>
      <c r="G37">
        <f>'all Meth 2 raw'!G37*1.7965777</f>
        <v>35.931553999999998</v>
      </c>
      <c r="H37">
        <v>61.860238000000003</v>
      </c>
      <c r="I37">
        <v>47.893295999999999</v>
      </c>
      <c r="J37">
        <v>54.888504000000005</v>
      </c>
    </row>
    <row r="38" spans="1:10" x14ac:dyDescent="0.25">
      <c r="A38" t="s">
        <v>176</v>
      </c>
    </row>
    <row r="39" spans="1:10" x14ac:dyDescent="0.25">
      <c r="A39" t="s">
        <v>177</v>
      </c>
      <c r="B39">
        <f>'all Meth 2 raw'!B39*1.824551</f>
        <v>246879.99580999999</v>
      </c>
      <c r="C39">
        <f>'all Meth 2 raw'!C39*4.747977</f>
        <v>206745.91048799999</v>
      </c>
      <c r="D39">
        <f>'all Meth 2 raw'!D39*2.80779</f>
        <v>213588.58529999998</v>
      </c>
    </row>
    <row r="40" spans="1:10" x14ac:dyDescent="0.25">
      <c r="A40" t="s">
        <v>178</v>
      </c>
      <c r="B40">
        <f>'all Meth 2 raw'!B40*1.824551</f>
        <v>3623.558286</v>
      </c>
      <c r="C40">
        <f>'all Meth 2 raw'!C40*4.747977</f>
        <v>0</v>
      </c>
      <c r="D40">
        <f>'all Meth 2 raw'!D40*2.80779</f>
        <v>0</v>
      </c>
      <c r="E40">
        <f>'all Meth 2 raw'!E40*1.629408</f>
        <v>0</v>
      </c>
      <c r="F40">
        <f>'all Meth 2 raw'!F40*4.662439</f>
        <v>2638.940474</v>
      </c>
      <c r="G40">
        <f>'all Meth 2 raw'!G40*1.7965777</f>
        <v>0</v>
      </c>
      <c r="H40">
        <v>1455.343494</v>
      </c>
      <c r="I40">
        <v>0</v>
      </c>
      <c r="J40">
        <v>0</v>
      </c>
    </row>
    <row r="41" spans="1:10" x14ac:dyDescent="0.25">
      <c r="A41" t="s">
        <v>179</v>
      </c>
      <c r="B41">
        <f>'all Meth 2 raw'!B41*1.824551</f>
        <v>806.45154200000002</v>
      </c>
      <c r="C41">
        <f>'all Meth 2 raw'!C41*4.747977</f>
        <v>683.70868799999994</v>
      </c>
      <c r="D41">
        <f>'all Meth 2 raw'!D41*2.80779</f>
        <v>550.32683999999995</v>
      </c>
      <c r="E41">
        <f>'all Meth 2 raw'!E41*1.629408</f>
        <v>211.82303999999999</v>
      </c>
      <c r="F41">
        <f>'all Meth 2 raw'!F41*4.662439</f>
        <v>354.34536400000002</v>
      </c>
      <c r="G41">
        <f>'all Meth 2 raw'!G41*1.7965777</f>
        <v>265.89349959999998</v>
      </c>
      <c r="H41">
        <v>328.83600200000001</v>
      </c>
      <c r="I41">
        <v>203.54650799999999</v>
      </c>
      <c r="J41">
        <v>233.27614200000002</v>
      </c>
    </row>
    <row r="42" spans="1:10" x14ac:dyDescent="0.25">
      <c r="A42" t="s">
        <v>180</v>
      </c>
      <c r="B42">
        <f>'all Meth 2 raw'!B42*1.824551</f>
        <v>25.543714000000001</v>
      </c>
      <c r="C42">
        <f>'all Meth 2 raw'!C42*4.747977</f>
        <v>37.983815999999997</v>
      </c>
      <c r="D42">
        <f>'all Meth 2 raw'!D42*2.80779</f>
        <v>0</v>
      </c>
      <c r="E42">
        <f>'all Meth 2 raw'!E42*1.629408</f>
        <v>3.2588159999999999</v>
      </c>
      <c r="F42">
        <f>'all Meth 2 raw'!F42*4.662439</f>
        <v>0</v>
      </c>
      <c r="G42">
        <f>'all Meth 2 raw'!G42*1.7965777</f>
        <v>0</v>
      </c>
    </row>
    <row r="43" spans="1:10" x14ac:dyDescent="0.25">
      <c r="A43" t="s">
        <v>181</v>
      </c>
      <c r="B43">
        <f>'all Meth 2 raw'!B43*1.824551</f>
        <v>28134.576420000001</v>
      </c>
      <c r="C43">
        <f>'all Meth 2 raw'!C43*4.747977</f>
        <v>16038.666305999999</v>
      </c>
      <c r="D43">
        <f>'all Meth 2 raw'!D43*2.80779</f>
        <v>11.231159999999999</v>
      </c>
    </row>
    <row r="44" spans="1:10" x14ac:dyDescent="0.25">
      <c r="A44" t="s">
        <v>182</v>
      </c>
      <c r="B44">
        <f>'all Meth 2 raw'!B44*1.824551</f>
        <v>8940.2999</v>
      </c>
      <c r="C44">
        <f>'all Meth 2 raw'!C44*4.747977</f>
        <v>15326.469755999999</v>
      </c>
      <c r="D44">
        <f>'all Meth 2 raw'!D44*2.80779</f>
        <v>22.462319999999998</v>
      </c>
    </row>
    <row r="45" spans="1:10" x14ac:dyDescent="0.25">
      <c r="A45" t="s">
        <v>183</v>
      </c>
      <c r="B45">
        <f>'all Meth 2 raw'!B45*1.824551</f>
        <v>3477.5942060000002</v>
      </c>
      <c r="C45">
        <f>'all Meth 2 raw'!C45*4.747977</f>
        <v>4121.2440360000001</v>
      </c>
      <c r="D45">
        <f>'all Meth 2 raw'!D45*2.80779</f>
        <v>0</v>
      </c>
      <c r="E45">
        <f>'all Meth 2 raw'!E45*1.629408</f>
        <v>0</v>
      </c>
      <c r="F45">
        <f>'all Meth 2 raw'!F45*4.662439</f>
        <v>0</v>
      </c>
      <c r="G45">
        <f>'all Meth 2 raw'!G45*1.7965777</f>
        <v>10.7794662</v>
      </c>
    </row>
    <row r="46" spans="1:10" x14ac:dyDescent="0.25">
      <c r="A46" t="s">
        <v>184</v>
      </c>
      <c r="B46">
        <f>'all Meth 2 raw'!B46*1.824551</f>
        <v>14.596408</v>
      </c>
      <c r="C46">
        <f>'all Meth 2 raw'!C46*4.747977</f>
        <v>9.4959539999999993</v>
      </c>
      <c r="D46">
        <f>'all Meth 2 raw'!D46*2.80779</f>
        <v>0</v>
      </c>
    </row>
    <row r="47" spans="1:10" x14ac:dyDescent="0.25">
      <c r="A47" t="s">
        <v>185</v>
      </c>
      <c r="B47">
        <f>'all Meth 2 raw'!B47*1.824551</f>
        <v>38910.374626000004</v>
      </c>
      <c r="C47">
        <f>'all Meth 2 raw'!C47*4.747977</f>
        <v>14804.192286</v>
      </c>
      <c r="D47">
        <f>'all Meth 2 raw'!D47*2.80779</f>
        <v>0</v>
      </c>
      <c r="E47">
        <f>'all Meth 2 raw'!E47*1.629408</f>
        <v>0</v>
      </c>
      <c r="F47">
        <f>'all Meth 2 raw'!F47*4.662439</f>
        <v>0</v>
      </c>
      <c r="G47">
        <f>'all Meth 2 raw'!G47*1.7965777</f>
        <v>39.524709399999999</v>
      </c>
      <c r="H47">
        <v>0</v>
      </c>
      <c r="I47">
        <v>0</v>
      </c>
      <c r="J47">
        <v>32.018294000000004</v>
      </c>
    </row>
    <row r="48" spans="1:10" x14ac:dyDescent="0.25">
      <c r="A48" t="s">
        <v>186</v>
      </c>
      <c r="B48">
        <f>'all Meth 2 raw'!B48*1.824551</f>
        <v>2992.2636400000001</v>
      </c>
      <c r="C48">
        <f>'all Meth 2 raw'!C48*4.747977</f>
        <v>9097.1239319999986</v>
      </c>
      <c r="D48">
        <f>'all Meth 2 raw'!D48*2.80779</f>
        <v>5.6155799999999996</v>
      </c>
    </row>
    <row r="49" spans="1:10" x14ac:dyDescent="0.25">
      <c r="A49" t="s">
        <v>187</v>
      </c>
      <c r="B49">
        <f>'all Meth 2 raw'!B49*1.824551</f>
        <v>3.6491020000000001</v>
      </c>
      <c r="C49">
        <f>'all Meth 2 raw'!C49*4.747977</f>
        <v>0</v>
      </c>
      <c r="D49">
        <f>'all Meth 2 raw'!D49*2.80779</f>
        <v>0</v>
      </c>
    </row>
    <row r="50" spans="1:10" x14ac:dyDescent="0.25">
      <c r="A50" t="s">
        <v>188</v>
      </c>
      <c r="H50">
        <v>13794.833074</v>
      </c>
      <c r="I50">
        <v>32411.788067999998</v>
      </c>
      <c r="J50">
        <v>3663.8076420000002</v>
      </c>
    </row>
    <row r="51" spans="1:10" x14ac:dyDescent="0.25">
      <c r="A51" t="s">
        <v>189</v>
      </c>
      <c r="E51">
        <f>'all Meth 2 raw'!E51*1.629408</f>
        <v>272903.02828799997</v>
      </c>
      <c r="F51">
        <f>'all Meth 2 raw'!F51*4.662439</f>
        <v>221064.88274599999</v>
      </c>
      <c r="G51">
        <f>'all Meth 2 raw'!G51*1.7965777</f>
        <v>213724.47634740002</v>
      </c>
    </row>
    <row r="52" spans="1:10" x14ac:dyDescent="0.25">
      <c r="A52" t="s">
        <v>190</v>
      </c>
      <c r="B52">
        <f>'all Meth 2 raw'!B52*1.824551</f>
        <v>95777.980194000003</v>
      </c>
      <c r="C52">
        <f>'all Meth 2 raw'!C52*4.747977</f>
        <v>87410.256569999998</v>
      </c>
      <c r="D52">
        <f>'all Meth 2 raw'!D52*2.80779</f>
        <v>90028.978559999989</v>
      </c>
      <c r="E52">
        <f>'all Meth 2 raw'!E52*1.629408</f>
        <v>483722.35295999999</v>
      </c>
      <c r="F52">
        <f>'all Meth 2 raw'!F52*4.662439</f>
        <v>484427.41210000002</v>
      </c>
      <c r="G52">
        <f>'all Meth 2 raw'!G52*1.7965777</f>
        <v>438839.2553128</v>
      </c>
      <c r="H52">
        <v>662067.33669999999</v>
      </c>
      <c r="I52">
        <v>720961.73133600003</v>
      </c>
      <c r="J52">
        <v>630600.30033</v>
      </c>
    </row>
    <row r="53" spans="1:10" x14ac:dyDescent="0.25">
      <c r="A53" t="s">
        <v>191</v>
      </c>
      <c r="H53">
        <v>28110.594467999999</v>
      </c>
      <c r="I53">
        <v>27347.072015999998</v>
      </c>
      <c r="J53">
        <v>37909.660096</v>
      </c>
    </row>
    <row r="54" spans="1:10" x14ac:dyDescent="0.25">
      <c r="A54" t="s">
        <v>192</v>
      </c>
      <c r="B54">
        <f>'all Meth 2 raw'!B54*1.824551</f>
        <v>51.087428000000003</v>
      </c>
      <c r="C54">
        <f>'all Meth 2 raw'!C54*4.747977</f>
        <v>56.975724</v>
      </c>
      <c r="D54">
        <f>'all Meth 2 raw'!D54*2.80779</f>
        <v>33.693479999999994</v>
      </c>
      <c r="E54">
        <f>'all Meth 2 raw'!E54*1.629408</f>
        <v>244.41120000000001</v>
      </c>
      <c r="F54">
        <f>'all Meth 2 raw'!F54*4.662439</f>
        <v>326.37072999999998</v>
      </c>
      <c r="G54">
        <f>'all Meth 2 raw'!G54*1.7965777</f>
        <v>165.2851484</v>
      </c>
      <c r="H54">
        <v>257.20835800000003</v>
      </c>
      <c r="I54">
        <v>347.22639600000002</v>
      </c>
      <c r="J54">
        <v>279.01656200000002</v>
      </c>
    </row>
    <row r="55" spans="1:10" x14ac:dyDescent="0.25">
      <c r="A55" t="s">
        <v>193</v>
      </c>
      <c r="B55">
        <f>'all Meth 2 raw'!B55*1.824551</f>
        <v>8830.8268399999997</v>
      </c>
      <c r="C55">
        <f>'all Meth 2 raw'!C55*4.747977</f>
        <v>16105.137983999999</v>
      </c>
      <c r="D55">
        <f>'all Meth 2 raw'!D55*2.80779</f>
        <v>6469.1481599999997</v>
      </c>
      <c r="E55">
        <f>'all Meth 2 raw'!E55*1.629408</f>
        <v>2108.4539519999998</v>
      </c>
      <c r="F55">
        <f>'all Meth 2 raw'!F55*4.662439</f>
        <v>13912.717976</v>
      </c>
      <c r="G55">
        <f>'all Meth 2 raw'!G55*1.7965777</f>
        <v>29338.113841000002</v>
      </c>
    </row>
    <row r="56" spans="1:10" x14ac:dyDescent="0.25">
      <c r="A56" t="s">
        <v>194</v>
      </c>
      <c r="B56">
        <f>'all Meth 2 raw'!B56*1.824551</f>
        <v>275383.13153200003</v>
      </c>
      <c r="C56">
        <f>'all Meth 2 raw'!C56*4.747977</f>
        <v>273673.39428000001</v>
      </c>
      <c r="D56">
        <f>'all Meth 2 raw'!D56*2.80779</f>
        <v>246293.72321999999</v>
      </c>
      <c r="E56">
        <f>'all Meth 2 raw'!E56*1.629408</f>
        <v>53148.030143999997</v>
      </c>
      <c r="F56">
        <f>'all Meth 2 raw'!F56*4.662439</f>
        <v>87588.579054000002</v>
      </c>
      <c r="G56">
        <f>'all Meth 2 raw'!G56*1.7965777</f>
        <v>114032.3797744</v>
      </c>
      <c r="H56">
        <v>116027.015874</v>
      </c>
      <c r="I56">
        <v>95834.485295999999</v>
      </c>
      <c r="J56">
        <v>141493.415228</v>
      </c>
    </row>
    <row r="57" spans="1:10" x14ac:dyDescent="0.25">
      <c r="A57" s="11" t="s">
        <v>195</v>
      </c>
      <c r="E57">
        <f>'all Meth 2 raw'!E57*1.629408</f>
        <v>1730.431296</v>
      </c>
      <c r="F57">
        <f>'all Meth 2 raw'!F57*4.662439</f>
        <v>1473.3307239999999</v>
      </c>
      <c r="G57">
        <f>'all Meth 2 raw'!G57*1.7965777</f>
        <v>2123.5548414</v>
      </c>
      <c r="H57">
        <v>0</v>
      </c>
      <c r="I57">
        <v>23.946648</v>
      </c>
      <c r="J57">
        <v>0</v>
      </c>
    </row>
    <row r="58" spans="1:10" x14ac:dyDescent="0.25">
      <c r="A58" t="s">
        <v>196</v>
      </c>
      <c r="B58">
        <f>'all Meth 2 raw'!B58*1.824551</f>
        <v>67665.298385999995</v>
      </c>
      <c r="C58">
        <f>'all Meth 2 raw'!C58*4.747977</f>
        <v>56947.236137999993</v>
      </c>
      <c r="D58">
        <f>'all Meth 2 raw'!D58*2.80779</f>
        <v>72777.916799999992</v>
      </c>
      <c r="E58">
        <f>'all Meth 2 raw'!E58*1.629408</f>
        <v>69028.240512000004</v>
      </c>
      <c r="F58">
        <f>'all Meth 2 raw'!F58*4.662439</f>
        <v>42428.194900000002</v>
      </c>
      <c r="G58">
        <f>'all Meth 2 raw'!G58*1.7965777</f>
        <v>22906.365675000001</v>
      </c>
      <c r="H58">
        <v>21416.665556</v>
      </c>
      <c r="I58">
        <v>11147.164644</v>
      </c>
      <c r="J58">
        <v>53351.625888000002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4" workbookViewId="0">
      <selection activeCell="K47" sqref="K47"/>
    </sheetView>
  </sheetViews>
  <sheetFormatPr defaultRowHeight="15" x14ac:dyDescent="0.25"/>
  <sheetData>
    <row r="1" spans="1:10" x14ac:dyDescent="0.25">
      <c r="B1" s="6" t="s">
        <v>197</v>
      </c>
      <c r="C1" s="6" t="s">
        <v>198</v>
      </c>
      <c r="D1" s="6" t="s">
        <v>199</v>
      </c>
      <c r="E1" s="6" t="s">
        <v>200</v>
      </c>
      <c r="F1" s="6" t="s">
        <v>201</v>
      </c>
      <c r="G1" s="6" t="s">
        <v>202</v>
      </c>
      <c r="H1" s="6" t="s">
        <v>203</v>
      </c>
      <c r="I1" s="6" t="s">
        <v>205</v>
      </c>
      <c r="J1" s="6" t="s">
        <v>204</v>
      </c>
    </row>
    <row r="2" spans="1:10" x14ac:dyDescent="0.25">
      <c r="A2" t="s">
        <v>140</v>
      </c>
    </row>
    <row r="3" spans="1:10" x14ac:dyDescent="0.25">
      <c r="A3" t="s">
        <v>141</v>
      </c>
    </row>
    <row r="4" spans="1:10" x14ac:dyDescent="0.25">
      <c r="A4" t="s">
        <v>142</v>
      </c>
      <c r="H4">
        <v>14.595745498093212</v>
      </c>
      <c r="I4">
        <v>14.752928617301357</v>
      </c>
      <c r="J4">
        <v>13.640552839207494</v>
      </c>
    </row>
    <row r="5" spans="1:10" x14ac:dyDescent="0.25">
      <c r="A5" t="s">
        <v>143</v>
      </c>
    </row>
    <row r="6" spans="1:10" x14ac:dyDescent="0.25">
      <c r="A6" t="s">
        <v>144</v>
      </c>
      <c r="E6">
        <f>LOG('all Meth 2 normalized'!E6,2)</f>
        <v>10.54983794754939</v>
      </c>
      <c r="F6">
        <f>LOG('all Meth 2 normalized'!F6,2)</f>
        <v>12.221084850306603</v>
      </c>
      <c r="G6">
        <f>LOG('all Meth 2 normalized'!G6,2)</f>
        <v>14.304682950292763</v>
      </c>
    </row>
    <row r="7" spans="1:10" x14ac:dyDescent="0.25">
      <c r="A7" t="s">
        <v>145</v>
      </c>
    </row>
    <row r="8" spans="1:10" x14ac:dyDescent="0.25">
      <c r="A8" t="s">
        <v>146</v>
      </c>
    </row>
    <row r="9" spans="1:10" x14ac:dyDescent="0.25">
      <c r="A9" t="s">
        <v>147</v>
      </c>
    </row>
    <row r="10" spans="1:10" x14ac:dyDescent="0.25">
      <c r="A10" t="s">
        <v>148</v>
      </c>
    </row>
    <row r="11" spans="1:10" x14ac:dyDescent="0.25">
      <c r="A11" t="s">
        <v>149</v>
      </c>
    </row>
    <row r="12" spans="1:10" x14ac:dyDescent="0.25">
      <c r="A12" t="s">
        <v>150</v>
      </c>
    </row>
    <row r="13" spans="1:10" x14ac:dyDescent="0.25">
      <c r="A13" s="11" t="s">
        <v>151</v>
      </c>
      <c r="E13">
        <f>LOG('all Meth 2 normalized'!E13,2)</f>
        <v>10.864219233383404</v>
      </c>
    </row>
    <row r="14" spans="1:10" x14ac:dyDescent="0.25">
      <c r="A14" t="s">
        <v>152</v>
      </c>
    </row>
    <row r="15" spans="1:10" x14ac:dyDescent="0.25">
      <c r="A15" t="s">
        <v>153</v>
      </c>
      <c r="E15">
        <f>LOG('all Meth 2 normalized'!E15,2)</f>
        <v>10.961735739297666</v>
      </c>
      <c r="F15">
        <f>LOG('all Meth 2 normalized'!F15,2)</f>
        <v>10.672295962138932</v>
      </c>
      <c r="G15">
        <f>LOG('all Meth 2 normalized'!G15,2)</f>
        <v>11.00259826701831</v>
      </c>
    </row>
    <row r="16" spans="1:10" x14ac:dyDescent="0.25">
      <c r="A16" t="s">
        <v>154</v>
      </c>
    </row>
    <row r="17" spans="1:10" x14ac:dyDescent="0.25">
      <c r="A17" t="s">
        <v>155</v>
      </c>
      <c r="B17">
        <f>LOG('all Meth 2 normalized'!B17,2)</f>
        <v>15.704972308038075</v>
      </c>
      <c r="C17">
        <f>LOG('all Meth 2 normalized'!C17,2)</f>
        <v>15.413476028985176</v>
      </c>
      <c r="D17">
        <f>LOG('all Meth 2 normalized'!D17,2)</f>
        <v>15.140935258400622</v>
      </c>
      <c r="E17">
        <f>LOG('all Meth 2 normalized'!E17,2)</f>
        <v>11.76369235742944</v>
      </c>
      <c r="F17">
        <f>LOG('all Meth 2 normalized'!F17,2)</f>
        <v>12.868543276761523</v>
      </c>
      <c r="G17">
        <f>LOG('all Meth 2 normalized'!G17,2)</f>
        <v>14.265211509503356</v>
      </c>
    </row>
    <row r="18" spans="1:10" x14ac:dyDescent="0.25">
      <c r="A18" t="s">
        <v>156</v>
      </c>
    </row>
    <row r="19" spans="1:10" x14ac:dyDescent="0.25">
      <c r="A19" t="s">
        <v>157</v>
      </c>
    </row>
    <row r="20" spans="1:10" x14ac:dyDescent="0.25">
      <c r="A20" t="s">
        <v>158</v>
      </c>
      <c r="E20">
        <f>LOG('all Meth 2 normalized'!E20,2)</f>
        <v>14.667424588903611</v>
      </c>
      <c r="F20">
        <f>LOG('all Meth 2 normalized'!F20,2)</f>
        <v>13.796624097141132</v>
      </c>
      <c r="G20">
        <f>LOG('all Meth 2 normalized'!G20,2)</f>
        <v>14.336352828572005</v>
      </c>
    </row>
    <row r="21" spans="1:10" x14ac:dyDescent="0.25">
      <c r="A21" t="s">
        <v>159</v>
      </c>
      <c r="B21">
        <f>LOG('all Meth 2 normalized'!B21,2)</f>
        <v>5.6748963998743553</v>
      </c>
      <c r="C21">
        <f>LOG('all Meth 2 normalized'!C21,2)</f>
        <v>7.4952404597826492</v>
      </c>
      <c r="D21">
        <f>LOG('all Meth 2 normalized'!D21,2)</f>
        <v>7.2967899598054879</v>
      </c>
    </row>
    <row r="22" spans="1:10" x14ac:dyDescent="0.25">
      <c r="A22" t="s">
        <v>160</v>
      </c>
    </row>
    <row r="23" spans="1:10" x14ac:dyDescent="0.25">
      <c r="A23" t="s">
        <v>161</v>
      </c>
      <c r="H23">
        <v>13.262390056008035</v>
      </c>
      <c r="I23">
        <v>12.592979075072838</v>
      </c>
      <c r="J23">
        <v>12.523265951218544</v>
      </c>
    </row>
    <row r="24" spans="1:10" x14ac:dyDescent="0.25">
      <c r="A24" t="s">
        <v>162</v>
      </c>
      <c r="B24">
        <f>LOG('all Meth 2 normalized'!B24,2)</f>
        <v>16.899888595938279</v>
      </c>
      <c r="C24">
        <f>LOG('all Meth 2 normalized'!C24,2)</f>
        <v>17.547021813556537</v>
      </c>
      <c r="D24">
        <f>LOG('all Meth 2 normalized'!D24,2)</f>
        <v>18.006273849910613</v>
      </c>
      <c r="H24">
        <v>9.4579004676448211</v>
      </c>
      <c r="I24">
        <v>9.0411834382868808</v>
      </c>
      <c r="J24">
        <v>8.4788718318600917</v>
      </c>
    </row>
    <row r="25" spans="1:10" x14ac:dyDescent="0.25">
      <c r="A25" t="s">
        <v>163</v>
      </c>
      <c r="B25">
        <f>LOG('all Meth 2 normalized'!B25,2)</f>
        <v>8.7379061974001555</v>
      </c>
      <c r="H25">
        <v>9.0158959207657077</v>
      </c>
      <c r="I25">
        <v>10.637034255150775</v>
      </c>
    </row>
    <row r="26" spans="1:10" x14ac:dyDescent="0.25">
      <c r="A26" t="s">
        <v>164</v>
      </c>
    </row>
    <row r="27" spans="1:10" x14ac:dyDescent="0.25">
      <c r="A27" t="s">
        <v>165</v>
      </c>
      <c r="B27">
        <f>LOG('all Meth 2 normalized'!B27,2)</f>
        <v>9.8159087094014286</v>
      </c>
      <c r="E27">
        <f>LOG('all Meth 2 normalized'!E27,2)</f>
        <v>10.258936748282652</v>
      </c>
      <c r="G27">
        <f>LOG('all Meth 2 normalized'!G27,2)</f>
        <v>11.55433514420581</v>
      </c>
    </row>
    <row r="28" spans="1:10" x14ac:dyDescent="0.25">
      <c r="A28" t="s">
        <v>166</v>
      </c>
      <c r="H28">
        <v>10.295470002749433</v>
      </c>
      <c r="I28">
        <v>10.965456112123636</v>
      </c>
    </row>
    <row r="29" spans="1:10" x14ac:dyDescent="0.25">
      <c r="A29" t="s">
        <v>167</v>
      </c>
      <c r="F29">
        <f>LOG('all Meth 2 normalized'!F29,2)</f>
        <v>10.621964286588788</v>
      </c>
      <c r="G29">
        <f>LOG('all Meth 2 normalized'!G29,2)</f>
        <v>10.333091365478518</v>
      </c>
      <c r="H29">
        <v>1.7030129654813524</v>
      </c>
      <c r="J29">
        <v>2.1934696129978422</v>
      </c>
    </row>
    <row r="30" spans="1:10" x14ac:dyDescent="0.25">
      <c r="A30" t="s">
        <v>168</v>
      </c>
      <c r="H30">
        <v>16.177035728229313</v>
      </c>
      <c r="I30">
        <v>14.394731290901069</v>
      </c>
      <c r="J30">
        <v>14.672239232473606</v>
      </c>
    </row>
    <row r="31" spans="1:10" x14ac:dyDescent="0.25">
      <c r="A31" t="s">
        <v>169</v>
      </c>
      <c r="B31">
        <f>LOG('all Meth 2 normalized'!B31,2)</f>
        <v>9.609008464217899</v>
      </c>
      <c r="C31">
        <f>LOG('all Meth 2 normalized'!C31,2)</f>
        <v>9.9752334009022618</v>
      </c>
    </row>
    <row r="32" spans="1:10" x14ac:dyDescent="0.25">
      <c r="A32" t="s">
        <v>170</v>
      </c>
      <c r="H32">
        <v>12.261433678750016</v>
      </c>
      <c r="I32">
        <v>11.401930782064772</v>
      </c>
      <c r="J32">
        <v>11.797095957984034</v>
      </c>
    </row>
    <row r="33" spans="1:10" x14ac:dyDescent="0.25">
      <c r="A33" t="s">
        <v>171</v>
      </c>
      <c r="E33">
        <f>LOG('all Meth 2 normalized'!E33,2)</f>
        <v>14.194446651489255</v>
      </c>
      <c r="F33">
        <f>LOG('all Meth 2 normalized'!F33,2)</f>
        <v>15.823551752137174</v>
      </c>
      <c r="G33">
        <f>LOG('all Meth 2 normalized'!G33,2)</f>
        <v>16.012355814035402</v>
      </c>
    </row>
    <row r="34" spans="1:10" x14ac:dyDescent="0.25">
      <c r="A34" t="s">
        <v>172</v>
      </c>
    </row>
    <row r="35" spans="1:10" x14ac:dyDescent="0.25">
      <c r="A35" t="s">
        <v>173</v>
      </c>
      <c r="B35">
        <f>LOG('all Meth 2 normalized'!B35,2)</f>
        <v>8.7864047150913454</v>
      </c>
      <c r="C35">
        <f>LOG('all Meth 2 normalized'!C35,2)</f>
        <v>8.7067445649763613</v>
      </c>
      <c r="D35">
        <f>LOG('all Meth 2 normalized'!D35,2)</f>
        <v>7.981288134077559</v>
      </c>
    </row>
    <row r="36" spans="1:10" x14ac:dyDescent="0.25">
      <c r="A36" t="s">
        <v>174</v>
      </c>
      <c r="B36">
        <f>LOG('all Meth 2 normalized'!B36,2)</f>
        <v>3.8675414778167521</v>
      </c>
      <c r="C36">
        <f>LOG('all Meth 2 normalized'!C36,2)</f>
        <v>3.2473129463390635</v>
      </c>
      <c r="D36">
        <f>LOG('all Meth 2 normalized'!D36,2)</f>
        <v>2.4894350377478842</v>
      </c>
      <c r="E36">
        <f>LOG('all Meth 2 normalized'!E36,2)</f>
        <v>3.7043478966050145</v>
      </c>
      <c r="G36">
        <f>LOG('all Meth 2 normalized'!G36,2)</f>
        <v>4.4302138323766229</v>
      </c>
      <c r="H36">
        <v>4.7030129654813528</v>
      </c>
      <c r="I36">
        <v>4.5817518196495843</v>
      </c>
      <c r="J36">
        <v>4.1934696129978422</v>
      </c>
    </row>
    <row r="37" spans="1:10" x14ac:dyDescent="0.25">
      <c r="A37" t="s">
        <v>175</v>
      </c>
      <c r="B37">
        <f>LOG('all Meth 2 normalized'!B37,2)</f>
        <v>7.3593945741464273</v>
      </c>
      <c r="C37">
        <f>LOG('all Meth 2 normalized'!C37,2)</f>
        <v>8.1052939414666358</v>
      </c>
      <c r="D37">
        <f>LOG('all Meth 2 normalized'!D37,2)</f>
        <v>7.44363134813476</v>
      </c>
      <c r="E37">
        <f>LOG('all Meth 2 normalized'!E37,2)</f>
        <v>5.2893103973261706</v>
      </c>
      <c r="F37">
        <f>LOG('all Meth 2 normalized'!F37,2)</f>
        <v>6.028439772364206</v>
      </c>
      <c r="G37">
        <f>LOG('all Meth 2 normalized'!G37,2)</f>
        <v>5.1671794265428295</v>
      </c>
      <c r="H37">
        <v>5.9509404789249372</v>
      </c>
      <c r="I37">
        <v>5.5817518196495843</v>
      </c>
      <c r="J37">
        <v>5.7784321137189982</v>
      </c>
    </row>
    <row r="38" spans="1:10" x14ac:dyDescent="0.25">
      <c r="A38" t="s">
        <v>176</v>
      </c>
    </row>
    <row r="39" spans="1:10" x14ac:dyDescent="0.25">
      <c r="A39" t="s">
        <v>177</v>
      </c>
      <c r="B39">
        <f>LOG('all Meth 2 normalized'!B39,2)</f>
        <v>17.913450416972953</v>
      </c>
      <c r="C39">
        <f>LOG('all Meth 2 normalized'!C39,2)</f>
        <v>17.657499267064157</v>
      </c>
      <c r="D39">
        <f>LOG('all Meth 2 normalized'!D39,2)</f>
        <v>17.704475022346553</v>
      </c>
    </row>
    <row r="40" spans="1:10" x14ac:dyDescent="0.25">
      <c r="A40" t="s">
        <v>178</v>
      </c>
      <c r="B40">
        <f>LOG('all Meth 2 normalized'!B40,2)</f>
        <v>11.823191385345126</v>
      </c>
      <c r="F40">
        <f>LOG('all Meth 2 normalized'!F40,2)</f>
        <v>11.365743093138486</v>
      </c>
      <c r="H40">
        <v>10.507143986664671</v>
      </c>
    </row>
    <row r="41" spans="1:10" x14ac:dyDescent="0.25">
      <c r="A41" t="s">
        <v>179</v>
      </c>
      <c r="B41">
        <f>LOG('all Meth 2 normalized'!B41,2)</f>
        <v>9.6554440372081842</v>
      </c>
      <c r="C41">
        <f>LOG('all Meth 2 normalized'!C41,2)</f>
        <v>9.417237947781377</v>
      </c>
      <c r="D41">
        <f>LOG('all Meth 2 normalized'!D41,2)</f>
        <v>9.1041448818630926</v>
      </c>
      <c r="E41">
        <f>LOG('all Meth 2 normalized'!E41,2)</f>
        <v>7.7267157096334689</v>
      </c>
      <c r="F41">
        <f>LOG('all Meth 2 normalized'!F41,2)</f>
        <v>8.4690123637501884</v>
      </c>
      <c r="G41">
        <f>LOG('all Meth 2 normalized'!G41,2)</f>
        <v>8.0547046972844178</v>
      </c>
      <c r="H41">
        <v>8.3612244482331466</v>
      </c>
      <c r="I41">
        <v>7.6692146608999243</v>
      </c>
      <c r="J41">
        <v>7.8658949549693373</v>
      </c>
    </row>
    <row r="42" spans="1:10" x14ac:dyDescent="0.25">
      <c r="A42" t="s">
        <v>180</v>
      </c>
      <c r="B42">
        <f>LOG('all Meth 2 normalized'!B42,2)</f>
        <v>4.6748963998743562</v>
      </c>
      <c r="C42">
        <f>LOG('all Meth 2 normalized'!C42,2)</f>
        <v>5.247312946339064</v>
      </c>
      <c r="E42">
        <f>LOG('all Meth 2 normalized'!E42,2)</f>
        <v>1.7043478966050143</v>
      </c>
    </row>
    <row r="43" spans="1:10" x14ac:dyDescent="0.25">
      <c r="A43" t="s">
        <v>181</v>
      </c>
      <c r="B43">
        <f>LOG('all Meth 2 normalized'!B43,2)</f>
        <v>14.780056622619149</v>
      </c>
      <c r="C43">
        <f>LOG('all Meth 2 normalized'!C43,2)</f>
        <v>13.969266559140451</v>
      </c>
      <c r="D43">
        <f>LOG('all Meth 2 normalized'!D43,2)</f>
        <v>3.4894350377478842</v>
      </c>
    </row>
    <row r="44" spans="1:10" x14ac:dyDescent="0.25">
      <c r="A44" t="s">
        <v>182</v>
      </c>
      <c r="B44">
        <f>LOG('all Meth 2 normalized'!B44,2)</f>
        <v>13.126107511706683</v>
      </c>
      <c r="C44">
        <f>LOG('all Meth 2 normalized'!C44,2)</f>
        <v>13.903737809616844</v>
      </c>
      <c r="D44">
        <f>LOG('all Meth 2 normalized'!D44,2)</f>
        <v>4.4894350377478842</v>
      </c>
    </row>
    <row r="45" spans="1:10" x14ac:dyDescent="0.25">
      <c r="A45" t="s">
        <v>183</v>
      </c>
      <c r="B45">
        <f>LOG('all Meth 2 normalized'!B45,2)</f>
        <v>11.763873881726692</v>
      </c>
      <c r="C45">
        <f>LOG('all Meth 2 normalized'!C45,2)</f>
        <v>12.008864178783544</v>
      </c>
      <c r="G45">
        <f>LOG('all Meth 2 normalized'!G45,2)</f>
        <v>3.4302138323766229</v>
      </c>
    </row>
    <row r="46" spans="1:10" x14ac:dyDescent="0.25">
      <c r="A46" t="s">
        <v>184</v>
      </c>
      <c r="B46">
        <f>LOG('all Meth 2 normalized'!B46,2)</f>
        <v>3.8675414778167521</v>
      </c>
      <c r="C46">
        <f>LOG('all Meth 2 normalized'!C46,2)</f>
        <v>3.2473129463390635</v>
      </c>
    </row>
    <row r="47" spans="1:10" x14ac:dyDescent="0.25">
      <c r="A47" t="s">
        <v>185</v>
      </c>
      <c r="B47">
        <f>LOG('all Meth 2 normalized'!B47,2)</f>
        <v>15.247867250080485</v>
      </c>
      <c r="C47">
        <f>LOG('all Meth 2 normalized'!C47,2)</f>
        <v>13.853718159036848</v>
      </c>
      <c r="G47">
        <f>LOG('all Meth 2 normalized'!G47,2)</f>
        <v>5.3046829502927642</v>
      </c>
      <c r="J47">
        <v>5.0008245350554468</v>
      </c>
    </row>
    <row r="48" spans="1:10" x14ac:dyDescent="0.25">
      <c r="A48" t="s">
        <v>186</v>
      </c>
      <c r="B48">
        <f>LOG('all Meth 2 normalized'!B48,2)</f>
        <v>11.547021577322196</v>
      </c>
      <c r="C48">
        <f>LOG('all Meth 2 normalized'!C48,2)</f>
        <v>13.151194792075245</v>
      </c>
      <c r="D48">
        <f>LOG('all Meth 2 normalized'!D48,2)</f>
        <v>2.4894350377478842</v>
      </c>
    </row>
    <row r="49" spans="1:10" x14ac:dyDescent="0.25">
      <c r="A49" t="s">
        <v>187</v>
      </c>
      <c r="B49">
        <f>LOG('all Meth 2 normalized'!B49,2)</f>
        <v>1.8675414778167516</v>
      </c>
    </row>
    <row r="50" spans="1:10" x14ac:dyDescent="0.25">
      <c r="A50" t="s">
        <v>188</v>
      </c>
      <c r="H50">
        <v>13.751840378845245</v>
      </c>
      <c r="I50">
        <v>14.98423099186455</v>
      </c>
      <c r="J50">
        <v>11.839128045406552</v>
      </c>
    </row>
    <row r="51" spans="1:10" x14ac:dyDescent="0.25">
      <c r="A51" t="s">
        <v>189</v>
      </c>
      <c r="E51">
        <f>LOG('all Meth 2 normalized'!E51,2)</f>
        <v>18.058028878106541</v>
      </c>
      <c r="F51">
        <f>LOG('all Meth 2 normalized'!F51,2)</f>
        <v>17.754110338523308</v>
      </c>
      <c r="G51">
        <f>LOG('all Meth 2 normalized'!G51,2)</f>
        <v>17.70539261351982</v>
      </c>
    </row>
    <row r="52" spans="1:10" x14ac:dyDescent="0.25">
      <c r="A52" t="s">
        <v>190</v>
      </c>
      <c r="B52">
        <f>LOG('all Meth 2 normalized'!B52,2)</f>
        <v>16.547406391289318</v>
      </c>
      <c r="C52">
        <f>LOG('all Meth 2 normalized'!C52,2)</f>
        <v>16.415514952576331</v>
      </c>
      <c r="D52">
        <f>LOG('all Meth 2 normalized'!D52,2)</f>
        <v>16.458101830943093</v>
      </c>
      <c r="E52">
        <f>LOG('all Meth 2 normalized'!E52,2)</f>
        <v>18.883819681146417</v>
      </c>
      <c r="F52">
        <f>LOG('all Meth 2 normalized'!F52,2)</f>
        <v>18.885920978985542</v>
      </c>
      <c r="G52">
        <f>LOG('all Meth 2 normalized'!G52,2)</f>
        <v>18.743333058774148</v>
      </c>
      <c r="H52">
        <v>19.336618430718211</v>
      </c>
      <c r="I52">
        <v>19.459563157651839</v>
      </c>
      <c r="J52">
        <v>19.266366331556853</v>
      </c>
    </row>
    <row r="53" spans="1:10" x14ac:dyDescent="0.25">
      <c r="A53" t="s">
        <v>191</v>
      </c>
      <c r="H53">
        <v>14.778826342942805</v>
      </c>
      <c r="I53">
        <v>14.739098755012428</v>
      </c>
      <c r="J53">
        <v>15.210277900684396</v>
      </c>
    </row>
    <row r="54" spans="1:10" x14ac:dyDescent="0.25">
      <c r="A54" t="s">
        <v>192</v>
      </c>
      <c r="B54">
        <f>LOG('all Meth 2 normalized'!B54,2)</f>
        <v>5.6748963998743553</v>
      </c>
      <c r="C54">
        <f>LOG('all Meth 2 normalized'!C54,2)</f>
        <v>5.8322754470602201</v>
      </c>
      <c r="D54">
        <f>LOG('all Meth 2 normalized'!D54,2)</f>
        <v>5.0743975384690403</v>
      </c>
      <c r="E54">
        <f>LOG('all Meth 2 normalized'!E54,2)</f>
        <v>7.9331665871008958</v>
      </c>
      <c r="F54">
        <f>LOG('all Meth 2 normalized'!F54,2)</f>
        <v>8.3503678672515687</v>
      </c>
      <c r="G54">
        <f>LOG('all Meth 2 normalized'!G54,2)</f>
        <v>7.3688132877124799</v>
      </c>
      <c r="H54">
        <v>8.006793713658455</v>
      </c>
      <c r="I54">
        <v>8.4397328147771571</v>
      </c>
      <c r="J54">
        <v>8.1242069505607297</v>
      </c>
    </row>
    <row r="55" spans="1:10" x14ac:dyDescent="0.25">
      <c r="A55" t="s">
        <v>193</v>
      </c>
      <c r="B55">
        <f>LOG('all Meth 2 normalized'!B55,2)</f>
        <v>13.108332809978709</v>
      </c>
      <c r="C55">
        <f>LOG('all Meth 2 normalized'!C55,2)</f>
        <v>13.975233400902264</v>
      </c>
      <c r="D55">
        <f>LOG('all Meth 2 normalized'!D55,2)</f>
        <v>12.659360039190197</v>
      </c>
      <c r="E55">
        <f>LOG('all Meth 2 normalized'!E55,2)</f>
        <v>11.041969798597522</v>
      </c>
      <c r="F55">
        <f>LOG('all Meth 2 normalized'!F55,2)</f>
        <v>13.76411667056184</v>
      </c>
      <c r="G55">
        <f>LOG('all Meth 2 normalized'!G55,2)</f>
        <v>14.840488502104526</v>
      </c>
    </row>
    <row r="56" spans="1:10" x14ac:dyDescent="0.25">
      <c r="A56" t="s">
        <v>194</v>
      </c>
      <c r="B56">
        <f>LOG('all Meth 2 normalized'!B56,2)</f>
        <v>18.07108066499007</v>
      </c>
      <c r="C56">
        <f>LOG('all Meth 2 normalized'!C56,2)</f>
        <v>18.062095661401173</v>
      </c>
      <c r="D56">
        <f>LOG('all Meth 2 normalized'!D56,2)</f>
        <v>17.910020335750069</v>
      </c>
      <c r="E56">
        <f>LOG('all Meth 2 normalized'!E56,2)</f>
        <v>15.697728600860913</v>
      </c>
      <c r="F56">
        <f>LOG('all Meth 2 normalized'!F56,2)</f>
        <v>16.41845514416643</v>
      </c>
      <c r="G56">
        <f>LOG('all Meth 2 normalized'!G56,2)</f>
        <v>16.799084013800748</v>
      </c>
      <c r="H56">
        <v>16.824101237802775</v>
      </c>
      <c r="I56">
        <v>16.548257271555325</v>
      </c>
      <c r="J56">
        <v>17.110375389409477</v>
      </c>
    </row>
    <row r="57" spans="1:10" x14ac:dyDescent="0.25">
      <c r="A57" s="11" t="s">
        <v>195</v>
      </c>
      <c r="E57">
        <f>LOG('all Meth 2 normalized'!E57,2)</f>
        <v>10.756915947409169</v>
      </c>
      <c r="F57">
        <f>LOG('all Meth 2 normalized'!F57,2)</f>
        <v>10.524865598483705</v>
      </c>
      <c r="G57">
        <f>LOG('all Meth 2 normalized'!G57,2)</f>
        <v>11.052265651833</v>
      </c>
      <c r="I57">
        <v>4.5817518196495843</v>
      </c>
    </row>
    <row r="58" spans="1:10" x14ac:dyDescent="0.25">
      <c r="A58" t="s">
        <v>196</v>
      </c>
      <c r="B58">
        <f>LOG('all Meth 2 normalized'!B58,2)</f>
        <v>16.04612852824398</v>
      </c>
      <c r="C58">
        <f>LOG('all Meth 2 normalized'!C58,2)</f>
        <v>15.797338203804848</v>
      </c>
      <c r="D58">
        <f>LOG('all Meth 2 normalized'!D58,2)</f>
        <v>16.151213135519871</v>
      </c>
      <c r="E58">
        <f>LOG('all Meth 2 normalized'!E58,2)</f>
        <v>16.074899090879356</v>
      </c>
      <c r="F58">
        <f>LOG('all Meth 2 normalized'!F58,2)</f>
        <v>15.372735680280023</v>
      </c>
      <c r="G58">
        <f>LOG('all Meth 2 normalized'!G58,2)</f>
        <v>14.483460958289051</v>
      </c>
      <c r="H58">
        <v>14.386446258316756</v>
      </c>
      <c r="I58">
        <v>13.444389177208377</v>
      </c>
      <c r="J58">
        <v>15.703244617324779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all egfp raw</vt:lpstr>
      <vt:lpstr>all EGFP normalized</vt:lpstr>
      <vt:lpstr>all EGFP log</vt:lpstr>
      <vt:lpstr>all Meth 1</vt:lpstr>
      <vt:lpstr>all Meth 1 normalized</vt:lpstr>
      <vt:lpstr>all Meth 1 log</vt:lpstr>
      <vt:lpstr>all Meth 2 raw</vt:lpstr>
      <vt:lpstr>all Meth 2 normalized</vt:lpstr>
      <vt:lpstr>all Meth 2 log</vt:lpstr>
      <vt:lpstr>mCherry T1 raw</vt:lpstr>
      <vt:lpstr>mCherry T1 normalized</vt:lpstr>
      <vt:lpstr>mCherry T1 log</vt:lpstr>
      <vt:lpstr>mCherry T2 raw</vt:lpstr>
      <vt:lpstr>mCherry T2 normalized</vt:lpstr>
      <vt:lpstr>mCherry T2 log</vt:lpstr>
      <vt:lpstr>Tyr raw</vt:lpstr>
      <vt:lpstr>Tyr normalized</vt:lpstr>
      <vt:lpstr>Tyr log</vt:lpstr>
    </vt:vector>
  </TitlesOfParts>
  <Company>Yale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Flowers, Grant</dc:creator>
  <cp:lastModifiedBy>Flowers, Grant</cp:lastModifiedBy>
  <dcterms:created xsi:type="dcterms:W3CDTF">2016-09-29T18:48:26Z</dcterms:created>
  <dcterms:modified xsi:type="dcterms:W3CDTF">2017-02-24T21:47:58Z</dcterms:modified>
</cp:coreProperties>
</file>