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525" windowWidth="25605" windowHeight="12015" activeTab="5"/>
  </bookViews>
  <sheets>
    <sheet name="fig1" sheetId="1" r:id="rId1"/>
    <sheet name="fig2" sheetId="2" r:id="rId2"/>
    <sheet name="fig3" sheetId="3" r:id="rId3"/>
    <sheet name="fig4" sheetId="4" r:id="rId4"/>
    <sheet name="fig5" sheetId="5" r:id="rId5"/>
    <sheet name="poweranalysis" sheetId="6" r:id="rId6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8" i="6" l="1"/>
  <c r="M18" i="6"/>
  <c r="O18" i="6" s="1"/>
  <c r="K18" i="6"/>
  <c r="N17" i="6"/>
  <c r="M17" i="6"/>
  <c r="O17" i="6" s="1"/>
  <c r="P17" i="6" s="1"/>
  <c r="K17" i="6"/>
  <c r="N16" i="6"/>
  <c r="M16" i="6"/>
  <c r="O16" i="6" s="1"/>
  <c r="P16" i="6" s="1"/>
  <c r="K16" i="6"/>
  <c r="N15" i="6"/>
  <c r="M15" i="6"/>
  <c r="O15" i="6" s="1"/>
  <c r="K15" i="6"/>
  <c r="P15" i="6" s="1"/>
  <c r="O14" i="6"/>
  <c r="P14" i="6" s="1"/>
  <c r="N14" i="6"/>
  <c r="M14" i="6"/>
  <c r="K14" i="6"/>
  <c r="N13" i="6"/>
  <c r="M13" i="6"/>
  <c r="O13" i="6" s="1"/>
  <c r="K13" i="6"/>
  <c r="P13" i="6" l="1"/>
  <c r="P18" i="6"/>
  <c r="P218" i="1" l="1"/>
  <c r="O218" i="1"/>
  <c r="S245" i="1"/>
  <c r="R245" i="1"/>
  <c r="U244" i="1"/>
  <c r="T244" i="1"/>
  <c r="S244" i="1"/>
  <c r="R244" i="1"/>
  <c r="U242" i="1"/>
  <c r="T242" i="1"/>
  <c r="S242" i="1"/>
  <c r="S243" i="1" s="1"/>
  <c r="R242" i="1"/>
  <c r="R243" i="1" s="1"/>
  <c r="U241" i="1"/>
  <c r="T241" i="1"/>
  <c r="S241" i="1"/>
  <c r="R241" i="1"/>
  <c r="T243" i="1" l="1"/>
  <c r="U243" i="1"/>
  <c r="E194" i="1" l="1"/>
  <c r="D194" i="1"/>
  <c r="K195" i="1"/>
  <c r="H191" i="1"/>
  <c r="G191" i="1"/>
  <c r="E191" i="1"/>
  <c r="H189" i="1"/>
  <c r="H190" i="1" s="1"/>
  <c r="G189" i="1"/>
  <c r="G190" i="1" s="1"/>
  <c r="E189" i="1"/>
  <c r="E190" i="1" s="1"/>
  <c r="D189" i="1"/>
  <c r="D190" i="1" s="1"/>
  <c r="H188" i="1"/>
  <c r="G188" i="1"/>
  <c r="E188" i="1"/>
  <c r="D188" i="1"/>
  <c r="M185" i="1"/>
  <c r="K185" i="1"/>
  <c r="M183" i="1"/>
  <c r="M184" i="1" s="1"/>
  <c r="K183" i="1"/>
  <c r="K184" i="1" s="1"/>
  <c r="M182" i="1"/>
  <c r="K182" i="1"/>
  <c r="W155" i="1"/>
  <c r="X152" i="1"/>
  <c r="X153" i="1" s="1"/>
  <c r="W152" i="1"/>
  <c r="W153" i="1" s="1"/>
  <c r="X151" i="1"/>
  <c r="W151" i="1"/>
</calcChain>
</file>

<file path=xl/sharedStrings.xml><?xml version="1.0" encoding="utf-8"?>
<sst xmlns="http://schemas.openxmlformats.org/spreadsheetml/2006/main" count="343" uniqueCount="166">
  <si>
    <t>WT</t>
  </si>
  <si>
    <t>b0</t>
  </si>
  <si>
    <t>b1</t>
  </si>
  <si>
    <t>d1</t>
  </si>
  <si>
    <t>STD</t>
  </si>
  <si>
    <t>SEM</t>
  </si>
  <si>
    <t>n</t>
  </si>
  <si>
    <t>DHPG</t>
  </si>
  <si>
    <t>SCA2</t>
  </si>
  <si>
    <t>cell</t>
  </si>
  <si>
    <t>TG</t>
  </si>
  <si>
    <t>Table Analyzed</t>
  </si>
  <si>
    <t>Data 1</t>
  </si>
  <si>
    <t>Two-way ANOVA</t>
  </si>
  <si>
    <t>Ordinary</t>
  </si>
  <si>
    <t>Alpha</t>
  </si>
  <si>
    <t>Source of Variation</t>
  </si>
  <si>
    <t>% of total variation</t>
  </si>
  <si>
    <t>P value</t>
  </si>
  <si>
    <t>P value summary</t>
  </si>
  <si>
    <t>Significant?</t>
  </si>
  <si>
    <t>Interaction</t>
  </si>
  <si>
    <t>ns</t>
  </si>
  <si>
    <t>No</t>
  </si>
  <si>
    <t>Genotype</t>
  </si>
  <si>
    <t>&lt; 0.0001</t>
  </si>
  <si>
    <t>****</t>
  </si>
  <si>
    <t>Yes</t>
  </si>
  <si>
    <t>Time</t>
  </si>
  <si>
    <t>ANOVA table</t>
  </si>
  <si>
    <t>SS</t>
  </si>
  <si>
    <t>DF</t>
  </si>
  <si>
    <t>MS</t>
  </si>
  <si>
    <t>F (DFn, DFd)</t>
  </si>
  <si>
    <t>F (2, 174) = 2.691</t>
  </si>
  <si>
    <t>P = 0.0706</t>
  </si>
  <si>
    <t>F (1, 174) = 35.32</t>
  </si>
  <si>
    <t>P &lt; 0.0001</t>
  </si>
  <si>
    <t>F (2, 174) = 1.771</t>
  </si>
  <si>
    <t>P = 0.1732</t>
  </si>
  <si>
    <t>Residual</t>
  </si>
  <si>
    <t>Number of missing values</t>
  </si>
  <si>
    <t>Sidak's multiple comparisons test</t>
  </si>
  <si>
    <t>Mean Diff.</t>
  </si>
  <si>
    <t>95% CI of diff.</t>
  </si>
  <si>
    <t>Summary</t>
  </si>
  <si>
    <t>WT - SCA2</t>
  </si>
  <si>
    <t>8 Weeks</t>
  </si>
  <si>
    <t>-15.52 to 2.450</t>
  </si>
  <si>
    <t>12 Weeks</t>
  </si>
  <si>
    <t>-23.35 to -5.378</t>
  </si>
  <si>
    <t>***</t>
  </si>
  <si>
    <t>24 Weeks</t>
  </si>
  <si>
    <t>-29.64 to -9.104</t>
  </si>
  <si>
    <t>Test details</t>
  </si>
  <si>
    <t>Mean 1</t>
  </si>
  <si>
    <t>Mean 2</t>
  </si>
  <si>
    <t>SE of diff.</t>
  </si>
  <si>
    <t>N1</t>
  </si>
  <si>
    <t>N2</t>
  </si>
  <si>
    <t>t</t>
  </si>
  <si>
    <t>8 Weeks vs. 12 Weeks</t>
  </si>
  <si>
    <t>-5.533 to 11.39</t>
  </si>
  <si>
    <t>8 Weeks vs. 24 Weeks</t>
  </si>
  <si>
    <t>-7.802 to 10.42</t>
  </si>
  <si>
    <t>12 Weeks vs. 24 Weeks</t>
  </si>
  <si>
    <t>-11.55 to 8.302</t>
  </si>
  <si>
    <t>-14.37 to 4.578</t>
  </si>
  <si>
    <t>-21.69 to -1.374</t>
  </si>
  <si>
    <t>*</t>
  </si>
  <si>
    <t>-16.00 to 2.731</t>
  </si>
  <si>
    <t>ANOVA</t>
  </si>
  <si>
    <t>Avg</t>
  </si>
  <si>
    <t>N</t>
  </si>
  <si>
    <t>8wks</t>
  </si>
  <si>
    <t>12 wks</t>
  </si>
  <si>
    <t>24 wks</t>
  </si>
  <si>
    <t>ttest</t>
  </si>
  <si>
    <t>sem</t>
  </si>
  <si>
    <t>std</t>
  </si>
  <si>
    <t>mean</t>
  </si>
  <si>
    <t>40-50 Hz</t>
  </si>
  <si>
    <t>31-40 Hz</t>
  </si>
  <si>
    <t>21-30 Hz</t>
  </si>
  <si>
    <t>11-20Hz</t>
  </si>
  <si>
    <t>6-10 Hz</t>
  </si>
  <si>
    <t>&gt;0-5Hz</t>
  </si>
  <si>
    <t>freq</t>
  </si>
  <si>
    <t>deltag/r</t>
  </si>
  <si>
    <t>Freq</t>
  </si>
  <si>
    <t>basal G/R</t>
  </si>
  <si>
    <t>Figure1</t>
  </si>
  <si>
    <t>Figure3</t>
  </si>
  <si>
    <t>WT-1P</t>
  </si>
  <si>
    <t>SCA2-1P</t>
  </si>
  <si>
    <t>WT-3P</t>
  </si>
  <si>
    <t>SCA2-3P</t>
  </si>
  <si>
    <t>WT-5P</t>
  </si>
  <si>
    <t>SCA2-5P</t>
  </si>
  <si>
    <t>WT-10P</t>
  </si>
  <si>
    <t>SCA2-10P</t>
  </si>
  <si>
    <t>WT-20P</t>
  </si>
  <si>
    <t>SCA2-20P</t>
  </si>
  <si>
    <t>WT-50P</t>
  </si>
  <si>
    <t>SCA2-50P</t>
  </si>
  <si>
    <t>WT_CPCCOET</t>
  </si>
  <si>
    <t>SCA2_CPCCOET</t>
  </si>
  <si>
    <t>5P</t>
  </si>
  <si>
    <t>graph</t>
  </si>
  <si>
    <t>c2</t>
  </si>
  <si>
    <t>5_10_2014</t>
  </si>
  <si>
    <t>c12</t>
  </si>
  <si>
    <t>c25</t>
  </si>
  <si>
    <t>a2</t>
  </si>
  <si>
    <t>5_14_2014</t>
  </si>
  <si>
    <t>b</t>
  </si>
  <si>
    <t>5_17_2014</t>
  </si>
  <si>
    <t>c9</t>
  </si>
  <si>
    <t>4_18_2014</t>
  </si>
  <si>
    <t>a24</t>
  </si>
  <si>
    <t>**</t>
  </si>
  <si>
    <t>******</t>
  </si>
  <si>
    <t>Fig4</t>
  </si>
  <si>
    <t>Stimulation, uAmps</t>
  </si>
  <si>
    <t>mGluR</t>
  </si>
  <si>
    <t>Stimulation</t>
  </si>
  <si>
    <t>10P</t>
  </si>
  <si>
    <t>uAmps</t>
  </si>
  <si>
    <t>a</t>
  </si>
  <si>
    <t>d</t>
  </si>
  <si>
    <t>e</t>
  </si>
  <si>
    <t>c</t>
  </si>
  <si>
    <t>f</t>
  </si>
  <si>
    <t>f1</t>
  </si>
  <si>
    <t>g</t>
  </si>
  <si>
    <t>g1</t>
  </si>
  <si>
    <t>Figure 5</t>
  </si>
  <si>
    <t>144 nM Ca</t>
  </si>
  <si>
    <t>480 nM Ca</t>
  </si>
  <si>
    <t>avg</t>
  </si>
  <si>
    <t>Std</t>
  </si>
  <si>
    <t>Mean</t>
  </si>
  <si>
    <t>480 nM Ca2+_WT</t>
  </si>
  <si>
    <t>mGlur</t>
  </si>
  <si>
    <t xml:space="preserve">WT, </t>
  </si>
  <si>
    <t>144nM Ca2+,10 mM BAPTA</t>
  </si>
  <si>
    <t>Pooled Standdev=SD1(n1-1)+Stddev2(n2-1)/n1+n2-2</t>
  </si>
  <si>
    <t>Firing Frequency</t>
  </si>
  <si>
    <t>meandif</t>
  </si>
  <si>
    <t>Cohen'sd</t>
  </si>
  <si>
    <t>Cohen'f</t>
  </si>
  <si>
    <t>sample size</t>
  </si>
  <si>
    <t>calculate</t>
  </si>
  <si>
    <t>Age</t>
  </si>
  <si>
    <t>diff of mean</t>
  </si>
  <si>
    <t>bothSTD</t>
  </si>
  <si>
    <t>samplesize</t>
  </si>
  <si>
    <t>pooled SD</t>
  </si>
  <si>
    <t>power analysis calculated based on the results we published in  Human Molecular Genetics for SCA2 and WT </t>
  </si>
  <si>
    <t>for 8 weeks, we need minimum of 127 measurements (if power is 0.9, alpha of 0.05 and effective size f is 0.325).</t>
  </si>
  <si>
    <t>for 12 weeks, we need minimum of 42 measurements (if power is 0.9, alpha of 0.05 and effective size f is 0.575.</t>
  </si>
  <si>
    <t>for 24 weeks, we need minimum of 14 measurements ( if power is 0.9, alpha of 0.05 and effective size of 1.1)</t>
  </si>
  <si>
    <t>5P_6 months</t>
  </si>
  <si>
    <t>Figure 3</t>
  </si>
  <si>
    <t>Figure 2</t>
  </si>
  <si>
    <t>Figure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</si>
</sst>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13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8"/>
      <name val="Myriad Pro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Myriad Pro"/>
    </font>
    <font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theme="5"/>
      </right>
      <top style="thin">
        <color indexed="64"/>
      </top>
      <bottom style="thick">
        <color theme="5"/>
      </bottom>
      <diagonal/>
    </border>
    <border>
      <left style="thick">
        <color theme="5"/>
      </left>
      <right style="thin">
        <color indexed="64"/>
      </right>
      <top style="thin">
        <color indexed="64"/>
      </top>
      <bottom style="thick">
        <color theme="5"/>
      </bottom>
      <diagonal/>
    </border>
    <border>
      <left style="thin">
        <color indexed="64"/>
      </left>
      <right style="thick">
        <color theme="5"/>
      </right>
      <top style="thin">
        <color indexed="64"/>
      </top>
      <bottom style="thin">
        <color indexed="64"/>
      </bottom>
      <diagonal/>
    </border>
    <border>
      <left style="thick">
        <color theme="5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5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theme="5"/>
      </right>
      <top/>
      <bottom style="thin">
        <color indexed="64"/>
      </bottom>
      <diagonal/>
    </border>
    <border>
      <left style="thick">
        <color theme="5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theme="5"/>
      </right>
      <top style="thick">
        <color theme="5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5"/>
      </top>
      <bottom style="medium">
        <color indexed="64"/>
      </bottom>
      <diagonal/>
    </border>
    <border>
      <left style="thick">
        <color theme="5"/>
      </left>
      <right style="thin">
        <color indexed="64"/>
      </right>
      <top style="thick">
        <color theme="5"/>
      </top>
      <bottom style="medium">
        <color indexed="64"/>
      </bottom>
      <diagonal/>
    </border>
    <border>
      <left/>
      <right style="thick">
        <color theme="5"/>
      </right>
      <top style="thick">
        <color theme="5"/>
      </top>
      <bottom style="medium">
        <color indexed="64"/>
      </bottom>
      <diagonal/>
    </border>
    <border>
      <left style="thick">
        <color theme="5"/>
      </left>
      <right/>
      <top style="thick">
        <color theme="5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0" fontId="1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0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2" borderId="0" xfId="0" applyFont="1" applyFill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0" borderId="0" xfId="0" applyFill="1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2" fillId="0" borderId="0" xfId="0" applyFont="1" applyFill="1"/>
    <xf numFmtId="0" fontId="8" fillId="0" borderId="0" xfId="0" applyFont="1" applyAlignment="1">
      <alignment horizontal="left"/>
    </xf>
    <xf numFmtId="0" fontId="1" fillId="0" borderId="0" xfId="1" applyFill="1" applyBorder="1"/>
    <xf numFmtId="0" fontId="7" fillId="0" borderId="0" xfId="0" applyFont="1"/>
    <xf numFmtId="0" fontId="0" fillId="0" borderId="1" xfId="0" applyBorder="1"/>
    <xf numFmtId="164" fontId="1" fillId="0" borderId="0" xfId="1" applyNumberFormat="1" applyBorder="1"/>
    <xf numFmtId="0" fontId="0" fillId="0" borderId="0" xfId="0" applyFill="1" applyBorder="1"/>
    <xf numFmtId="165" fontId="0" fillId="0" borderId="1" xfId="0" applyNumberFormat="1" applyBorder="1"/>
    <xf numFmtId="0" fontId="1" fillId="0" borderId="9" xfId="1" applyBorder="1"/>
    <xf numFmtId="0" fontId="1" fillId="0" borderId="7" xfId="1" applyBorder="1"/>
    <xf numFmtId="0" fontId="1" fillId="0" borderId="6" xfId="1" applyBorder="1"/>
    <xf numFmtId="0" fontId="1" fillId="0" borderId="11" xfId="1" applyBorder="1"/>
    <xf numFmtId="0" fontId="1" fillId="0" borderId="1" xfId="1" applyBorder="1"/>
    <xf numFmtId="0" fontId="1" fillId="0" borderId="12" xfId="1" applyBorder="1"/>
    <xf numFmtId="0" fontId="1" fillId="0" borderId="11" xfId="1" applyFill="1" applyBorder="1"/>
    <xf numFmtId="0" fontId="1" fillId="0" borderId="12" xfId="1" applyFill="1" applyBorder="1"/>
    <xf numFmtId="0" fontId="1" fillId="0" borderId="4" xfId="1" applyBorder="1"/>
    <xf numFmtId="0" fontId="1" fillId="0" borderId="3" xfId="1" applyBorder="1"/>
    <xf numFmtId="0" fontId="1" fillId="0" borderId="13" xfId="1" applyBorder="1"/>
    <xf numFmtId="0" fontId="1" fillId="0" borderId="14" xfId="1" applyBorder="1"/>
    <xf numFmtId="0" fontId="1" fillId="0" borderId="13" xfId="1" applyFill="1" applyBorder="1"/>
    <xf numFmtId="0" fontId="1" fillId="0" borderId="14" xfId="1" applyFill="1" applyBorder="1"/>
    <xf numFmtId="0" fontId="1" fillId="0" borderId="1" xfId="1" applyFill="1" applyBorder="1"/>
    <xf numFmtId="0" fontId="1" fillId="0" borderId="15" xfId="1" applyFill="1" applyBorder="1"/>
    <xf numFmtId="0" fontId="1" fillId="0" borderId="16" xfId="1" applyFill="1" applyBorder="1"/>
    <xf numFmtId="0" fontId="1" fillId="0" borderId="17" xfId="1" applyFill="1" applyBorder="1"/>
    <xf numFmtId="0" fontId="1" fillId="0" borderId="0" xfId="1"/>
    <xf numFmtId="0" fontId="1" fillId="0" borderId="18" xfId="1" applyBorder="1"/>
    <xf numFmtId="0" fontId="1" fillId="0" borderId="5" xfId="1" applyBorder="1"/>
    <xf numFmtId="0" fontId="1" fillId="0" borderId="19" xfId="1" applyBorder="1"/>
    <xf numFmtId="0" fontId="1" fillId="0" borderId="20" xfId="1" applyBorder="1"/>
    <xf numFmtId="0" fontId="1" fillId="0" borderId="16" xfId="1" applyBorder="1"/>
    <xf numFmtId="0" fontId="1" fillId="0" borderId="17" xfId="1" applyBorder="1"/>
    <xf numFmtId="0" fontId="0" fillId="0" borderId="9" xfId="0" applyBorder="1"/>
    <xf numFmtId="0" fontId="1" fillId="0" borderId="21" xfId="1" applyBorder="1" applyAlignment="1">
      <alignment horizontal="center"/>
    </xf>
    <xf numFmtId="0" fontId="1" fillId="0" borderId="22" xfId="1" applyBorder="1" applyAlignment="1">
      <alignment horizontal="center"/>
    </xf>
    <xf numFmtId="0" fontId="1" fillId="0" borderId="23" xfId="1" applyBorder="1" applyAlignment="1">
      <alignment horizontal="center"/>
    </xf>
    <xf numFmtId="0" fontId="1" fillId="0" borderId="24" xfId="1" applyBorder="1" applyAlignment="1">
      <alignment horizontal="center"/>
    </xf>
    <xf numFmtId="0" fontId="1" fillId="0" borderId="25" xfId="1" applyBorder="1" applyAlignment="1">
      <alignment horizontal="center"/>
    </xf>
    <xf numFmtId="0" fontId="9" fillId="0" borderId="0" xfId="0" applyFont="1"/>
    <xf numFmtId="0" fontId="2" fillId="0" borderId="2" xfId="1" applyFont="1" applyBorder="1"/>
    <xf numFmtId="0" fontId="0" fillId="0" borderId="8" xfId="0" applyFill="1" applyBorder="1"/>
    <xf numFmtId="0" fontId="0" fillId="2" borderId="0" xfId="0" applyFill="1"/>
    <xf numFmtId="0" fontId="10" fillId="0" borderId="0" xfId="0" applyFont="1"/>
    <xf numFmtId="0" fontId="0" fillId="4" borderId="0" xfId="0" applyFill="1" applyBorder="1"/>
    <xf numFmtId="0" fontId="0" fillId="0" borderId="0" xfId="0" applyBorder="1"/>
    <xf numFmtId="0" fontId="0" fillId="4" borderId="1" xfId="0" applyFill="1" applyBorder="1"/>
    <xf numFmtId="0" fontId="0" fillId="4" borderId="0" xfId="0" applyFill="1"/>
    <xf numFmtId="0" fontId="10" fillId="4" borderId="1" xfId="0" applyFont="1" applyFill="1" applyBorder="1"/>
    <xf numFmtId="0" fontId="10" fillId="4" borderId="0" xfId="0" applyFont="1" applyFill="1"/>
    <xf numFmtId="164" fontId="0" fillId="0" borderId="1" xfId="0" applyNumberFormat="1" applyBorder="1"/>
    <xf numFmtId="164" fontId="0" fillId="4" borderId="1" xfId="0" applyNumberFormat="1" applyFill="1" applyBorder="1"/>
    <xf numFmtId="164" fontId="0" fillId="4" borderId="0" xfId="0" applyNumberFormat="1" applyFill="1" applyBorder="1"/>
    <xf numFmtId="2" fontId="0" fillId="0" borderId="0" xfId="0" applyNumberFormat="1"/>
    <xf numFmtId="164" fontId="0" fillId="0" borderId="0" xfId="0" applyNumberFormat="1"/>
    <xf numFmtId="164" fontId="0" fillId="0" borderId="0" xfId="0" applyNumberFormat="1" applyFill="1" applyBorder="1"/>
    <xf numFmtId="0" fontId="1" fillId="4" borderId="0" xfId="1" applyFill="1"/>
    <xf numFmtId="16" fontId="1" fillId="4" borderId="0" xfId="1" applyNumberFormat="1" applyFill="1"/>
    <xf numFmtId="0" fontId="1" fillId="4" borderId="10" xfId="1" applyFill="1" applyBorder="1"/>
    <xf numFmtId="16" fontId="1" fillId="4" borderId="10" xfId="1" applyNumberFormat="1" applyFill="1" applyBorder="1"/>
    <xf numFmtId="0" fontId="11" fillId="0" borderId="0" xfId="0" applyFont="1"/>
    <xf numFmtId="2" fontId="0" fillId="0" borderId="0" xfId="0" applyNumberFormat="1" applyBorder="1"/>
    <xf numFmtId="0" fontId="0" fillId="0" borderId="28" xfId="0" applyBorder="1"/>
    <xf numFmtId="0" fontId="0" fillId="0" borderId="29" xfId="0" applyBorder="1"/>
    <xf numFmtId="0" fontId="1" fillId="0" borderId="27" xfId="1" applyFill="1" applyBorder="1" applyAlignment="1">
      <alignment horizontal="center"/>
    </xf>
    <xf numFmtId="0" fontId="1" fillId="0" borderId="26" xfId="1" applyFill="1" applyBorder="1" applyAlignment="1">
      <alignment horizontal="center"/>
    </xf>
    <xf numFmtId="0" fontId="1" fillId="0" borderId="0" xfId="1" applyBorder="1"/>
    <xf numFmtId="0" fontId="2" fillId="0" borderId="0" xfId="1" applyFont="1" applyBorder="1"/>
    <xf numFmtId="164" fontId="2" fillId="0" borderId="0" xfId="1" applyNumberFormat="1" applyFont="1" applyFill="1" applyBorder="1"/>
    <xf numFmtId="164" fontId="1" fillId="4" borderId="0" xfId="1" applyNumberFormat="1" applyFill="1" applyBorder="1"/>
    <xf numFmtId="0" fontId="1" fillId="0" borderId="0" xfId="1" applyFill="1" applyBorder="1" applyAlignment="1">
      <alignment horizontal="center"/>
    </xf>
    <xf numFmtId="0" fontId="1" fillId="0" borderId="0" xfId="1" applyBorder="1" applyAlignment="1">
      <alignment horizontal="center"/>
    </xf>
    <xf numFmtId="0" fontId="1" fillId="4" borderId="0" xfId="1" applyFill="1" applyBorder="1"/>
    <xf numFmtId="165" fontId="0" fillId="0" borderId="0" xfId="0" applyNumberFormat="1" applyBorder="1"/>
    <xf numFmtId="16" fontId="1" fillId="4" borderId="0" xfId="1" applyNumberFormat="1" applyFill="1" applyBorder="1"/>
    <xf numFmtId="0" fontId="10" fillId="0" borderId="0" xfId="0" applyFont="1" applyFill="1" applyBorder="1"/>
    <xf numFmtId="0" fontId="7" fillId="0" borderId="30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10" fillId="0" borderId="30" xfId="0" applyFont="1" applyBorder="1" applyAlignment="1">
      <alignment horizontal="center"/>
    </xf>
    <xf numFmtId="0" fontId="10" fillId="0" borderId="31" xfId="0" applyFont="1" applyBorder="1" applyAlignment="1">
      <alignment horizontal="center"/>
    </xf>
    <xf numFmtId="0" fontId="10" fillId="0" borderId="32" xfId="0" applyFont="1" applyBorder="1" applyAlignment="1">
      <alignment horizontal="center"/>
    </xf>
    <xf numFmtId="0" fontId="10" fillId="0" borderId="1" xfId="0" applyFont="1" applyBorder="1"/>
    <xf numFmtId="0" fontId="10" fillId="0" borderId="33" xfId="0" applyFont="1" applyFill="1" applyBorder="1"/>
    <xf numFmtId="0" fontId="12" fillId="0" borderId="1" xfId="0" applyFont="1" applyBorder="1"/>
    <xf numFmtId="0" fontId="0" fillId="0" borderId="28" xfId="0" applyFill="1" applyBorder="1"/>
    <xf numFmtId="165" fontId="0" fillId="0" borderId="0" xfId="0" applyNumberFormat="1"/>
    <xf numFmtId="0" fontId="7" fillId="0" borderId="0" xfId="0" applyFont="1" applyFill="1" applyBorder="1"/>
    <xf numFmtId="0" fontId="2" fillId="0" borderId="0" xfId="1" applyFont="1" applyFill="1" applyBorder="1"/>
    <xf numFmtId="0" fontId="3" fillId="0" borderId="0" xfId="1" applyFont="1" applyFill="1" applyBorder="1"/>
    <xf numFmtId="164" fontId="1" fillId="0" borderId="0" xfId="1" applyNumberFormat="1" applyFill="1" applyBorder="1"/>
  </cellXfs>
  <cellStyles count="14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161925</xdr:colOff>
      <xdr:row>121</xdr:row>
      <xdr:rowOff>123825</xdr:rowOff>
    </xdr:from>
    <xdr:ext cx="184731" cy="264560"/>
    <xdr:sp macro="" textlink="">
      <xdr:nvSpPr>
        <xdr:cNvPr id="2" name="TextBox 1"/>
        <xdr:cNvSpPr txBox="1"/>
      </xdr:nvSpPr>
      <xdr:spPr>
        <a:xfrm>
          <a:off x="12087225" y="3362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161925</xdr:colOff>
      <xdr:row>17</xdr:row>
      <xdr:rowOff>123825</xdr:rowOff>
    </xdr:from>
    <xdr:ext cx="184731" cy="264560"/>
    <xdr:sp macro="" textlink="">
      <xdr:nvSpPr>
        <xdr:cNvPr id="2" name="TextBox 1"/>
        <xdr:cNvSpPr txBox="1"/>
      </xdr:nvSpPr>
      <xdr:spPr>
        <a:xfrm>
          <a:off x="11649075" y="23450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45"/>
  <sheetViews>
    <sheetView workbookViewId="0">
      <selection activeCell="C10" sqref="C10"/>
    </sheetView>
  </sheetViews>
  <sheetFormatPr defaultColWidth="8.85546875" defaultRowHeight="15"/>
  <cols>
    <col min="6" max="6" width="15.85546875" customWidth="1"/>
    <col min="16" max="16" width="14.7109375" customWidth="1"/>
    <col min="22" max="22" width="21.85546875" customWidth="1"/>
    <col min="23" max="23" width="13" customWidth="1"/>
    <col min="30" max="30" width="2.7109375" customWidth="1"/>
    <col min="31" max="31" width="31" customWidth="1"/>
    <col min="32" max="32" width="13.85546875" customWidth="1"/>
    <col min="33" max="33" width="13.28515625" customWidth="1"/>
  </cols>
  <sheetData>
    <row r="1" spans="1:41"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</row>
    <row r="2" spans="1:41"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</row>
    <row r="3" spans="1:41">
      <c r="A3" t="s">
        <v>91</v>
      </c>
      <c r="F3" t="s">
        <v>7</v>
      </c>
      <c r="V3" s="8"/>
      <c r="W3" s="9"/>
      <c r="X3" s="9"/>
      <c r="Y3" s="9"/>
      <c r="Z3" s="9"/>
      <c r="AA3" s="9"/>
      <c r="AB3" s="7"/>
      <c r="AC3" s="7"/>
      <c r="AD3" s="7"/>
      <c r="AE3" s="8"/>
      <c r="AF3" s="9"/>
      <c r="AG3" s="9"/>
      <c r="AH3" s="9"/>
      <c r="AI3" s="9"/>
      <c r="AJ3" s="9"/>
      <c r="AK3" s="9"/>
      <c r="AL3" s="9"/>
      <c r="AM3" s="9"/>
      <c r="AN3" s="7"/>
      <c r="AO3" s="7"/>
    </row>
    <row r="4" spans="1:41">
      <c r="V4" s="8"/>
      <c r="W4" s="9"/>
      <c r="X4" s="9"/>
      <c r="Y4" s="9"/>
      <c r="Z4" s="9"/>
      <c r="AA4" s="9"/>
      <c r="AB4" s="7"/>
      <c r="AC4" s="7"/>
      <c r="AD4" s="7"/>
      <c r="AE4" s="8"/>
      <c r="AF4" s="9"/>
      <c r="AG4" s="9"/>
      <c r="AH4" s="9"/>
      <c r="AI4" s="9"/>
      <c r="AJ4" s="9"/>
      <c r="AK4" s="9"/>
      <c r="AL4" s="9"/>
      <c r="AM4" s="9"/>
      <c r="AN4" s="7"/>
      <c r="AO4" s="7"/>
    </row>
    <row r="5" spans="1:41">
      <c r="E5" s="13" t="s">
        <v>74</v>
      </c>
      <c r="G5" s="13" t="s">
        <v>75</v>
      </c>
      <c r="J5" s="97" t="s">
        <v>76</v>
      </c>
      <c r="K5" s="16"/>
      <c r="L5" s="16"/>
      <c r="M5" s="16"/>
      <c r="N5" s="16"/>
      <c r="O5" s="16"/>
      <c r="P5" s="16"/>
      <c r="Q5" s="16"/>
      <c r="R5" s="16"/>
      <c r="V5" s="8"/>
      <c r="W5" s="9"/>
      <c r="X5" s="9"/>
      <c r="Y5" s="9"/>
      <c r="Z5" s="9"/>
      <c r="AA5" s="9"/>
      <c r="AB5" s="7"/>
      <c r="AC5" s="7"/>
      <c r="AD5" s="7"/>
      <c r="AE5" s="8"/>
      <c r="AF5" s="9"/>
      <c r="AG5" s="9"/>
      <c r="AH5" s="9"/>
      <c r="AI5" s="9"/>
      <c r="AJ5" s="9"/>
      <c r="AK5" s="9"/>
      <c r="AL5" s="9"/>
      <c r="AM5" s="9"/>
      <c r="AN5" s="7"/>
      <c r="AO5" s="7"/>
    </row>
    <row r="6" spans="1:41">
      <c r="D6" t="s">
        <v>0</v>
      </c>
      <c r="E6" t="s">
        <v>10</v>
      </c>
      <c r="J6" s="16"/>
      <c r="K6" s="97"/>
      <c r="L6" s="16"/>
      <c r="M6" s="16"/>
      <c r="N6" s="16"/>
      <c r="O6" s="16"/>
      <c r="P6" s="97"/>
      <c r="Q6" s="16"/>
      <c r="R6" s="16"/>
      <c r="V6" s="8"/>
      <c r="W6" s="9"/>
      <c r="X6" s="9"/>
      <c r="Y6" s="9"/>
      <c r="Z6" s="9"/>
      <c r="AA6" s="9"/>
      <c r="AB6" s="7"/>
      <c r="AC6" s="7"/>
      <c r="AD6" s="7"/>
      <c r="AE6" s="8"/>
      <c r="AF6" s="9"/>
      <c r="AG6" s="9"/>
      <c r="AH6" s="9"/>
      <c r="AI6" s="9"/>
      <c r="AJ6" s="9"/>
      <c r="AK6" s="9"/>
      <c r="AL6" s="9"/>
      <c r="AM6" s="9"/>
      <c r="AN6" s="7"/>
      <c r="AO6" s="7"/>
    </row>
    <row r="7" spans="1:41">
      <c r="C7" t="s">
        <v>72</v>
      </c>
      <c r="D7" s="64">
        <v>103.72654222222221</v>
      </c>
      <c r="E7" s="64">
        <v>110.26061666666665</v>
      </c>
      <c r="F7" s="64"/>
      <c r="G7" s="64">
        <v>100.79587241379311</v>
      </c>
      <c r="H7" s="64">
        <v>115.15805882352939</v>
      </c>
      <c r="I7" s="64"/>
      <c r="J7" s="64">
        <v>102.41782173913042</v>
      </c>
      <c r="K7" s="100">
        <v>121.79147999999999</v>
      </c>
      <c r="L7" s="98"/>
      <c r="M7" s="98"/>
      <c r="N7" s="16"/>
      <c r="O7" s="16"/>
      <c r="P7" s="98"/>
      <c r="Q7" s="16"/>
      <c r="R7" s="16"/>
      <c r="V7" s="8"/>
      <c r="W7" s="9"/>
      <c r="X7" s="9"/>
      <c r="Y7" s="9"/>
      <c r="Z7" s="9"/>
      <c r="AA7" s="9"/>
      <c r="AB7" s="7"/>
      <c r="AC7" s="7"/>
      <c r="AD7" s="7"/>
      <c r="AE7" s="8"/>
      <c r="AF7" s="9"/>
      <c r="AG7" s="9"/>
      <c r="AH7" s="9"/>
      <c r="AI7" s="9"/>
      <c r="AJ7" s="9"/>
      <c r="AK7" s="9"/>
      <c r="AL7" s="9"/>
      <c r="AM7" s="9"/>
      <c r="AN7" s="7"/>
      <c r="AO7" s="7"/>
    </row>
    <row r="8" spans="1:41">
      <c r="C8" t="s">
        <v>4</v>
      </c>
      <c r="D8" s="64">
        <v>12.102587523082097</v>
      </c>
      <c r="E8" s="64">
        <v>14.006277474471505</v>
      </c>
      <c r="F8" s="64"/>
      <c r="G8" s="64">
        <v>14.737956177864088</v>
      </c>
      <c r="H8" s="64">
        <v>16.602735873382095</v>
      </c>
      <c r="I8" s="64"/>
      <c r="J8" s="64">
        <v>5.3637062922908525</v>
      </c>
      <c r="K8" s="100">
        <v>21.823283435491604</v>
      </c>
      <c r="L8" s="12"/>
      <c r="M8" s="98"/>
      <c r="N8" s="16"/>
      <c r="O8" s="99"/>
      <c r="P8" s="16"/>
      <c r="Q8" s="16"/>
      <c r="R8" s="16"/>
      <c r="V8" s="8"/>
      <c r="W8" s="9"/>
      <c r="X8" s="9"/>
      <c r="Y8" s="9"/>
      <c r="Z8" s="9"/>
      <c r="AA8" s="9"/>
      <c r="AB8" s="7"/>
      <c r="AC8" s="7"/>
      <c r="AD8" s="7"/>
      <c r="AE8" s="8"/>
      <c r="AF8" s="9"/>
      <c r="AG8" s="9"/>
      <c r="AH8" s="9"/>
      <c r="AI8" s="9"/>
      <c r="AJ8" s="9"/>
      <c r="AK8" s="9"/>
      <c r="AL8" s="9"/>
      <c r="AM8" s="9"/>
      <c r="AN8" s="7"/>
      <c r="AO8" s="7"/>
    </row>
    <row r="9" spans="1:41">
      <c r="C9" t="s">
        <v>5</v>
      </c>
      <c r="D9" s="64">
        <v>1.8041472270168248</v>
      </c>
      <c r="E9" s="64">
        <v>2.8590194173577523</v>
      </c>
      <c r="F9" s="64"/>
      <c r="G9" s="64">
        <v>2.7367697564870426</v>
      </c>
      <c r="H9" s="64">
        <v>2.8473457117798047</v>
      </c>
      <c r="I9" s="64"/>
      <c r="J9" s="64">
        <v>1.1184100747112722</v>
      </c>
      <c r="K9" s="100">
        <v>4.3646566870983206</v>
      </c>
      <c r="L9" s="12"/>
      <c r="M9" s="12"/>
      <c r="N9" s="16"/>
      <c r="O9" s="12"/>
      <c r="P9" s="12"/>
      <c r="Q9" s="12"/>
      <c r="R9" s="12"/>
      <c r="V9" s="8"/>
      <c r="W9" s="9"/>
      <c r="X9" s="9"/>
      <c r="Y9" s="9"/>
      <c r="Z9" s="9"/>
      <c r="AA9" s="9"/>
      <c r="AB9" s="7"/>
      <c r="AC9" s="7"/>
      <c r="AD9" s="7"/>
      <c r="AE9" s="8"/>
      <c r="AF9" s="9"/>
      <c r="AG9" s="9"/>
      <c r="AH9" s="9"/>
      <c r="AI9" s="9"/>
      <c r="AJ9" s="9"/>
      <c r="AK9" s="9"/>
      <c r="AL9" s="9"/>
      <c r="AM9" s="9"/>
      <c r="AN9" s="7"/>
      <c r="AO9" s="7"/>
    </row>
    <row r="10" spans="1:41">
      <c r="C10" t="s">
        <v>73</v>
      </c>
      <c r="D10">
        <v>45</v>
      </c>
      <c r="E10">
        <v>24</v>
      </c>
      <c r="G10">
        <v>29</v>
      </c>
      <c r="H10">
        <v>34</v>
      </c>
      <c r="J10">
        <v>23</v>
      </c>
      <c r="K10" s="12">
        <v>25</v>
      </c>
      <c r="L10" s="12"/>
      <c r="M10" s="12"/>
      <c r="N10" s="16"/>
      <c r="O10" s="12"/>
      <c r="P10" s="12"/>
      <c r="Q10" s="12"/>
      <c r="R10" s="12"/>
      <c r="V10" s="8"/>
      <c r="W10" s="9"/>
      <c r="X10" s="9"/>
      <c r="Y10" s="9"/>
      <c r="Z10" s="9"/>
      <c r="AA10" s="9"/>
      <c r="AB10" s="7"/>
      <c r="AC10" s="7"/>
      <c r="AD10" s="7"/>
      <c r="AE10" s="8"/>
      <c r="AF10" s="9"/>
      <c r="AG10" s="9"/>
      <c r="AH10" s="9"/>
      <c r="AI10" s="9"/>
      <c r="AJ10" s="9"/>
      <c r="AK10" s="9"/>
      <c r="AL10" s="9"/>
      <c r="AM10" s="9"/>
      <c r="AN10" s="7"/>
      <c r="AO10" s="7"/>
    </row>
    <row r="11" spans="1:41">
      <c r="D11" s="12"/>
      <c r="E11" s="12"/>
      <c r="F11" s="12"/>
      <c r="G11" s="12"/>
      <c r="J11" s="12"/>
      <c r="K11" s="12"/>
      <c r="L11" s="12"/>
      <c r="M11" s="12"/>
      <c r="N11" s="16"/>
      <c r="O11" s="12"/>
      <c r="P11" s="12"/>
      <c r="Q11" s="12"/>
      <c r="R11" s="12"/>
      <c r="V11" s="8"/>
      <c r="W11" s="9"/>
      <c r="X11" s="9"/>
      <c r="Y11" s="9"/>
      <c r="Z11" s="9"/>
      <c r="AA11" s="9"/>
      <c r="AB11" s="7"/>
      <c r="AC11" s="7"/>
      <c r="AD11" s="7"/>
      <c r="AE11" s="8"/>
      <c r="AF11" s="9"/>
      <c r="AG11" s="9"/>
      <c r="AH11" s="9"/>
      <c r="AI11" s="9"/>
      <c r="AJ11" s="9"/>
      <c r="AK11" s="9"/>
      <c r="AL11" s="9"/>
      <c r="AM11" s="9"/>
      <c r="AN11" s="7"/>
      <c r="AO11" s="7"/>
    </row>
    <row r="12" spans="1:41">
      <c r="D12" s="12"/>
      <c r="E12" s="12"/>
      <c r="F12" s="12"/>
      <c r="G12" s="12"/>
      <c r="J12" s="12"/>
      <c r="K12" s="12"/>
      <c r="L12" s="12"/>
      <c r="M12" s="12"/>
      <c r="N12" s="16"/>
      <c r="O12" s="12"/>
      <c r="P12" s="12"/>
      <c r="Q12" s="12"/>
      <c r="R12" s="12"/>
      <c r="V12" s="8"/>
      <c r="W12" s="9"/>
      <c r="X12" s="9"/>
      <c r="Y12" s="9"/>
      <c r="Z12" s="9"/>
      <c r="AA12" s="9"/>
      <c r="AB12" s="7"/>
      <c r="AC12" s="7"/>
      <c r="AD12" s="7"/>
      <c r="AE12" s="8"/>
      <c r="AF12" s="9"/>
      <c r="AG12" s="9"/>
      <c r="AH12" s="9"/>
      <c r="AI12" s="9"/>
      <c r="AJ12" s="9"/>
      <c r="AK12" s="9"/>
      <c r="AL12" s="9"/>
      <c r="AM12" s="9"/>
      <c r="AN12" s="7"/>
      <c r="AO12" s="7"/>
    </row>
    <row r="13" spans="1:41">
      <c r="B13" t="s">
        <v>71</v>
      </c>
      <c r="AA13" s="9"/>
      <c r="AB13" s="7"/>
      <c r="AC13" s="7"/>
      <c r="AD13" s="7"/>
      <c r="AE13" s="8"/>
      <c r="AF13" s="9"/>
      <c r="AG13" s="9"/>
      <c r="AH13" s="9"/>
      <c r="AI13" s="10"/>
      <c r="AJ13" s="9"/>
      <c r="AK13" s="9"/>
      <c r="AL13" s="9"/>
      <c r="AM13" s="9"/>
      <c r="AN13" s="7"/>
      <c r="AO13" s="7"/>
    </row>
    <row r="14" spans="1:41">
      <c r="AA14" s="9"/>
      <c r="AB14" s="7"/>
      <c r="AC14" s="7"/>
      <c r="AD14" s="7"/>
      <c r="AE14" s="8"/>
      <c r="AF14" s="9"/>
      <c r="AG14" s="9"/>
      <c r="AH14" s="9"/>
      <c r="AI14" s="10"/>
      <c r="AJ14" s="9"/>
      <c r="AK14" s="9"/>
      <c r="AL14" s="9"/>
      <c r="AM14" s="9"/>
      <c r="AN14" s="7"/>
      <c r="AO14" s="7"/>
    </row>
    <row r="15" spans="1:41">
      <c r="F15" s="2" t="s">
        <v>11</v>
      </c>
      <c r="G15" s="1" t="s">
        <v>12</v>
      </c>
      <c r="H15" s="1"/>
      <c r="I15" s="1"/>
      <c r="J15" s="1"/>
      <c r="K15" s="1"/>
      <c r="AA15" s="9"/>
      <c r="AB15" s="7"/>
      <c r="AC15" s="7"/>
      <c r="AD15" s="7"/>
      <c r="AE15" s="8"/>
      <c r="AF15" s="9"/>
      <c r="AG15" s="9"/>
      <c r="AH15" s="9"/>
      <c r="AI15" s="9"/>
      <c r="AJ15" s="9"/>
      <c r="AK15" s="9"/>
      <c r="AL15" s="9"/>
      <c r="AM15" s="9"/>
      <c r="AN15" s="7"/>
      <c r="AO15" s="7"/>
    </row>
    <row r="16" spans="1:41">
      <c r="F16" s="2"/>
      <c r="G16" s="1"/>
      <c r="H16" s="1"/>
      <c r="I16" s="1"/>
      <c r="J16" s="1"/>
      <c r="K16" s="1"/>
      <c r="AA16" s="9"/>
      <c r="AB16" s="7"/>
      <c r="AC16" s="7"/>
      <c r="AD16" s="7"/>
      <c r="AE16" s="8"/>
      <c r="AF16" s="9"/>
      <c r="AG16" s="9"/>
      <c r="AH16" s="9"/>
      <c r="AI16" s="9"/>
      <c r="AJ16" s="9"/>
      <c r="AK16" s="9"/>
      <c r="AL16" s="9"/>
      <c r="AM16" s="9"/>
      <c r="AN16" s="7"/>
      <c r="AO16" s="7"/>
    </row>
    <row r="17" spans="6:41">
      <c r="F17" s="11" t="s">
        <v>13</v>
      </c>
      <c r="G17" s="1" t="s">
        <v>14</v>
      </c>
      <c r="H17" s="1"/>
      <c r="I17" s="1"/>
      <c r="J17" s="1"/>
      <c r="K17" s="1"/>
      <c r="AA17" s="9"/>
      <c r="AB17" s="7"/>
      <c r="AC17" s="7"/>
      <c r="AD17" s="7"/>
      <c r="AE17" s="8"/>
      <c r="AF17" s="9"/>
      <c r="AG17" s="9"/>
      <c r="AH17" s="9"/>
      <c r="AI17" s="9"/>
      <c r="AJ17" s="9"/>
      <c r="AK17" s="9"/>
      <c r="AL17" s="9"/>
      <c r="AM17" s="9"/>
      <c r="AN17" s="7"/>
      <c r="AO17" s="7"/>
    </row>
    <row r="18" spans="6:41">
      <c r="F18" s="2" t="s">
        <v>15</v>
      </c>
      <c r="G18" s="1">
        <v>0.05</v>
      </c>
      <c r="H18" s="1"/>
      <c r="I18" s="1"/>
      <c r="J18" s="1"/>
      <c r="K18" s="1"/>
      <c r="AA18" s="9"/>
      <c r="AB18" s="7"/>
      <c r="AC18" s="7"/>
      <c r="AD18" s="7"/>
      <c r="AE18" s="8"/>
      <c r="AF18" s="9"/>
      <c r="AG18" s="9"/>
      <c r="AH18" s="9"/>
      <c r="AI18" s="9"/>
      <c r="AJ18" s="9"/>
      <c r="AK18" s="9"/>
      <c r="AL18" s="9"/>
      <c r="AM18" s="9"/>
      <c r="AN18" s="7"/>
      <c r="AO18" s="7"/>
    </row>
    <row r="19" spans="6:41">
      <c r="F19" s="2"/>
      <c r="G19" s="1"/>
      <c r="H19" s="1"/>
      <c r="I19" s="1"/>
      <c r="J19" s="1"/>
      <c r="K19" s="1"/>
      <c r="AA19" s="9"/>
      <c r="AB19" s="7"/>
      <c r="AC19" s="7"/>
      <c r="AD19" s="7"/>
      <c r="AE19" s="8"/>
      <c r="AF19" s="9"/>
      <c r="AG19" s="9"/>
      <c r="AH19" s="9"/>
      <c r="AI19" s="9"/>
      <c r="AJ19" s="9"/>
      <c r="AK19" s="9"/>
      <c r="AL19" s="9"/>
      <c r="AM19" s="9"/>
      <c r="AN19" s="7"/>
      <c r="AO19" s="7"/>
    </row>
    <row r="20" spans="6:41">
      <c r="F20" s="2" t="s">
        <v>16</v>
      </c>
      <c r="G20" s="1" t="s">
        <v>17</v>
      </c>
      <c r="H20" s="1" t="s">
        <v>18</v>
      </c>
      <c r="I20" s="1" t="s">
        <v>19</v>
      </c>
      <c r="J20" s="1" t="s">
        <v>20</v>
      </c>
      <c r="K20" s="1"/>
      <c r="AA20" s="7"/>
      <c r="AB20" s="7"/>
      <c r="AC20" s="7"/>
      <c r="AD20" s="7"/>
      <c r="AE20" s="8"/>
      <c r="AF20" s="9"/>
      <c r="AG20" s="9"/>
      <c r="AH20" s="9"/>
      <c r="AI20" s="9"/>
      <c r="AJ20" s="9"/>
      <c r="AK20" s="9"/>
      <c r="AL20" s="9"/>
      <c r="AM20" s="9"/>
      <c r="AN20" s="7"/>
      <c r="AO20" s="7"/>
    </row>
    <row r="21" spans="6:41">
      <c r="F21" s="2" t="s">
        <v>21</v>
      </c>
      <c r="G21" s="1">
        <v>2.4670000000000001</v>
      </c>
      <c r="H21" s="4">
        <v>7.0599999999999996E-2</v>
      </c>
      <c r="I21" s="1" t="s">
        <v>22</v>
      </c>
      <c r="J21" s="1" t="s">
        <v>23</v>
      </c>
      <c r="K21" s="1"/>
      <c r="AA21" s="7"/>
      <c r="AB21" s="7"/>
      <c r="AC21" s="7"/>
      <c r="AD21" s="7"/>
      <c r="AE21" s="8"/>
      <c r="AF21" s="9"/>
      <c r="AG21" s="9"/>
      <c r="AH21" s="9"/>
      <c r="AI21" s="9"/>
      <c r="AJ21" s="9"/>
      <c r="AK21" s="9"/>
      <c r="AL21" s="9"/>
      <c r="AM21" s="9"/>
      <c r="AN21" s="7"/>
      <c r="AO21" s="7"/>
    </row>
    <row r="22" spans="6:41">
      <c r="F22" s="6" t="s">
        <v>24</v>
      </c>
      <c r="G22" s="5">
        <v>16.190000000000001</v>
      </c>
      <c r="H22" s="5" t="s">
        <v>25</v>
      </c>
      <c r="I22" s="5" t="s">
        <v>26</v>
      </c>
      <c r="J22" s="5" t="s">
        <v>27</v>
      </c>
      <c r="K22" s="1"/>
      <c r="AA22" s="7"/>
      <c r="AB22" s="7"/>
      <c r="AC22" s="7"/>
      <c r="AD22" s="7"/>
      <c r="AE22" s="8"/>
      <c r="AF22" s="9"/>
      <c r="AG22" s="9"/>
      <c r="AH22" s="9"/>
      <c r="AI22" s="9"/>
      <c r="AJ22" s="9"/>
      <c r="AK22" s="9"/>
      <c r="AL22" s="9"/>
      <c r="AM22" s="9"/>
      <c r="AN22" s="7"/>
      <c r="AO22" s="7"/>
    </row>
    <row r="23" spans="6:41">
      <c r="F23" s="2" t="s">
        <v>28</v>
      </c>
      <c r="G23" s="1">
        <v>1.6240000000000001</v>
      </c>
      <c r="H23" s="1">
        <v>0.17319999999999999</v>
      </c>
      <c r="I23" s="1" t="s">
        <v>22</v>
      </c>
      <c r="J23" s="1" t="s">
        <v>23</v>
      </c>
      <c r="K23" s="1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6:41">
      <c r="F24" s="2"/>
      <c r="G24" s="1"/>
      <c r="H24" s="1"/>
      <c r="I24" s="1"/>
      <c r="J24" s="1"/>
      <c r="K24" s="1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6:41">
      <c r="F25" s="2" t="s">
        <v>29</v>
      </c>
      <c r="G25" s="1" t="s">
        <v>30</v>
      </c>
      <c r="H25" s="1" t="s">
        <v>31</v>
      </c>
      <c r="I25" s="1" t="s">
        <v>32</v>
      </c>
      <c r="J25" s="1" t="s">
        <v>33</v>
      </c>
      <c r="K25" s="1" t="s">
        <v>18</v>
      </c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6:41">
      <c r="F26" s="2" t="s">
        <v>21</v>
      </c>
      <c r="G26" s="1">
        <v>1170</v>
      </c>
      <c r="H26" s="1">
        <v>2</v>
      </c>
      <c r="I26" s="1">
        <v>584.9</v>
      </c>
      <c r="J26" s="1" t="s">
        <v>34</v>
      </c>
      <c r="K26" s="1" t="s">
        <v>35</v>
      </c>
    </row>
    <row r="27" spans="6:41">
      <c r="F27" s="2" t="s">
        <v>24</v>
      </c>
      <c r="G27" s="1">
        <v>7676</v>
      </c>
      <c r="H27" s="1">
        <v>1</v>
      </c>
      <c r="I27" s="1">
        <v>7676</v>
      </c>
      <c r="J27" s="1" t="s">
        <v>36</v>
      </c>
      <c r="K27" s="1" t="s">
        <v>37</v>
      </c>
    </row>
    <row r="28" spans="6:41">
      <c r="F28" s="2" t="s">
        <v>28</v>
      </c>
      <c r="G28" s="1">
        <v>769.8</v>
      </c>
      <c r="H28" s="1">
        <v>2</v>
      </c>
      <c r="I28" s="1">
        <v>384.9</v>
      </c>
      <c r="J28" s="1" t="s">
        <v>38</v>
      </c>
      <c r="K28" s="1" t="s">
        <v>39</v>
      </c>
    </row>
    <row r="29" spans="6:41">
      <c r="F29" s="2" t="s">
        <v>40</v>
      </c>
      <c r="G29" s="1">
        <v>37816</v>
      </c>
      <c r="H29" s="1">
        <v>174</v>
      </c>
      <c r="I29" s="1">
        <v>217.3</v>
      </c>
      <c r="J29" s="1"/>
      <c r="K29" s="1"/>
    </row>
    <row r="30" spans="6:41">
      <c r="F30" s="2"/>
      <c r="G30" s="1"/>
      <c r="H30" s="1"/>
      <c r="I30" s="1"/>
      <c r="J30" s="1"/>
      <c r="K30" s="1"/>
    </row>
    <row r="31" spans="6:41">
      <c r="F31" s="2" t="s">
        <v>41</v>
      </c>
      <c r="G31" s="1">
        <v>90</v>
      </c>
      <c r="H31" s="1"/>
      <c r="I31" s="1"/>
      <c r="J31" s="1"/>
      <c r="K31" s="1"/>
    </row>
    <row r="33" spans="6:24" ht="23.25">
      <c r="F33" s="3" t="s">
        <v>42</v>
      </c>
      <c r="G33" s="1" t="s">
        <v>43</v>
      </c>
      <c r="H33" s="1" t="s">
        <v>44</v>
      </c>
      <c r="I33" s="1" t="s">
        <v>20</v>
      </c>
      <c r="J33" s="1" t="s">
        <v>45</v>
      </c>
      <c r="K33" s="1"/>
      <c r="L33" s="1"/>
      <c r="M33" s="1"/>
      <c r="N33" s="1"/>
      <c r="P33" s="3" t="s">
        <v>42</v>
      </c>
      <c r="Q33" s="1" t="s">
        <v>43</v>
      </c>
      <c r="R33" s="1" t="s">
        <v>44</v>
      </c>
      <c r="S33" s="1" t="s">
        <v>20</v>
      </c>
      <c r="T33" s="1" t="s">
        <v>45</v>
      </c>
      <c r="U33" s="1"/>
      <c r="V33" s="1"/>
      <c r="W33" s="1"/>
      <c r="X33" s="1"/>
    </row>
    <row r="34" spans="6:24">
      <c r="F34" s="2"/>
      <c r="G34" s="1"/>
      <c r="H34" s="1"/>
      <c r="I34" s="1"/>
      <c r="J34" s="1"/>
      <c r="K34" s="1"/>
      <c r="L34" s="1"/>
      <c r="M34" s="1"/>
      <c r="N34" s="1"/>
      <c r="P34" s="2"/>
      <c r="Q34" s="1"/>
      <c r="R34" s="1"/>
      <c r="S34" s="1"/>
      <c r="T34" s="1"/>
      <c r="U34" s="1"/>
      <c r="V34" s="1"/>
      <c r="W34" s="1"/>
      <c r="X34" s="1"/>
    </row>
    <row r="35" spans="6:24">
      <c r="F35" s="2" t="s">
        <v>46</v>
      </c>
      <c r="G35" s="1"/>
      <c r="H35" s="1"/>
      <c r="I35" s="1"/>
      <c r="J35" s="1"/>
      <c r="K35" s="1"/>
      <c r="L35" s="1"/>
      <c r="M35" s="1"/>
      <c r="N35" s="1"/>
      <c r="P35" s="2" t="s">
        <v>0</v>
      </c>
      <c r="Q35" s="1"/>
      <c r="R35" s="1"/>
      <c r="S35" s="1"/>
      <c r="T35" s="1"/>
      <c r="U35" s="1"/>
      <c r="V35" s="1"/>
      <c r="W35" s="1"/>
      <c r="X35" s="1"/>
    </row>
    <row r="36" spans="6:24">
      <c r="F36" s="2" t="s">
        <v>47</v>
      </c>
      <c r="G36" s="1">
        <v>-6.5339999999999998</v>
      </c>
      <c r="H36" s="1" t="s">
        <v>48</v>
      </c>
      <c r="I36" s="1" t="s">
        <v>23</v>
      </c>
      <c r="J36" s="1" t="s">
        <v>22</v>
      </c>
      <c r="K36" s="1"/>
      <c r="L36" s="1"/>
      <c r="M36" s="1"/>
      <c r="N36" s="1"/>
      <c r="P36" s="2" t="s">
        <v>61</v>
      </c>
      <c r="Q36" s="1">
        <v>2.931</v>
      </c>
      <c r="R36" s="1" t="s">
        <v>62</v>
      </c>
      <c r="S36" s="1" t="s">
        <v>23</v>
      </c>
      <c r="T36" s="1" t="s">
        <v>22</v>
      </c>
      <c r="U36" s="1"/>
      <c r="V36" s="1"/>
      <c r="W36" s="1"/>
      <c r="X36" s="1"/>
    </row>
    <row r="37" spans="6:24">
      <c r="F37" s="6" t="s">
        <v>49</v>
      </c>
      <c r="G37" s="5">
        <v>-14.36</v>
      </c>
      <c r="H37" s="5" t="s">
        <v>50</v>
      </c>
      <c r="I37" s="5" t="s">
        <v>27</v>
      </c>
      <c r="J37" s="5" t="s">
        <v>51</v>
      </c>
      <c r="K37" s="1"/>
      <c r="L37" s="1"/>
      <c r="M37" s="1"/>
      <c r="N37" s="1"/>
      <c r="P37" s="2" t="s">
        <v>63</v>
      </c>
      <c r="Q37" s="1">
        <v>1.3089999999999999</v>
      </c>
      <c r="R37" s="1" t="s">
        <v>64</v>
      </c>
      <c r="S37" s="1" t="s">
        <v>23</v>
      </c>
      <c r="T37" s="1" t="s">
        <v>22</v>
      </c>
      <c r="U37" s="1"/>
      <c r="V37" s="1"/>
      <c r="W37" s="1"/>
      <c r="X37" s="1"/>
    </row>
    <row r="38" spans="6:24">
      <c r="F38" s="6" t="s">
        <v>52</v>
      </c>
      <c r="G38" s="5">
        <v>-19.37</v>
      </c>
      <c r="H38" s="5" t="s">
        <v>53</v>
      </c>
      <c r="I38" s="5" t="s">
        <v>27</v>
      </c>
      <c r="J38" s="5" t="s">
        <v>26</v>
      </c>
      <c r="K38" s="1"/>
      <c r="L38" s="1"/>
      <c r="M38" s="1"/>
      <c r="N38" s="1"/>
      <c r="P38" s="2" t="s">
        <v>65</v>
      </c>
      <c r="Q38" s="1">
        <v>-1.6220000000000001</v>
      </c>
      <c r="R38" s="1" t="s">
        <v>66</v>
      </c>
      <c r="S38" s="1" t="s">
        <v>23</v>
      </c>
      <c r="T38" s="1" t="s">
        <v>22</v>
      </c>
      <c r="U38" s="1"/>
      <c r="V38" s="1"/>
      <c r="W38" s="1"/>
      <c r="X38" s="1"/>
    </row>
    <row r="39" spans="6:24">
      <c r="F39" s="2"/>
      <c r="G39" s="1"/>
      <c r="H39" s="1"/>
      <c r="I39" s="1"/>
      <c r="J39" s="1"/>
      <c r="K39" s="1"/>
      <c r="L39" s="1"/>
      <c r="M39" s="1"/>
      <c r="N39" s="1"/>
      <c r="P39" s="2"/>
      <c r="Q39" s="1"/>
      <c r="R39" s="1"/>
      <c r="S39" s="1"/>
      <c r="T39" s="1"/>
      <c r="U39" s="1"/>
      <c r="V39" s="1"/>
      <c r="W39" s="1"/>
      <c r="X39" s="1"/>
    </row>
    <row r="40" spans="6:24">
      <c r="F40" s="2"/>
      <c r="G40" s="1"/>
      <c r="H40" s="1"/>
      <c r="I40" s="1"/>
      <c r="J40" s="1"/>
      <c r="K40" s="1"/>
      <c r="L40" s="1"/>
      <c r="M40" s="1"/>
      <c r="N40" s="1"/>
      <c r="P40" s="2" t="s">
        <v>8</v>
      </c>
      <c r="Q40" s="1"/>
      <c r="R40" s="1"/>
      <c r="S40" s="1"/>
      <c r="T40" s="1"/>
      <c r="U40" s="1"/>
      <c r="V40" s="1"/>
      <c r="W40" s="1"/>
      <c r="X40" s="1"/>
    </row>
    <row r="41" spans="6:24">
      <c r="F41" s="2" t="s">
        <v>54</v>
      </c>
      <c r="G41" s="1" t="s">
        <v>55</v>
      </c>
      <c r="H41" s="1" t="s">
        <v>56</v>
      </c>
      <c r="I41" s="1" t="s">
        <v>43</v>
      </c>
      <c r="J41" s="1" t="s">
        <v>57</v>
      </c>
      <c r="K41" s="1" t="s">
        <v>58</v>
      </c>
      <c r="L41" s="1" t="s">
        <v>59</v>
      </c>
      <c r="M41" s="1" t="s">
        <v>60</v>
      </c>
      <c r="N41" s="1" t="s">
        <v>31</v>
      </c>
      <c r="P41" s="2" t="s">
        <v>61</v>
      </c>
      <c r="Q41" s="1">
        <v>-4.8970000000000002</v>
      </c>
      <c r="R41" s="1" t="s">
        <v>67</v>
      </c>
      <c r="S41" s="1" t="s">
        <v>23</v>
      </c>
      <c r="T41" s="1" t="s">
        <v>22</v>
      </c>
      <c r="U41" s="1"/>
      <c r="V41" s="1"/>
      <c r="W41" s="1"/>
      <c r="X41" s="1"/>
    </row>
    <row r="42" spans="6:24">
      <c r="F42" s="2"/>
      <c r="G42" s="1"/>
      <c r="H42" s="1"/>
      <c r="I42" s="1"/>
      <c r="J42" s="1"/>
      <c r="K42" s="1"/>
      <c r="L42" s="1"/>
      <c r="M42" s="1"/>
      <c r="N42" s="1"/>
      <c r="P42" s="6" t="s">
        <v>63</v>
      </c>
      <c r="Q42" s="5">
        <v>-11.53</v>
      </c>
      <c r="R42" s="5" t="s">
        <v>68</v>
      </c>
      <c r="S42" s="5" t="s">
        <v>27</v>
      </c>
      <c r="T42" s="5" t="s">
        <v>69</v>
      </c>
      <c r="U42" s="1"/>
      <c r="V42" s="1"/>
      <c r="W42" s="1"/>
      <c r="X42" s="1"/>
    </row>
    <row r="43" spans="6:24">
      <c r="F43" s="2" t="s">
        <v>46</v>
      </c>
      <c r="G43" s="1"/>
      <c r="H43" s="1"/>
      <c r="I43" s="1"/>
      <c r="J43" s="1"/>
      <c r="K43" s="1"/>
      <c r="L43" s="1"/>
      <c r="M43" s="1"/>
      <c r="N43" s="1"/>
      <c r="P43" s="2" t="s">
        <v>65</v>
      </c>
      <c r="Q43" s="1">
        <v>-6.633</v>
      </c>
      <c r="R43" s="1" t="s">
        <v>70</v>
      </c>
      <c r="S43" s="1" t="s">
        <v>23</v>
      </c>
      <c r="T43" s="1" t="s">
        <v>22</v>
      </c>
      <c r="U43" s="1"/>
      <c r="V43" s="1"/>
      <c r="W43" s="1"/>
      <c r="X43" s="1"/>
    </row>
    <row r="44" spans="6:24">
      <c r="F44" s="2" t="s">
        <v>47</v>
      </c>
      <c r="G44" s="1">
        <v>103.7</v>
      </c>
      <c r="H44" s="1">
        <v>110.3</v>
      </c>
      <c r="I44" s="1">
        <v>-6.5339999999999998</v>
      </c>
      <c r="J44" s="1">
        <v>3.726</v>
      </c>
      <c r="K44" s="1">
        <v>45</v>
      </c>
      <c r="L44" s="1">
        <v>24</v>
      </c>
      <c r="M44" s="1">
        <v>1.754</v>
      </c>
      <c r="N44" s="1">
        <v>174</v>
      </c>
      <c r="P44" s="2"/>
      <c r="Q44" s="1"/>
      <c r="R44" s="1"/>
      <c r="S44" s="1"/>
      <c r="T44" s="1"/>
      <c r="U44" s="1"/>
      <c r="V44" s="1"/>
      <c r="W44" s="1"/>
      <c r="X44" s="1"/>
    </row>
    <row r="45" spans="6:24">
      <c r="F45" s="2" t="s">
        <v>49</v>
      </c>
      <c r="G45" s="1">
        <v>100.8</v>
      </c>
      <c r="H45" s="1">
        <v>115.2</v>
      </c>
      <c r="I45" s="1">
        <v>-14.36</v>
      </c>
      <c r="J45" s="1">
        <v>3.726</v>
      </c>
      <c r="K45" s="1">
        <v>29</v>
      </c>
      <c r="L45" s="1">
        <v>34</v>
      </c>
      <c r="M45" s="1">
        <v>3.8540000000000001</v>
      </c>
      <c r="N45" s="1">
        <v>174</v>
      </c>
      <c r="P45" s="2"/>
      <c r="Q45" s="1"/>
      <c r="R45" s="1"/>
      <c r="S45" s="1"/>
      <c r="T45" s="1"/>
      <c r="U45" s="1"/>
      <c r="V45" s="1"/>
      <c r="W45" s="1"/>
      <c r="X45" s="1"/>
    </row>
    <row r="46" spans="6:24">
      <c r="F46" s="2" t="s">
        <v>52</v>
      </c>
      <c r="G46" s="1">
        <v>102.4</v>
      </c>
      <c r="H46" s="1">
        <v>121.8</v>
      </c>
      <c r="I46" s="1">
        <v>-19.37</v>
      </c>
      <c r="J46" s="1">
        <v>4.2590000000000003</v>
      </c>
      <c r="K46" s="1">
        <v>23</v>
      </c>
      <c r="L46" s="1">
        <v>25</v>
      </c>
      <c r="M46" s="1">
        <v>4.548</v>
      </c>
      <c r="N46" s="1">
        <v>174</v>
      </c>
      <c r="P46" s="2" t="s">
        <v>54</v>
      </c>
      <c r="Q46" s="1" t="s">
        <v>55</v>
      </c>
      <c r="R46" s="1" t="s">
        <v>56</v>
      </c>
      <c r="S46" s="1" t="s">
        <v>43</v>
      </c>
      <c r="T46" s="1" t="s">
        <v>57</v>
      </c>
      <c r="U46" s="1" t="s">
        <v>58</v>
      </c>
      <c r="V46" s="1" t="s">
        <v>59</v>
      </c>
      <c r="W46" s="1" t="s">
        <v>60</v>
      </c>
      <c r="X46" s="1" t="s">
        <v>31</v>
      </c>
    </row>
    <row r="47" spans="6:24">
      <c r="P47" s="2"/>
      <c r="Q47" s="1"/>
      <c r="R47" s="1"/>
      <c r="S47" s="1"/>
      <c r="T47" s="1"/>
      <c r="U47" s="1"/>
      <c r="V47" s="1"/>
      <c r="W47" s="1"/>
      <c r="X47" s="1"/>
    </row>
    <row r="48" spans="6:24">
      <c r="P48" s="2" t="s">
        <v>0</v>
      </c>
      <c r="Q48" s="1"/>
      <c r="R48" s="1"/>
      <c r="S48" s="1"/>
      <c r="T48" s="1"/>
      <c r="U48" s="1"/>
      <c r="V48" s="1"/>
      <c r="W48" s="1"/>
      <c r="X48" s="1"/>
    </row>
    <row r="49" spans="16:24">
      <c r="P49" s="2" t="s">
        <v>61</v>
      </c>
      <c r="Q49" s="1">
        <v>103.7</v>
      </c>
      <c r="R49" s="1">
        <v>100.8</v>
      </c>
      <c r="S49" s="1">
        <v>2.931</v>
      </c>
      <c r="T49" s="1">
        <v>3.5110000000000001</v>
      </c>
      <c r="U49" s="1">
        <v>45</v>
      </c>
      <c r="V49" s="1">
        <v>29</v>
      </c>
      <c r="W49" s="1">
        <v>0.83479999999999999</v>
      </c>
      <c r="X49" s="1">
        <v>174</v>
      </c>
    </row>
    <row r="50" spans="16:24">
      <c r="P50" s="2" t="s">
        <v>63</v>
      </c>
      <c r="Q50" s="1">
        <v>103.7</v>
      </c>
      <c r="R50" s="1">
        <v>102.4</v>
      </c>
      <c r="S50" s="1">
        <v>1.3089999999999999</v>
      </c>
      <c r="T50" s="1">
        <v>3.7789999999999999</v>
      </c>
      <c r="U50" s="1">
        <v>45</v>
      </c>
      <c r="V50" s="1">
        <v>23</v>
      </c>
      <c r="W50" s="1">
        <v>0.3463</v>
      </c>
      <c r="X50" s="1">
        <v>174</v>
      </c>
    </row>
    <row r="51" spans="16:24">
      <c r="P51" s="2" t="s">
        <v>65</v>
      </c>
      <c r="Q51" s="1">
        <v>100.8</v>
      </c>
      <c r="R51" s="1">
        <v>102.4</v>
      </c>
      <c r="S51" s="1">
        <v>-1.6220000000000001</v>
      </c>
      <c r="T51" s="1">
        <v>4.1159999999999997</v>
      </c>
      <c r="U51" s="1">
        <v>29</v>
      </c>
      <c r="V51" s="1">
        <v>23</v>
      </c>
      <c r="W51" s="1">
        <v>0.39400000000000002</v>
      </c>
      <c r="X51" s="1">
        <v>174</v>
      </c>
    </row>
    <row r="52" spans="16:24">
      <c r="P52" s="2"/>
      <c r="Q52" s="1"/>
      <c r="R52" s="1"/>
      <c r="S52" s="1"/>
      <c r="T52" s="1"/>
      <c r="U52" s="1"/>
      <c r="V52" s="1"/>
      <c r="W52" s="1"/>
      <c r="X52" s="1"/>
    </row>
    <row r="53" spans="16:24">
      <c r="P53" s="2" t="s">
        <v>8</v>
      </c>
      <c r="Q53" s="1"/>
      <c r="R53" s="1"/>
      <c r="S53" s="1"/>
      <c r="T53" s="1"/>
      <c r="U53" s="1"/>
      <c r="V53" s="1"/>
      <c r="W53" s="1"/>
      <c r="X53" s="1"/>
    </row>
    <row r="54" spans="16:24">
      <c r="P54" s="2" t="s">
        <v>61</v>
      </c>
      <c r="Q54" s="1">
        <v>110.3</v>
      </c>
      <c r="R54" s="1">
        <v>115.2</v>
      </c>
      <c r="S54" s="1">
        <v>-4.8970000000000002</v>
      </c>
      <c r="T54" s="1">
        <v>3.93</v>
      </c>
      <c r="U54" s="1">
        <v>24</v>
      </c>
      <c r="V54" s="1">
        <v>34</v>
      </c>
      <c r="W54" s="1">
        <v>1.246</v>
      </c>
      <c r="X54" s="1">
        <v>174</v>
      </c>
    </row>
    <row r="55" spans="16:24">
      <c r="P55" s="2" t="s">
        <v>63</v>
      </c>
      <c r="Q55" s="1">
        <v>110.3</v>
      </c>
      <c r="R55" s="1">
        <v>121.8</v>
      </c>
      <c r="S55" s="1">
        <v>-11.53</v>
      </c>
      <c r="T55" s="1">
        <v>4.2130000000000001</v>
      </c>
      <c r="U55" s="1">
        <v>24</v>
      </c>
      <c r="V55" s="1">
        <v>25</v>
      </c>
      <c r="W55" s="1">
        <v>2.7370000000000001</v>
      </c>
      <c r="X55" s="1">
        <v>174</v>
      </c>
    </row>
    <row r="56" spans="16:24">
      <c r="P56" s="2" t="s">
        <v>65</v>
      </c>
      <c r="Q56" s="1">
        <v>115.2</v>
      </c>
      <c r="R56" s="1">
        <v>121.8</v>
      </c>
      <c r="S56" s="1">
        <v>-6.633</v>
      </c>
      <c r="T56" s="1">
        <v>3.8839999999999999</v>
      </c>
      <c r="U56" s="1">
        <v>34</v>
      </c>
      <c r="V56" s="1">
        <v>25</v>
      </c>
      <c r="W56" s="1">
        <v>1.708</v>
      </c>
      <c r="X56" s="1">
        <v>174</v>
      </c>
    </row>
    <row r="110" spans="5:26">
      <c r="E110" s="76"/>
      <c r="F110" s="77"/>
    </row>
    <row r="111" spans="5:26" ht="23.25">
      <c r="E111" s="76"/>
      <c r="F111" s="76"/>
      <c r="K111" s="49"/>
      <c r="P111" s="49"/>
    </row>
    <row r="112" spans="5:26">
      <c r="E112" s="78"/>
      <c r="F112" s="78"/>
      <c r="G112" s="55"/>
      <c r="H112" s="55"/>
      <c r="I112" s="76"/>
      <c r="J112" s="55"/>
      <c r="K112" s="55"/>
      <c r="L112" s="55"/>
      <c r="M112" s="55"/>
      <c r="N112" s="76"/>
      <c r="O112" s="76"/>
      <c r="P112" s="76"/>
      <c r="Q112" s="76"/>
      <c r="R112" s="76"/>
      <c r="S112" s="76"/>
      <c r="T112" s="76"/>
      <c r="U112" s="55"/>
      <c r="V112" s="55"/>
      <c r="W112" s="55"/>
      <c r="X112" s="55"/>
      <c r="Y112" s="55"/>
      <c r="Z112" s="55"/>
    </row>
    <row r="113" spans="5:26">
      <c r="E113" s="15"/>
      <c r="F113" s="79"/>
      <c r="G113" s="55"/>
      <c r="H113" s="80"/>
      <c r="I113" s="80"/>
      <c r="J113" s="81"/>
      <c r="K113" s="81"/>
      <c r="L113" s="81"/>
      <c r="M113" s="55"/>
      <c r="N113" s="55"/>
      <c r="O113" s="81"/>
      <c r="P113" s="81"/>
      <c r="Q113" s="81"/>
      <c r="R113" s="81"/>
      <c r="S113" s="55"/>
      <c r="T113" s="55"/>
      <c r="U113" s="55"/>
      <c r="V113" s="55"/>
      <c r="W113" s="55"/>
      <c r="X113" s="55"/>
      <c r="Y113" s="55"/>
      <c r="Z113" s="55"/>
    </row>
    <row r="114" spans="5:26">
      <c r="E114" s="15"/>
      <c r="F114" s="15"/>
      <c r="G114" s="55"/>
      <c r="H114" s="76"/>
      <c r="I114" s="76"/>
      <c r="J114" s="76"/>
      <c r="K114" s="76"/>
      <c r="L114" s="76"/>
      <c r="M114" s="55"/>
      <c r="N114" s="55"/>
      <c r="O114" s="76"/>
      <c r="P114" s="76"/>
      <c r="Q114" s="76"/>
      <c r="R114" s="76"/>
      <c r="S114" s="76"/>
      <c r="T114" s="55"/>
      <c r="U114" s="55"/>
      <c r="V114" s="55"/>
      <c r="W114" s="55"/>
      <c r="X114" s="55"/>
      <c r="Y114" s="55"/>
      <c r="Z114" s="55"/>
    </row>
    <row r="115" spans="5:26">
      <c r="E115" s="15"/>
      <c r="F115" s="15"/>
      <c r="G115" s="82"/>
      <c r="H115" s="12"/>
      <c r="I115" s="12"/>
      <c r="J115" s="12"/>
      <c r="K115" s="12"/>
      <c r="L115" s="76"/>
      <c r="M115" s="55"/>
      <c r="N115" s="82"/>
      <c r="O115" s="76"/>
      <c r="P115" s="76"/>
      <c r="Q115" s="76"/>
      <c r="R115" s="76"/>
      <c r="S115" s="76"/>
      <c r="T115" s="55"/>
      <c r="U115" s="55"/>
      <c r="V115" s="55"/>
      <c r="W115" s="55"/>
      <c r="X115" s="55"/>
      <c r="Y115" s="55"/>
      <c r="Z115" s="55"/>
    </row>
    <row r="116" spans="5:26">
      <c r="E116" s="15"/>
      <c r="F116" s="15"/>
      <c r="G116" s="82"/>
      <c r="H116" s="12"/>
      <c r="I116" s="12"/>
      <c r="J116" s="12"/>
      <c r="K116" s="12"/>
      <c r="L116" s="76"/>
      <c r="M116" s="55"/>
      <c r="N116" s="82"/>
      <c r="O116" s="76"/>
      <c r="P116" s="76"/>
      <c r="Q116" s="76"/>
      <c r="R116" s="76"/>
      <c r="S116" s="76"/>
      <c r="T116" s="83"/>
      <c r="U116" s="55"/>
      <c r="V116" s="55"/>
      <c r="W116" s="55"/>
      <c r="X116" s="55"/>
      <c r="Y116" s="55"/>
      <c r="Z116" s="55"/>
    </row>
    <row r="117" spans="5:26">
      <c r="E117" s="15"/>
      <c r="F117" s="15"/>
      <c r="G117" s="84"/>
      <c r="H117" s="12"/>
      <c r="I117" s="12"/>
      <c r="J117" s="12"/>
      <c r="K117" s="12"/>
      <c r="L117" s="76"/>
      <c r="M117" s="55"/>
      <c r="N117" s="84"/>
      <c r="O117" s="76"/>
      <c r="P117" s="76"/>
      <c r="Q117" s="76"/>
      <c r="R117" s="76"/>
      <c r="S117" s="76"/>
      <c r="T117" s="83"/>
      <c r="U117" s="55"/>
      <c r="V117" s="55"/>
      <c r="W117" s="55"/>
      <c r="X117" s="55"/>
      <c r="Y117" s="55"/>
      <c r="Z117" s="55"/>
    </row>
    <row r="118" spans="5:26">
      <c r="E118" s="15"/>
      <c r="F118" s="15"/>
      <c r="G118" s="84"/>
      <c r="H118" s="12"/>
      <c r="I118" s="12"/>
      <c r="J118" s="76"/>
      <c r="K118" s="76"/>
      <c r="L118" s="76"/>
      <c r="M118" s="55"/>
      <c r="N118" s="84"/>
      <c r="O118" s="76"/>
      <c r="P118" s="76"/>
      <c r="Q118" s="76"/>
      <c r="R118" s="76"/>
      <c r="S118" s="76"/>
      <c r="T118" s="83"/>
      <c r="U118" s="55"/>
      <c r="V118" s="55"/>
      <c r="W118" s="55"/>
      <c r="X118" s="55"/>
      <c r="Y118" s="55"/>
      <c r="Z118" s="55"/>
    </row>
    <row r="119" spans="5:26">
      <c r="E119" s="15"/>
      <c r="F119" s="15"/>
      <c r="G119" s="82"/>
      <c r="H119" s="12"/>
      <c r="I119" s="12"/>
      <c r="J119" s="76"/>
      <c r="K119" s="76"/>
      <c r="L119" s="76"/>
      <c r="M119" s="55"/>
      <c r="N119" s="82"/>
      <c r="O119" s="76"/>
      <c r="P119" s="76"/>
      <c r="Q119" s="76"/>
      <c r="R119" s="76"/>
      <c r="S119" s="76"/>
      <c r="T119" s="83"/>
      <c r="U119" s="55"/>
      <c r="V119" s="55"/>
      <c r="W119" s="55"/>
      <c r="X119" s="55"/>
      <c r="Y119" s="55"/>
      <c r="Z119" s="55"/>
    </row>
    <row r="120" spans="5:26">
      <c r="E120" s="15"/>
      <c r="F120" s="15"/>
      <c r="G120" s="82"/>
      <c r="H120" s="12"/>
      <c r="I120" s="12"/>
      <c r="J120" s="76"/>
      <c r="K120" s="76"/>
      <c r="L120" s="76"/>
      <c r="M120" s="55"/>
      <c r="N120" s="82"/>
      <c r="O120" s="76"/>
      <c r="P120" s="76"/>
      <c r="Q120" s="76"/>
      <c r="R120" s="76"/>
      <c r="S120" s="76"/>
      <c r="T120" s="83"/>
      <c r="U120" s="55"/>
      <c r="V120" s="55"/>
      <c r="W120" s="55"/>
      <c r="X120" s="55"/>
      <c r="Y120" s="55"/>
      <c r="Z120" s="55"/>
    </row>
    <row r="121" spans="5:26">
      <c r="E121" s="15"/>
      <c r="F121" s="15"/>
      <c r="G121" s="82"/>
      <c r="H121" s="12"/>
      <c r="I121" s="12"/>
      <c r="J121" s="76"/>
      <c r="K121" s="76"/>
      <c r="L121" s="76"/>
      <c r="M121" s="55"/>
      <c r="N121" s="82"/>
      <c r="O121" s="76"/>
      <c r="P121" s="76"/>
      <c r="Q121" s="76"/>
      <c r="R121" s="76"/>
      <c r="S121" s="76"/>
      <c r="T121" s="83"/>
      <c r="U121" s="55"/>
      <c r="V121" s="55"/>
      <c r="W121" s="55"/>
      <c r="X121" s="55"/>
      <c r="Y121" s="55"/>
      <c r="Z121" s="55"/>
    </row>
    <row r="122" spans="5:26">
      <c r="E122" s="15"/>
      <c r="F122" s="15"/>
      <c r="G122" s="82"/>
      <c r="H122" s="12"/>
      <c r="I122" s="12"/>
      <c r="J122" s="76"/>
      <c r="K122" s="76"/>
      <c r="L122" s="76"/>
      <c r="M122" s="55"/>
      <c r="N122" s="82"/>
      <c r="O122" s="76"/>
      <c r="P122" s="76"/>
      <c r="Q122" s="76"/>
      <c r="R122" s="76"/>
      <c r="S122" s="76"/>
      <c r="T122" s="83"/>
      <c r="U122" s="55"/>
      <c r="V122" s="55"/>
      <c r="W122" s="55"/>
      <c r="X122" s="55"/>
      <c r="Y122" s="55"/>
      <c r="Z122" s="55"/>
    </row>
    <row r="123" spans="5:26">
      <c r="E123" s="15"/>
      <c r="F123" s="1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  <c r="W123" s="55"/>
      <c r="X123" s="55"/>
      <c r="Y123" s="55"/>
      <c r="Z123" s="55"/>
    </row>
    <row r="124" spans="5:26">
      <c r="E124" s="15"/>
      <c r="F124" s="1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  <c r="W124" s="55"/>
      <c r="X124" s="55"/>
      <c r="Y124" s="55"/>
      <c r="Z124" s="55"/>
    </row>
    <row r="125" spans="5:26">
      <c r="E125" s="15"/>
      <c r="F125" s="1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  <c r="W125" s="55"/>
      <c r="X125" s="55"/>
      <c r="Y125" s="55"/>
      <c r="Z125" s="55"/>
    </row>
    <row r="126" spans="5:26">
      <c r="E126" s="15"/>
      <c r="F126" s="15"/>
      <c r="G126" s="55"/>
      <c r="H126" s="55"/>
      <c r="I126" s="55"/>
      <c r="J126" s="55"/>
      <c r="K126" s="55"/>
      <c r="L126" s="16"/>
      <c r="M126" s="16"/>
      <c r="N126" s="16"/>
      <c r="O126" s="16"/>
      <c r="P126" s="16"/>
      <c r="Q126" s="16"/>
      <c r="R126" s="16"/>
      <c r="S126" s="16"/>
      <c r="T126" s="16"/>
      <c r="U126" s="55"/>
      <c r="V126" s="55"/>
      <c r="W126" s="55"/>
      <c r="X126" s="55"/>
      <c r="Y126" s="55"/>
      <c r="Z126" s="55"/>
    </row>
    <row r="127" spans="5:26">
      <c r="E127" s="15"/>
      <c r="F127" s="15"/>
      <c r="G127" s="55"/>
      <c r="H127" s="55"/>
      <c r="I127" s="55"/>
      <c r="J127" s="55"/>
      <c r="K127" s="55"/>
      <c r="L127" s="16"/>
      <c r="M127" s="16"/>
      <c r="N127" s="16"/>
      <c r="O127" s="16"/>
      <c r="P127" s="16"/>
      <c r="Q127" s="16"/>
      <c r="R127" s="16"/>
      <c r="S127" s="16"/>
      <c r="T127" s="16"/>
      <c r="U127" s="55"/>
      <c r="V127" s="55"/>
      <c r="W127" s="55"/>
      <c r="X127" s="55"/>
      <c r="Y127" s="55"/>
      <c r="Z127" s="55"/>
    </row>
    <row r="128" spans="5:26">
      <c r="E128" s="15"/>
      <c r="F128" s="15"/>
      <c r="L128" s="16"/>
      <c r="M128" s="7"/>
      <c r="N128" s="16"/>
      <c r="O128" s="16"/>
      <c r="P128" s="7"/>
      <c r="Q128" s="7"/>
      <c r="R128" s="7"/>
      <c r="S128" s="7"/>
      <c r="T128" s="7"/>
    </row>
    <row r="129" spans="1:24">
      <c r="C129" s="55"/>
      <c r="D129" s="55"/>
      <c r="E129" s="15"/>
      <c r="F129" s="15"/>
      <c r="L129" s="7"/>
      <c r="M129" s="7"/>
      <c r="N129" s="16"/>
      <c r="O129" s="7"/>
      <c r="P129" s="7"/>
      <c r="Q129" s="7"/>
      <c r="R129" s="7"/>
      <c r="S129" s="7"/>
      <c r="T129" s="7"/>
    </row>
    <row r="130" spans="1:24">
      <c r="C130" s="55"/>
      <c r="D130" s="55"/>
      <c r="E130" s="76"/>
      <c r="F130" s="55"/>
      <c r="L130" s="7"/>
      <c r="M130" s="7"/>
      <c r="N130" s="7"/>
      <c r="O130" s="7"/>
      <c r="P130" s="7"/>
      <c r="Q130" s="7"/>
      <c r="R130" s="7"/>
      <c r="S130" s="7"/>
      <c r="T130" s="7"/>
    </row>
    <row r="131" spans="1:24">
      <c r="C131" s="55"/>
      <c r="D131" s="55"/>
      <c r="E131" s="15"/>
      <c r="F131" s="15"/>
      <c r="L131" s="7"/>
      <c r="M131" s="7"/>
      <c r="N131" s="7"/>
      <c r="O131" s="7"/>
      <c r="P131" s="7"/>
      <c r="Q131" s="7"/>
      <c r="R131" s="7"/>
      <c r="S131" s="7"/>
      <c r="T131" s="7"/>
    </row>
    <row r="132" spans="1:24">
      <c r="C132" s="55"/>
      <c r="D132" s="55"/>
      <c r="E132" s="15"/>
      <c r="F132" s="15"/>
      <c r="L132" s="7"/>
      <c r="M132" s="7"/>
      <c r="N132" s="7"/>
      <c r="O132" s="7"/>
      <c r="P132" s="7"/>
      <c r="Q132" s="7"/>
      <c r="R132" s="7"/>
      <c r="S132" s="7"/>
      <c r="T132" s="7"/>
    </row>
    <row r="133" spans="1:24">
      <c r="C133" s="55"/>
      <c r="D133" s="55"/>
      <c r="E133" s="15"/>
      <c r="F133" s="15"/>
    </row>
    <row r="134" spans="1:24">
      <c r="C134" s="55"/>
      <c r="D134" s="55"/>
      <c r="E134" s="15"/>
      <c r="F134" s="15"/>
    </row>
    <row r="135" spans="1:24">
      <c r="C135" s="55"/>
      <c r="D135" s="55"/>
      <c r="E135" s="15"/>
      <c r="F135" s="15"/>
      <c r="G135" s="15"/>
    </row>
    <row r="137" spans="1:24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</row>
    <row r="138" spans="1:24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W138" t="s">
        <v>107</v>
      </c>
    </row>
    <row r="139" spans="1:24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</row>
    <row r="140" spans="1:24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T140" t="s">
        <v>108</v>
      </c>
      <c r="W140" t="s">
        <v>8</v>
      </c>
      <c r="X140" t="s">
        <v>0</v>
      </c>
    </row>
    <row r="141" spans="1:24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T141">
        <v>31</v>
      </c>
      <c r="U141" t="s">
        <v>109</v>
      </c>
      <c r="V141" t="s">
        <v>110</v>
      </c>
      <c r="W141">
        <v>1.339</v>
      </c>
      <c r="X141">
        <v>0.38500000000000001</v>
      </c>
    </row>
    <row r="142" spans="1:24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T142">
        <v>32</v>
      </c>
      <c r="U142" t="s">
        <v>111</v>
      </c>
      <c r="V142" t="s">
        <v>110</v>
      </c>
      <c r="W142">
        <v>1.62</v>
      </c>
      <c r="X142">
        <v>0.53800000000000003</v>
      </c>
    </row>
    <row r="143" spans="1:24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T143">
        <v>33</v>
      </c>
      <c r="U143" t="s">
        <v>112</v>
      </c>
      <c r="V143" t="s">
        <v>110</v>
      </c>
      <c r="W143">
        <v>0.9728</v>
      </c>
      <c r="X143">
        <v>0.83799999999999997</v>
      </c>
    </row>
    <row r="144" spans="1:24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T144">
        <v>37</v>
      </c>
      <c r="U144" t="s">
        <v>113</v>
      </c>
      <c r="V144" t="s">
        <v>114</v>
      </c>
      <c r="W144">
        <v>0.83799999999999997</v>
      </c>
      <c r="X144">
        <v>0.53800000000000003</v>
      </c>
    </row>
    <row r="145" spans="1:24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T145">
        <v>43</v>
      </c>
      <c r="U145" t="s">
        <v>115</v>
      </c>
      <c r="V145" t="s">
        <v>116</v>
      </c>
      <c r="W145">
        <v>2.0699999999999998</v>
      </c>
      <c r="X145">
        <v>0.93799999999999994</v>
      </c>
    </row>
    <row r="146" spans="1:24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T146">
        <v>44</v>
      </c>
      <c r="U146" t="s">
        <v>117</v>
      </c>
      <c r="V146" t="s">
        <v>118</v>
      </c>
      <c r="W146">
        <v>1.214</v>
      </c>
      <c r="X146">
        <v>0.71099999999999997</v>
      </c>
    </row>
    <row r="147" spans="1:24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T147">
        <v>39</v>
      </c>
      <c r="U147" t="s">
        <v>119</v>
      </c>
      <c r="V147" t="s">
        <v>114</v>
      </c>
      <c r="W147">
        <v>0.82899999999999996</v>
      </c>
      <c r="X147">
        <v>0.55000000000000004</v>
      </c>
    </row>
    <row r="148" spans="1:24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X148">
        <v>0.13600000000000001</v>
      </c>
    </row>
    <row r="149" spans="1:24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</row>
    <row r="150" spans="1:24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</row>
    <row r="151" spans="1:24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W151">
        <f>AVERAGE(W141:W148)</f>
        <v>1.2689714285714289</v>
      </c>
      <c r="X151">
        <f>AVERAGE(X141:X148)</f>
        <v>0.57925000000000004</v>
      </c>
    </row>
    <row r="152" spans="1:24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W152">
        <f>STDEV(W141:W147)</f>
        <v>0.45457350602620028</v>
      </c>
      <c r="X152">
        <f t="shared" ref="X152" si="0">STDEV(X141:X147)</f>
        <v>0.19448038216647706</v>
      </c>
    </row>
    <row r="153" spans="1:24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W153">
        <f>W152/SQRT(6)</f>
        <v>0.18557885672536081</v>
      </c>
      <c r="X153">
        <f>X152/SQRT(8)</f>
        <v>6.8759198518833609E-2</v>
      </c>
    </row>
    <row r="154" spans="1:24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</row>
    <row r="155" spans="1:24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W155">
        <f>TTEST(W141:W147,X141:X148,2,2)</f>
        <v>2.696953784787761E-3</v>
      </c>
    </row>
    <row r="156" spans="1:24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</row>
    <row r="157" spans="1:24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</row>
    <row r="158" spans="1:24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</row>
    <row r="159" spans="1:24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</row>
    <row r="160" spans="1:24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</row>
    <row r="161" spans="1:18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</row>
    <row r="162" spans="1:18">
      <c r="A162" s="16"/>
      <c r="B162" s="16"/>
      <c r="C162" s="65"/>
      <c r="D162" s="65"/>
      <c r="E162" s="65"/>
      <c r="F162" s="65"/>
      <c r="G162" s="65"/>
      <c r="H162" s="65"/>
      <c r="I162" s="65"/>
      <c r="J162" s="65"/>
      <c r="K162" s="65"/>
      <c r="L162" s="65"/>
      <c r="M162" s="65"/>
      <c r="N162" s="65"/>
      <c r="O162" s="65"/>
      <c r="P162" s="65"/>
      <c r="Q162" s="65"/>
      <c r="R162" s="16"/>
    </row>
    <row r="163" spans="1:18">
      <c r="A163" s="16"/>
      <c r="B163" s="16"/>
      <c r="C163" s="65"/>
      <c r="D163" s="65"/>
      <c r="E163" s="65"/>
      <c r="F163" s="65"/>
      <c r="G163" s="65"/>
      <c r="H163" s="65"/>
      <c r="I163" s="65"/>
      <c r="J163" s="65"/>
      <c r="K163" s="65"/>
      <c r="L163" s="65"/>
      <c r="M163" s="65"/>
      <c r="N163" s="65"/>
      <c r="O163" s="65"/>
      <c r="P163" s="65"/>
      <c r="Q163" s="65"/>
      <c r="R163" s="16"/>
    </row>
    <row r="164" spans="1:18">
      <c r="A164" s="16"/>
      <c r="B164" s="16"/>
      <c r="C164" s="65"/>
      <c r="D164" s="65"/>
      <c r="E164" s="65"/>
      <c r="F164" s="65"/>
      <c r="G164" s="65"/>
      <c r="H164" s="65"/>
      <c r="I164" s="65"/>
      <c r="J164" s="65"/>
      <c r="K164" s="65"/>
      <c r="L164" s="65"/>
      <c r="M164" s="65"/>
      <c r="N164" s="65"/>
      <c r="O164" s="65"/>
      <c r="P164" s="65"/>
      <c r="Q164" s="65"/>
      <c r="R164" s="16"/>
    </row>
    <row r="165" spans="1:18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</row>
    <row r="166" spans="1:18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</row>
    <row r="167" spans="1:18">
      <c r="A167" s="16"/>
      <c r="B167" s="16"/>
      <c r="C167" s="16"/>
      <c r="D167" s="16"/>
      <c r="E167" s="16"/>
      <c r="F167" s="85"/>
      <c r="G167" s="85"/>
      <c r="H167" s="85"/>
      <c r="I167" s="85"/>
      <c r="J167" s="85"/>
      <c r="K167" s="85"/>
      <c r="L167" s="85"/>
      <c r="M167" s="85"/>
      <c r="N167" s="85"/>
      <c r="O167" s="16"/>
      <c r="P167" s="16"/>
      <c r="Q167" s="16"/>
      <c r="R167" s="16"/>
    </row>
    <row r="169" spans="1:18">
      <c r="A169" t="s">
        <v>122</v>
      </c>
      <c r="D169" s="53" t="s">
        <v>0</v>
      </c>
      <c r="G169" s="53" t="s">
        <v>8</v>
      </c>
      <c r="I169" s="55"/>
      <c r="J169" t="s">
        <v>123</v>
      </c>
      <c r="M169" t="s">
        <v>8</v>
      </c>
    </row>
    <row r="170" spans="1:18">
      <c r="C170" s="54"/>
      <c r="D170" s="56" t="s">
        <v>124</v>
      </c>
      <c r="E170" s="56" t="s">
        <v>124</v>
      </c>
      <c r="F170" s="57"/>
      <c r="G170" s="56" t="s">
        <v>124</v>
      </c>
      <c r="H170" s="56" t="s">
        <v>124</v>
      </c>
      <c r="I170" s="54"/>
      <c r="J170" s="56"/>
      <c r="K170" s="56" t="s">
        <v>0</v>
      </c>
      <c r="L170" s="56"/>
      <c r="M170" s="56" t="s">
        <v>125</v>
      </c>
    </row>
    <row r="171" spans="1:18">
      <c r="B171" s="54"/>
      <c r="C171" s="54"/>
      <c r="D171" s="58" t="s">
        <v>107</v>
      </c>
      <c r="E171" s="58" t="s">
        <v>126</v>
      </c>
      <c r="F171" s="59"/>
      <c r="G171" s="58" t="s">
        <v>107</v>
      </c>
      <c r="H171" s="58" t="s">
        <v>126</v>
      </c>
      <c r="I171" s="54"/>
      <c r="J171" s="56"/>
      <c r="K171" s="56"/>
      <c r="L171" s="56" t="s">
        <v>9</v>
      </c>
      <c r="M171" s="56" t="s">
        <v>127</v>
      </c>
    </row>
    <row r="172" spans="1:18">
      <c r="B172" s="54"/>
      <c r="C172" s="54"/>
      <c r="D172" s="56">
        <v>-21</v>
      </c>
      <c r="E172" s="56">
        <v>-28</v>
      </c>
      <c r="F172" s="54"/>
      <c r="G172" s="56">
        <v>-38</v>
      </c>
      <c r="H172" s="56">
        <v>-52</v>
      </c>
      <c r="I172" s="54"/>
      <c r="J172" s="56" t="s">
        <v>128</v>
      </c>
      <c r="K172" s="56">
        <v>9</v>
      </c>
      <c r="L172" s="56" t="s">
        <v>1</v>
      </c>
      <c r="M172" s="56">
        <v>8</v>
      </c>
    </row>
    <row r="173" spans="1:18">
      <c r="B173" s="54"/>
      <c r="C173" s="54"/>
      <c r="D173" s="56"/>
      <c r="E173" s="56">
        <v>-6</v>
      </c>
      <c r="F173" s="54"/>
      <c r="G173" s="56"/>
      <c r="H173" s="56"/>
      <c r="I173" s="54"/>
      <c r="J173" s="56" t="s">
        <v>128</v>
      </c>
      <c r="K173" s="56">
        <v>9</v>
      </c>
      <c r="L173" s="56" t="s">
        <v>129</v>
      </c>
      <c r="M173" s="56">
        <v>4</v>
      </c>
    </row>
    <row r="174" spans="1:18">
      <c r="B174" s="54"/>
      <c r="C174" s="54"/>
      <c r="D174" s="56">
        <v>-4</v>
      </c>
      <c r="E174" s="56">
        <v>-4</v>
      </c>
      <c r="F174" s="54"/>
      <c r="G174" s="56">
        <v>-65</v>
      </c>
      <c r="H174" s="56">
        <v>-106</v>
      </c>
      <c r="I174" s="54"/>
      <c r="J174" s="56" t="s">
        <v>115</v>
      </c>
      <c r="K174" s="56">
        <v>9</v>
      </c>
      <c r="L174" s="56" t="s">
        <v>3</v>
      </c>
      <c r="M174" s="56">
        <v>4</v>
      </c>
    </row>
    <row r="175" spans="1:18">
      <c r="B175" s="54"/>
      <c r="C175" s="54"/>
      <c r="D175" s="56">
        <v>-17</v>
      </c>
      <c r="E175" s="56">
        <v>-32</v>
      </c>
      <c r="F175" s="54"/>
      <c r="G175" s="56">
        <v>-70</v>
      </c>
      <c r="H175" s="56">
        <v>-62</v>
      </c>
      <c r="I175" s="54"/>
      <c r="J175" s="56" t="s">
        <v>2</v>
      </c>
      <c r="K175" s="56">
        <v>9</v>
      </c>
      <c r="L175" s="56" t="s">
        <v>130</v>
      </c>
      <c r="M175" s="56"/>
    </row>
    <row r="176" spans="1:18">
      <c r="B176" s="54"/>
      <c r="C176" s="54"/>
      <c r="D176" s="56">
        <v>-8</v>
      </c>
      <c r="E176" s="56">
        <v>-26</v>
      </c>
      <c r="F176" s="54"/>
      <c r="G176" s="56">
        <v>-50</v>
      </c>
      <c r="H176" s="56">
        <v>-74</v>
      </c>
      <c r="I176" s="54"/>
      <c r="J176" s="56" t="s">
        <v>131</v>
      </c>
      <c r="K176" s="56">
        <v>9</v>
      </c>
      <c r="L176" s="56"/>
      <c r="M176" s="56">
        <v>6</v>
      </c>
    </row>
    <row r="177" spans="2:13">
      <c r="B177" s="54"/>
      <c r="C177" s="54"/>
      <c r="D177" s="56">
        <v>-50</v>
      </c>
      <c r="E177" s="56">
        <v>-77</v>
      </c>
      <c r="F177" s="54"/>
      <c r="G177" s="56">
        <v>-56</v>
      </c>
      <c r="H177" s="56">
        <v>-65</v>
      </c>
      <c r="I177" s="54"/>
      <c r="J177" s="56" t="s">
        <v>129</v>
      </c>
      <c r="K177" s="56">
        <v>9</v>
      </c>
      <c r="L177" s="56" t="s">
        <v>132</v>
      </c>
      <c r="M177" s="56">
        <v>4.4000000000000004</v>
      </c>
    </row>
    <row r="178" spans="2:13">
      <c r="B178" s="54"/>
      <c r="C178" s="54"/>
      <c r="D178" s="56">
        <v>-37</v>
      </c>
      <c r="E178" s="56">
        <v>-55</v>
      </c>
      <c r="F178" s="54"/>
      <c r="G178" s="56"/>
      <c r="H178" s="56"/>
      <c r="I178" s="54"/>
      <c r="J178" s="56" t="s">
        <v>3</v>
      </c>
      <c r="K178" s="56">
        <v>9</v>
      </c>
      <c r="L178" s="56" t="s">
        <v>133</v>
      </c>
      <c r="M178" s="56">
        <v>4.4000000000000004</v>
      </c>
    </row>
    <row r="179" spans="2:13">
      <c r="B179" s="54"/>
      <c r="C179" s="54"/>
      <c r="D179" s="56">
        <v>-12</v>
      </c>
      <c r="E179" s="56">
        <v>-19</v>
      </c>
      <c r="F179" s="54"/>
      <c r="G179" s="56">
        <v>-54</v>
      </c>
      <c r="H179" s="56">
        <v>-107</v>
      </c>
      <c r="I179" s="54"/>
      <c r="J179" s="56" t="s">
        <v>130</v>
      </c>
      <c r="K179" s="56">
        <v>9</v>
      </c>
      <c r="L179" s="56" t="s">
        <v>134</v>
      </c>
      <c r="M179" s="56">
        <v>2.8</v>
      </c>
    </row>
    <row r="180" spans="2:13">
      <c r="B180" s="54"/>
      <c r="C180" s="54"/>
      <c r="D180" s="56">
        <v>-11</v>
      </c>
      <c r="E180" s="56">
        <v>-18</v>
      </c>
      <c r="F180" s="54"/>
      <c r="G180" s="56"/>
      <c r="H180" s="56"/>
      <c r="I180" s="54"/>
      <c r="J180" s="56"/>
      <c r="K180" s="56"/>
      <c r="L180" s="56" t="s">
        <v>135</v>
      </c>
      <c r="M180" s="56">
        <v>2.8</v>
      </c>
    </row>
    <row r="181" spans="2:13">
      <c r="B181" s="54"/>
      <c r="C181" s="54"/>
      <c r="D181" s="56">
        <v>-35</v>
      </c>
      <c r="E181" s="56">
        <v>-60</v>
      </c>
      <c r="F181" s="54"/>
      <c r="G181" s="56">
        <v>-45</v>
      </c>
      <c r="H181" s="56">
        <v>-56</v>
      </c>
      <c r="I181" s="54"/>
    </row>
    <row r="182" spans="2:13">
      <c r="B182" s="54"/>
      <c r="C182" s="54"/>
      <c r="D182" s="56">
        <v>-38</v>
      </c>
      <c r="E182" s="56">
        <v>-67</v>
      </c>
      <c r="F182" s="54"/>
      <c r="G182" s="56">
        <v>-30</v>
      </c>
      <c r="H182" s="56">
        <v>-64</v>
      </c>
      <c r="I182" s="54"/>
      <c r="K182" s="14">
        <f>AVERAGE(K172:K179)</f>
        <v>9</v>
      </c>
      <c r="L182" s="14"/>
      <c r="M182" s="60">
        <f>AVERAGE(M172:M180)</f>
        <v>4.5499999999999989</v>
      </c>
    </row>
    <row r="183" spans="2:13">
      <c r="B183" s="54"/>
      <c r="C183" s="54"/>
      <c r="D183" s="56">
        <v>-29</v>
      </c>
      <c r="E183" s="56">
        <v>-48</v>
      </c>
      <c r="F183" s="54"/>
      <c r="G183" s="56">
        <v>-43</v>
      </c>
      <c r="H183" s="56">
        <v>-61</v>
      </c>
      <c r="I183" s="54"/>
      <c r="K183" s="14">
        <f>STDEV(K172:K179)</f>
        <v>0</v>
      </c>
      <c r="L183" s="14"/>
      <c r="M183" s="60">
        <f>STDEV(M172:M180)</f>
        <v>1.7229542734998642</v>
      </c>
    </row>
    <row r="184" spans="2:13">
      <c r="B184" s="54"/>
      <c r="C184" s="54"/>
      <c r="D184" s="56">
        <v>-20</v>
      </c>
      <c r="E184" s="56">
        <v>-54</v>
      </c>
      <c r="F184" s="54"/>
      <c r="G184" s="57"/>
      <c r="H184" s="57"/>
      <c r="I184" s="54"/>
      <c r="K184" s="14">
        <f t="shared" ref="K184" si="1">K183/SQRT(8)</f>
        <v>0</v>
      </c>
      <c r="L184" s="14"/>
      <c r="M184" s="60">
        <f>M183/SQRT(9)</f>
        <v>0.57431809116662136</v>
      </c>
    </row>
    <row r="185" spans="2:13">
      <c r="B185" s="54"/>
      <c r="C185" s="54"/>
      <c r="D185" s="56">
        <v>-53</v>
      </c>
      <c r="E185" s="56">
        <v>-72</v>
      </c>
      <c r="F185" s="54"/>
      <c r="G185" s="57"/>
      <c r="H185" s="57"/>
      <c r="I185" s="54"/>
      <c r="K185" s="14">
        <f>COUNT(K172:K179)</f>
        <v>8</v>
      </c>
      <c r="L185" s="14"/>
      <c r="M185" s="14">
        <f>COUNT(M172:M180)</f>
        <v>8</v>
      </c>
    </row>
    <row r="186" spans="2:13">
      <c r="B186" s="54"/>
      <c r="C186" s="54"/>
      <c r="D186" s="57"/>
      <c r="E186" s="57"/>
      <c r="F186" s="57"/>
      <c r="G186" s="57"/>
      <c r="H186" s="57"/>
      <c r="I186" s="54"/>
    </row>
    <row r="187" spans="2:13">
      <c r="B187" s="54"/>
      <c r="C187" s="54"/>
      <c r="D187" s="57"/>
      <c r="E187" s="57"/>
      <c r="F187" s="57"/>
      <c r="I187" s="54"/>
    </row>
    <row r="188" spans="2:13">
      <c r="B188" s="54"/>
      <c r="C188" s="57"/>
      <c r="D188" s="61">
        <f>AVERAGE(D172:D185)</f>
        <v>-25.76923076923077</v>
      </c>
      <c r="E188" s="61">
        <f>AVERAGE(E172:E185)</f>
        <v>-40.428571428571431</v>
      </c>
      <c r="F188" s="56"/>
      <c r="G188" s="61">
        <f>AVERAGE(G172:G183)</f>
        <v>-50.111111111111114</v>
      </c>
      <c r="H188" s="61">
        <f>AVERAGE(H172:H183)</f>
        <v>-71.888888888888886</v>
      </c>
      <c r="I188" s="62"/>
    </row>
    <row r="189" spans="2:13">
      <c r="B189" s="57"/>
      <c r="C189" s="57"/>
      <c r="D189" s="61">
        <f>STDEV(D172:D185)</f>
        <v>15.891055377967851</v>
      </c>
      <c r="E189" s="61">
        <f>STDEV(E172:E185)</f>
        <v>24.472006882949362</v>
      </c>
      <c r="F189" s="57"/>
      <c r="G189" s="61">
        <f>STDEV(G172:G183)</f>
        <v>12.722464820588474</v>
      </c>
      <c r="H189" s="61">
        <f>STDEV(H172:H183)</f>
        <v>20.539257803316829</v>
      </c>
      <c r="I189" s="62"/>
    </row>
    <row r="190" spans="2:13">
      <c r="B190" s="57"/>
      <c r="C190" s="57"/>
      <c r="D190" s="61">
        <f>D189/SQRT(14)</f>
        <v>4.2470631956147979</v>
      </c>
      <c r="E190" s="61">
        <f>E189/SQRT(14)</f>
        <v>6.5404189516264442</v>
      </c>
      <c r="F190" s="57"/>
      <c r="G190" s="61">
        <f>G189/SQRT(10)</f>
        <v>4.0231966284425038</v>
      </c>
      <c r="H190" s="61">
        <f>H189/SQRT(9)</f>
        <v>6.8464192677722764</v>
      </c>
      <c r="I190" s="62"/>
    </row>
    <row r="191" spans="2:13">
      <c r="B191" s="57"/>
      <c r="C191" s="57"/>
      <c r="D191" s="56"/>
      <c r="E191" s="56">
        <f>COUNT(E172:E185)</f>
        <v>14</v>
      </c>
      <c r="F191" s="57"/>
      <c r="G191" s="56">
        <f>COUNT(G172:G183)</f>
        <v>9</v>
      </c>
      <c r="H191" s="56">
        <f>COUNT(H172:H183)</f>
        <v>9</v>
      </c>
      <c r="I191" s="54"/>
    </row>
    <row r="192" spans="2:13">
      <c r="B192" s="57"/>
      <c r="C192" s="57"/>
      <c r="D192" s="57"/>
      <c r="E192" s="57"/>
      <c r="F192" s="57"/>
      <c r="G192" s="57"/>
      <c r="H192" s="57"/>
      <c r="I192" s="54"/>
    </row>
    <row r="193" spans="1:23">
      <c r="B193" s="57"/>
      <c r="C193" s="57"/>
      <c r="D193" s="57"/>
      <c r="E193" s="57"/>
      <c r="F193" s="57"/>
      <c r="G193" s="57"/>
      <c r="H193" s="57"/>
      <c r="I193" s="54"/>
      <c r="J193" s="54"/>
    </row>
    <row r="194" spans="1:23">
      <c r="B194" s="57"/>
      <c r="C194" s="57" t="s">
        <v>77</v>
      </c>
      <c r="D194" s="57">
        <f>TTEST(D172:D185,G172:G183,2,3)</f>
        <v>7.7055908313325319E-4</v>
      </c>
      <c r="E194" s="57">
        <f>TTEST(E172:E185,H172:H183,2,3)</f>
        <v>3.5114478586980463E-3</v>
      </c>
      <c r="F194" s="57"/>
      <c r="G194" s="57"/>
      <c r="H194" s="57"/>
      <c r="I194" s="54"/>
      <c r="J194" s="54"/>
    </row>
    <row r="195" spans="1:23">
      <c r="B195" s="57"/>
      <c r="K195">
        <f>TTEST(K172:K179,M172:M180,2,2)</f>
        <v>3.8784290784240618E-6</v>
      </c>
    </row>
    <row r="197" spans="1:23">
      <c r="A197" t="s">
        <v>136</v>
      </c>
    </row>
    <row r="198" spans="1:23">
      <c r="O198" t="s">
        <v>142</v>
      </c>
      <c r="R198" t="s">
        <v>145</v>
      </c>
    </row>
    <row r="199" spans="1:23" ht="18.75">
      <c r="G199" t="s">
        <v>137</v>
      </c>
      <c r="J199" t="s">
        <v>137</v>
      </c>
      <c r="O199" t="s">
        <v>107</v>
      </c>
      <c r="P199" t="s">
        <v>126</v>
      </c>
      <c r="R199" s="70" t="s">
        <v>144</v>
      </c>
      <c r="S199" s="70"/>
      <c r="T199" s="13" t="s">
        <v>8</v>
      </c>
      <c r="U199" s="70"/>
      <c r="W199" s="70"/>
    </row>
    <row r="200" spans="1:23">
      <c r="C200" t="s">
        <v>0</v>
      </c>
      <c r="D200" t="s">
        <v>138</v>
      </c>
      <c r="G200" t="s">
        <v>0</v>
      </c>
      <c r="J200" t="s">
        <v>8</v>
      </c>
      <c r="O200">
        <v>-16</v>
      </c>
      <c r="P200">
        <v>-35</v>
      </c>
      <c r="R200" s="14" t="s">
        <v>107</v>
      </c>
      <c r="S200" s="14" t="s">
        <v>126</v>
      </c>
      <c r="T200" s="43" t="s">
        <v>107</v>
      </c>
      <c r="U200" s="14" t="s">
        <v>126</v>
      </c>
    </row>
    <row r="201" spans="1:23">
      <c r="D201" t="s">
        <v>107</v>
      </c>
      <c r="E201" t="s">
        <v>126</v>
      </c>
      <c r="O201">
        <v>-18</v>
      </c>
      <c r="P201">
        <v>-27</v>
      </c>
      <c r="R201" s="72" t="s">
        <v>143</v>
      </c>
      <c r="S201" s="72" t="s">
        <v>124</v>
      </c>
      <c r="T201" s="73" t="s">
        <v>143</v>
      </c>
      <c r="U201" s="72" t="s">
        <v>124</v>
      </c>
    </row>
    <row r="202" spans="1:23">
      <c r="C202" t="s">
        <v>139</v>
      </c>
      <c r="D202" s="63">
        <v>-17.916666666666668</v>
      </c>
      <c r="E202" s="63">
        <v>-31.545454545454547</v>
      </c>
      <c r="G202" s="63">
        <v>-6.4173913043478255</v>
      </c>
      <c r="H202" s="63">
        <v>-12.326842105263159</v>
      </c>
      <c r="J202" s="64">
        <v>-7.0769230769230766</v>
      </c>
      <c r="K202" s="64">
        <v>-15.125</v>
      </c>
      <c r="O202">
        <v>-11</v>
      </c>
      <c r="P202">
        <v>-17</v>
      </c>
      <c r="R202" s="55">
        <v>-2</v>
      </c>
      <c r="S202" s="55">
        <v>-5</v>
      </c>
      <c r="T202" s="55">
        <v>-4</v>
      </c>
      <c r="U202" s="55">
        <v>-8</v>
      </c>
    </row>
    <row r="203" spans="1:23">
      <c r="C203" t="s">
        <v>140</v>
      </c>
      <c r="D203" s="63">
        <v>7.5372810787847131</v>
      </c>
      <c r="E203" s="63">
        <v>12.995103973140315</v>
      </c>
      <c r="G203" s="63">
        <v>7.1951784470835403</v>
      </c>
      <c r="H203" s="63">
        <v>11.984337951691401</v>
      </c>
      <c r="J203" s="64">
        <v>8.8540299386124826</v>
      </c>
      <c r="K203" s="64">
        <v>17.828348212888372</v>
      </c>
      <c r="O203">
        <v>-16</v>
      </c>
      <c r="P203">
        <v>-19</v>
      </c>
      <c r="R203" s="55">
        <v>-1</v>
      </c>
      <c r="S203" s="55">
        <v>-2</v>
      </c>
      <c r="T203" s="55">
        <v>-3</v>
      </c>
      <c r="U203" s="55"/>
    </row>
    <row r="204" spans="1:23">
      <c r="C204" t="s">
        <v>5</v>
      </c>
      <c r="D204" s="63">
        <v>2.1758256298971137</v>
      </c>
      <c r="E204" s="63">
        <v>3.9181712718693746</v>
      </c>
      <c r="G204" s="63">
        <v>1.3361110949754129</v>
      </c>
      <c r="H204" s="63">
        <v>2.8247355445574298</v>
      </c>
      <c r="J204" s="64">
        <v>1.7364181319584531</v>
      </c>
      <c r="K204" s="64">
        <v>4.457087053222093</v>
      </c>
      <c r="O204">
        <v>-10</v>
      </c>
      <c r="P204">
        <v>-18</v>
      </c>
      <c r="R204" s="55">
        <v>-5</v>
      </c>
      <c r="S204" s="55">
        <v>-6</v>
      </c>
      <c r="T204" s="55">
        <v>-4</v>
      </c>
      <c r="U204" s="55"/>
    </row>
    <row r="205" spans="1:23">
      <c r="C205" t="s">
        <v>6</v>
      </c>
      <c r="D205">
        <v>12</v>
      </c>
      <c r="E205">
        <v>11</v>
      </c>
      <c r="G205" s="63">
        <v>23</v>
      </c>
      <c r="H205" s="63">
        <v>19</v>
      </c>
      <c r="J205">
        <v>26</v>
      </c>
      <c r="K205">
        <v>16</v>
      </c>
      <c r="O205">
        <v>-25</v>
      </c>
      <c r="P205">
        <v>-48</v>
      </c>
      <c r="R205" s="55"/>
      <c r="S205" s="55"/>
      <c r="T205" s="55">
        <v>-3</v>
      </c>
      <c r="U205" s="55"/>
    </row>
    <row r="206" spans="1:23">
      <c r="O206">
        <v>-16</v>
      </c>
      <c r="P206">
        <v>-39</v>
      </c>
      <c r="R206" s="55"/>
      <c r="S206" s="55"/>
      <c r="T206" s="55"/>
      <c r="U206" s="55"/>
    </row>
    <row r="207" spans="1:23">
      <c r="O207">
        <v>-15</v>
      </c>
      <c r="P207">
        <v>-23</v>
      </c>
      <c r="R207" s="55"/>
      <c r="S207" s="55"/>
      <c r="T207" s="55">
        <v>-11</v>
      </c>
      <c r="U207" s="55">
        <v>-9</v>
      </c>
    </row>
    <row r="208" spans="1:23">
      <c r="O208">
        <v>-33</v>
      </c>
      <c r="P208">
        <v>-58</v>
      </c>
      <c r="R208" s="55"/>
      <c r="S208" s="55"/>
      <c r="T208" s="55">
        <v>-15</v>
      </c>
      <c r="U208" s="55">
        <v>-3</v>
      </c>
    </row>
    <row r="209" spans="14:21">
      <c r="O209">
        <v>-10</v>
      </c>
      <c r="P209">
        <v>-30</v>
      </c>
      <c r="R209" s="55">
        <v>-6</v>
      </c>
      <c r="S209" s="55">
        <v>-7</v>
      </c>
      <c r="T209" s="55">
        <v>-12</v>
      </c>
      <c r="U209" s="55">
        <v>-4</v>
      </c>
    </row>
    <row r="210" spans="14:21">
      <c r="O210">
        <v>-30</v>
      </c>
      <c r="P210">
        <v>-33</v>
      </c>
      <c r="R210" s="55">
        <v>-3</v>
      </c>
      <c r="S210" s="55">
        <v>-4</v>
      </c>
      <c r="T210" s="55">
        <v>-3</v>
      </c>
      <c r="U210" s="55"/>
    </row>
    <row r="211" spans="14:21">
      <c r="O211">
        <v>-15</v>
      </c>
      <c r="R211" s="55">
        <v>-2</v>
      </c>
      <c r="S211" s="55">
        <v>-2</v>
      </c>
      <c r="T211" s="55">
        <v>-3</v>
      </c>
      <c r="U211" s="55"/>
    </row>
    <row r="212" spans="14:21">
      <c r="R212" s="55">
        <v>-1</v>
      </c>
      <c r="S212" s="55">
        <v>-3</v>
      </c>
      <c r="T212" s="55"/>
      <c r="U212" s="55"/>
    </row>
    <row r="213" spans="14:21">
      <c r="O213" s="64">
        <v>-17.916666666666668</v>
      </c>
      <c r="P213" s="64">
        <v>-31.545454545454547</v>
      </c>
      <c r="R213" s="55">
        <v>-3</v>
      </c>
      <c r="S213" s="55"/>
      <c r="T213" s="55">
        <v>-4</v>
      </c>
      <c r="U213" s="55">
        <v>-4</v>
      </c>
    </row>
    <row r="214" spans="14:21">
      <c r="O214" s="64">
        <v>7.5372810787847131</v>
      </c>
      <c r="P214" s="64">
        <v>12.995103973140315</v>
      </c>
      <c r="R214" s="55">
        <v>-2</v>
      </c>
      <c r="S214" s="55"/>
      <c r="T214" s="55">
        <v>-6</v>
      </c>
      <c r="U214" s="55">
        <v>-3</v>
      </c>
    </row>
    <row r="215" spans="14:21">
      <c r="O215" s="64">
        <v>2.1758256298971137</v>
      </c>
      <c r="P215" s="64">
        <v>3.9181712718693746</v>
      </c>
      <c r="R215" s="55"/>
      <c r="S215" s="55"/>
      <c r="T215" s="55">
        <v>-5</v>
      </c>
      <c r="U215" s="55">
        <v>-5</v>
      </c>
    </row>
    <row r="216" spans="14:21">
      <c r="O216">
        <v>12</v>
      </c>
      <c r="P216">
        <v>11</v>
      </c>
      <c r="R216" s="55"/>
      <c r="S216" s="55"/>
      <c r="T216" s="55">
        <v>-4</v>
      </c>
      <c r="U216" s="55">
        <v>-3</v>
      </c>
    </row>
    <row r="217" spans="14:21">
      <c r="R217" s="55">
        <v>-12</v>
      </c>
      <c r="S217" s="55">
        <v>-21</v>
      </c>
      <c r="T217" s="55">
        <v>-4</v>
      </c>
      <c r="U217" s="55">
        <v>-2</v>
      </c>
    </row>
    <row r="218" spans="14:21">
      <c r="N218" t="s">
        <v>77</v>
      </c>
      <c r="O218">
        <f>TTEST(O200:O211,R202:R235,2,3)</f>
        <v>2.6752185205487289E-4</v>
      </c>
      <c r="P218">
        <f>TTEST(P200:P211,S202:S235,2,3)</f>
        <v>7.0068822718024758E-4</v>
      </c>
      <c r="R218" s="55">
        <v>-3</v>
      </c>
      <c r="S218" s="55">
        <v>-6</v>
      </c>
      <c r="T218" s="55">
        <v>-5</v>
      </c>
      <c r="U218" s="55"/>
    </row>
    <row r="219" spans="14:21">
      <c r="R219" s="16">
        <v>-3</v>
      </c>
      <c r="S219" s="55">
        <v>-5</v>
      </c>
      <c r="T219" s="55">
        <v>-2</v>
      </c>
      <c r="U219" s="55"/>
    </row>
    <row r="220" spans="14:21">
      <c r="R220" s="55">
        <v>-9</v>
      </c>
      <c r="S220" s="55"/>
      <c r="T220" s="55">
        <v>-2</v>
      </c>
      <c r="U220" s="55"/>
    </row>
    <row r="221" spans="14:21">
      <c r="R221" s="55"/>
      <c r="S221" s="55"/>
      <c r="T221" s="55"/>
      <c r="U221" s="55"/>
    </row>
    <row r="222" spans="14:21">
      <c r="R222" s="55">
        <v>-20</v>
      </c>
      <c r="S222" s="55">
        <v>-37</v>
      </c>
      <c r="T222" s="55">
        <v>-32</v>
      </c>
      <c r="U222" s="55">
        <v>-39</v>
      </c>
    </row>
    <row r="223" spans="14:21">
      <c r="R223" s="55"/>
      <c r="S223" s="55"/>
      <c r="T223" s="55">
        <v>-38</v>
      </c>
      <c r="U223" s="55">
        <v>-43</v>
      </c>
    </row>
    <row r="224" spans="14:21">
      <c r="R224" s="55">
        <v>-3</v>
      </c>
      <c r="S224" s="55">
        <v>-2</v>
      </c>
      <c r="T224" s="55"/>
      <c r="U224" s="55">
        <v>-44</v>
      </c>
    </row>
    <row r="225" spans="18:21">
      <c r="R225" s="55">
        <v>0</v>
      </c>
      <c r="S225" s="55">
        <v>-6</v>
      </c>
      <c r="T225" s="55"/>
      <c r="U225" s="55">
        <v>-52</v>
      </c>
    </row>
    <row r="226" spans="18:21">
      <c r="R226" s="55"/>
      <c r="S226" s="55">
        <v>-3</v>
      </c>
      <c r="T226" s="55"/>
      <c r="U226" s="55"/>
    </row>
    <row r="227" spans="18:21">
      <c r="R227" s="55">
        <v>-2</v>
      </c>
      <c r="S227" s="55"/>
      <c r="T227" s="55">
        <v>-5</v>
      </c>
      <c r="U227" s="55">
        <v>-10</v>
      </c>
    </row>
    <row r="228" spans="18:21">
      <c r="R228" s="55">
        <v>-1</v>
      </c>
      <c r="S228" s="55"/>
      <c r="T228" s="55">
        <v>-5</v>
      </c>
      <c r="U228" s="55">
        <v>-6</v>
      </c>
    </row>
    <row r="229" spans="18:21">
      <c r="R229" s="55"/>
      <c r="S229" s="55"/>
      <c r="T229" s="55">
        <v>-3</v>
      </c>
      <c r="U229" s="55">
        <v>-7</v>
      </c>
    </row>
    <row r="230" spans="18:21">
      <c r="R230" s="55"/>
      <c r="S230" s="55"/>
      <c r="T230" s="55">
        <v>-3</v>
      </c>
      <c r="U230" s="55"/>
    </row>
    <row r="231" spans="18:21">
      <c r="R231" s="55">
        <v>-3</v>
      </c>
      <c r="S231" s="55">
        <v>-27</v>
      </c>
      <c r="T231" s="55"/>
      <c r="U231" s="55"/>
    </row>
    <row r="232" spans="18:21">
      <c r="R232" s="16">
        <v>-17</v>
      </c>
      <c r="S232" s="55">
        <v>-27.5</v>
      </c>
      <c r="T232" s="55">
        <v>-1</v>
      </c>
      <c r="U232" s="55"/>
    </row>
    <row r="233" spans="18:21">
      <c r="R233" s="16">
        <v>-24</v>
      </c>
      <c r="S233" s="55">
        <v>-34.25</v>
      </c>
      <c r="T233" s="55">
        <v>-3</v>
      </c>
      <c r="U233" s="55"/>
    </row>
    <row r="234" spans="18:21">
      <c r="R234" s="16">
        <v>-21</v>
      </c>
      <c r="S234" s="55">
        <v>-24.8</v>
      </c>
      <c r="T234" s="55">
        <v>-4</v>
      </c>
      <c r="U234" s="55"/>
    </row>
    <row r="235" spans="18:21">
      <c r="R235" s="16">
        <v>-4.5999999999999996</v>
      </c>
      <c r="S235" s="55">
        <v>-11.66</v>
      </c>
      <c r="T235" s="55"/>
      <c r="U235" s="55"/>
    </row>
    <row r="236" spans="18:21">
      <c r="R236" s="16"/>
      <c r="S236" s="55"/>
      <c r="T236" s="55"/>
      <c r="U236" s="55"/>
    </row>
    <row r="237" spans="18:21">
      <c r="R237" s="55"/>
      <c r="S237" s="55"/>
      <c r="T237" s="55"/>
      <c r="U237" s="55"/>
    </row>
    <row r="238" spans="18:21">
      <c r="R238" s="55"/>
      <c r="S238" s="55"/>
      <c r="T238" s="55"/>
      <c r="U238" s="55"/>
    </row>
    <row r="239" spans="18:21">
      <c r="T239" s="55"/>
      <c r="U239" s="55"/>
    </row>
    <row r="240" spans="18:21">
      <c r="R240" s="55"/>
      <c r="S240" s="55"/>
      <c r="T240" s="55"/>
      <c r="U240" s="55"/>
    </row>
    <row r="241" spans="17:21">
      <c r="R241" s="71">
        <f>AVERAGE(R202:R238)</f>
        <v>-6.4173913043478255</v>
      </c>
      <c r="S241" s="71">
        <f>AVERAGE(S202:S238)</f>
        <v>-12.326842105263159</v>
      </c>
      <c r="T241" s="71">
        <f>AVERAGE(T202:T234)</f>
        <v>-7.0769230769230766</v>
      </c>
      <c r="U241" s="71">
        <f>AVERAGE(U202:U234)</f>
        <v>-15.125</v>
      </c>
    </row>
    <row r="242" spans="17:21">
      <c r="R242" s="71">
        <f>STDEV(R202:R238)</f>
        <v>7.1951784470835403</v>
      </c>
      <c r="S242" s="71">
        <f>STDEV(S202:S238)</f>
        <v>11.984337951691401</v>
      </c>
      <c r="T242" s="71">
        <f>STDEV(T202:T234)</f>
        <v>8.8540299386124826</v>
      </c>
      <c r="U242" s="71">
        <f>STDEV(U202:U230)</f>
        <v>17.828348212888372</v>
      </c>
    </row>
    <row r="243" spans="17:21">
      <c r="R243" s="71">
        <f>R242/SQRT(29)</f>
        <v>1.3361110949754129</v>
      </c>
      <c r="S243" s="71">
        <f>S242/SQRT(18)</f>
        <v>2.8247355445574298</v>
      </c>
      <c r="T243" s="71">
        <f>T242/SQRT(T244)</f>
        <v>1.7364181319584531</v>
      </c>
      <c r="U243" s="71">
        <f>U242/SQRT(U244)</f>
        <v>4.457087053222093</v>
      </c>
    </row>
    <row r="244" spans="17:21">
      <c r="R244" s="55">
        <f>COUNT(R202:R238)</f>
        <v>23</v>
      </c>
      <c r="S244" s="55">
        <f>COUNT(S202:S238)</f>
        <v>19</v>
      </c>
      <c r="T244" s="55">
        <f>COUNT(T202:T234)</f>
        <v>26</v>
      </c>
      <c r="U244" s="55">
        <f>COUNT(U202:U234)</f>
        <v>16</v>
      </c>
    </row>
    <row r="245" spans="17:21">
      <c r="Q245" t="s">
        <v>77</v>
      </c>
      <c r="R245">
        <f>TTEST(R202:R238,T202:T239,2,3)</f>
        <v>0.77507442053101017</v>
      </c>
      <c r="S245">
        <f>TTEST(S202:S238,U202:U239,2,3)</f>
        <v>0.59774742223336519</v>
      </c>
      <c r="T245" s="55"/>
      <c r="U245" s="55"/>
    </row>
  </sheetData>
  <mergeCells count="1">
    <mergeCell ref="H113:I11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V36"/>
  <sheetViews>
    <sheetView workbookViewId="0">
      <selection activeCell="C12" sqref="C12"/>
    </sheetView>
  </sheetViews>
  <sheetFormatPr defaultColWidth="8.85546875" defaultRowHeight="15"/>
  <cols>
    <col min="21" max="21" width="4.85546875" customWidth="1"/>
  </cols>
  <sheetData>
    <row r="3" spans="1:22">
      <c r="A3" t="s">
        <v>164</v>
      </c>
    </row>
    <row r="4" spans="1:22">
      <c r="G4" t="s">
        <v>90</v>
      </c>
    </row>
    <row r="5" spans="1:22" ht="15.75" thickBot="1"/>
    <row r="6" spans="1:22">
      <c r="G6" s="27" t="s">
        <v>0</v>
      </c>
      <c r="H6" s="50" t="s">
        <v>10</v>
      </c>
    </row>
    <row r="7" spans="1:22" ht="23.25">
      <c r="F7" t="s">
        <v>80</v>
      </c>
      <c r="G7" s="64">
        <v>1.6327200000000002</v>
      </c>
      <c r="H7" s="64">
        <v>2.0293555555555551</v>
      </c>
      <c r="M7" s="49" t="s">
        <v>0</v>
      </c>
      <c r="R7" s="49" t="s">
        <v>8</v>
      </c>
    </row>
    <row r="8" spans="1:22" ht="15.75" thickBot="1">
      <c r="F8" t="s">
        <v>79</v>
      </c>
      <c r="G8" s="64">
        <v>0.38244949470485495</v>
      </c>
      <c r="H8" s="64">
        <v>0.56866673194951889</v>
      </c>
      <c r="K8" s="36"/>
      <c r="P8" s="36"/>
      <c r="Q8" s="36"/>
      <c r="R8" s="36"/>
      <c r="S8" s="36"/>
      <c r="T8" s="36"/>
      <c r="U8" s="36"/>
      <c r="V8" s="36"/>
    </row>
    <row r="9" spans="1:22" ht="16.5" thickTop="1" thickBot="1">
      <c r="F9" t="s">
        <v>78</v>
      </c>
      <c r="G9" s="64">
        <v>9.8748034917156322E-2</v>
      </c>
      <c r="H9" s="64">
        <v>0.13403603413223253</v>
      </c>
      <c r="J9" s="74" t="s">
        <v>88</v>
      </c>
      <c r="K9" s="75"/>
      <c r="L9" s="48" t="s">
        <v>89</v>
      </c>
      <c r="M9" s="47"/>
      <c r="N9" s="46"/>
      <c r="Q9" s="45" t="s">
        <v>88</v>
      </c>
      <c r="R9" s="44"/>
      <c r="S9" s="45" t="s">
        <v>87</v>
      </c>
      <c r="T9" s="44"/>
      <c r="U9" s="43"/>
      <c r="V9" s="14" t="s">
        <v>77</v>
      </c>
    </row>
    <row r="10" spans="1:22">
      <c r="F10" t="s">
        <v>6</v>
      </c>
      <c r="G10">
        <v>15</v>
      </c>
      <c r="H10">
        <v>18</v>
      </c>
      <c r="J10" s="42" t="s">
        <v>72</v>
      </c>
      <c r="K10" s="41" t="s">
        <v>78</v>
      </c>
      <c r="L10" s="42" t="s">
        <v>72</v>
      </c>
      <c r="M10" s="40" t="s">
        <v>78</v>
      </c>
      <c r="N10" s="41" t="s">
        <v>6</v>
      </c>
      <c r="Q10" s="40" t="s">
        <v>72</v>
      </c>
      <c r="R10" s="39" t="s">
        <v>78</v>
      </c>
      <c r="S10" s="38" t="s">
        <v>72</v>
      </c>
      <c r="T10" s="37" t="s">
        <v>78</v>
      </c>
      <c r="U10" s="18" t="s">
        <v>6</v>
      </c>
      <c r="V10" s="14"/>
    </row>
    <row r="11" spans="1:22">
      <c r="F11" t="s">
        <v>77</v>
      </c>
      <c r="G11" s="96">
        <v>2.3782812870026475E-2</v>
      </c>
      <c r="I11" s="66">
        <v>0</v>
      </c>
      <c r="J11" s="35">
        <v>0</v>
      </c>
      <c r="K11" s="34">
        <v>0</v>
      </c>
      <c r="L11" s="31">
        <v>0</v>
      </c>
      <c r="M11" s="32">
        <v>0</v>
      </c>
      <c r="N11" s="28">
        <v>15</v>
      </c>
      <c r="P11" s="68">
        <v>0</v>
      </c>
      <c r="Q11" s="27">
        <v>0</v>
      </c>
      <c r="R11" s="26">
        <v>0</v>
      </c>
      <c r="S11" s="27">
        <v>0</v>
      </c>
      <c r="T11" s="26">
        <v>0</v>
      </c>
      <c r="U11" s="18">
        <v>18</v>
      </c>
      <c r="V11" s="14"/>
    </row>
    <row r="12" spans="1:22">
      <c r="F12" s="55"/>
      <c r="G12" s="15"/>
      <c r="H12" s="15"/>
      <c r="I12" s="66" t="s">
        <v>86</v>
      </c>
      <c r="J12" s="31">
        <v>0.29399999999999998</v>
      </c>
      <c r="K12" s="30">
        <v>5.11E-2</v>
      </c>
      <c r="L12" s="31">
        <v>3.044</v>
      </c>
      <c r="M12" s="32">
        <v>0.38900000000000001</v>
      </c>
      <c r="N12" s="28">
        <v>10</v>
      </c>
      <c r="P12" s="68" t="s">
        <v>86</v>
      </c>
      <c r="Q12" s="27">
        <v>0.33700000000000002</v>
      </c>
      <c r="R12" s="26">
        <v>0.10100000000000001</v>
      </c>
      <c r="S12" s="27">
        <v>2.3580000000000001</v>
      </c>
      <c r="T12" s="26">
        <v>0.10100000000000001</v>
      </c>
      <c r="U12" s="18">
        <v>28</v>
      </c>
      <c r="V12" s="17">
        <v>0.56899782393584575</v>
      </c>
    </row>
    <row r="13" spans="1:22">
      <c r="F13" s="55"/>
      <c r="G13" s="15"/>
      <c r="H13" s="15"/>
      <c r="I13" s="67" t="s">
        <v>85</v>
      </c>
      <c r="J13" s="31">
        <v>0.52869999999999995</v>
      </c>
      <c r="K13" s="30">
        <v>6.3799999999999996E-2</v>
      </c>
      <c r="L13" s="33">
        <v>8.0579999999999998</v>
      </c>
      <c r="M13" s="32">
        <v>0.63200000000000001</v>
      </c>
      <c r="N13" s="28">
        <v>8</v>
      </c>
      <c r="P13" s="69" t="s">
        <v>85</v>
      </c>
      <c r="Q13" s="27">
        <v>1.0109999999999999</v>
      </c>
      <c r="R13" s="26">
        <v>0.32</v>
      </c>
      <c r="S13" s="27">
        <v>8.0280000000000005</v>
      </c>
      <c r="T13" s="26">
        <v>0.32</v>
      </c>
      <c r="U13" s="18">
        <v>15</v>
      </c>
      <c r="V13" s="17">
        <v>3.5999999999999999E-3</v>
      </c>
    </row>
    <row r="14" spans="1:22">
      <c r="F14" s="55"/>
      <c r="G14" s="15"/>
      <c r="H14" s="15"/>
      <c r="I14" s="67" t="s">
        <v>84</v>
      </c>
      <c r="J14" s="31">
        <v>0.76300000000000001</v>
      </c>
      <c r="K14" s="30">
        <v>0.111</v>
      </c>
      <c r="L14" s="29">
        <v>15.045</v>
      </c>
      <c r="M14" s="22">
        <v>0.89</v>
      </c>
      <c r="N14" s="28">
        <v>6</v>
      </c>
      <c r="P14" s="69" t="s">
        <v>84</v>
      </c>
      <c r="Q14" s="27">
        <v>1.369</v>
      </c>
      <c r="R14" s="26">
        <v>0.154</v>
      </c>
      <c r="S14" s="27">
        <v>16.11</v>
      </c>
      <c r="T14" s="26">
        <v>0.6</v>
      </c>
      <c r="U14" s="18">
        <v>17</v>
      </c>
      <c r="V14" s="17">
        <v>4.7000000000000002E-3</v>
      </c>
    </row>
    <row r="15" spans="1:22">
      <c r="F15" s="55"/>
      <c r="G15" s="15"/>
      <c r="H15" s="15"/>
      <c r="I15" s="66" t="s">
        <v>83</v>
      </c>
      <c r="J15" s="31">
        <v>1.456</v>
      </c>
      <c r="K15" s="30">
        <v>0.11</v>
      </c>
      <c r="L15" s="29">
        <v>26.25</v>
      </c>
      <c r="M15" s="22">
        <v>0.63500000000000001</v>
      </c>
      <c r="N15" s="28">
        <v>12</v>
      </c>
      <c r="P15" s="68" t="s">
        <v>83</v>
      </c>
      <c r="Q15" s="27">
        <v>2.153</v>
      </c>
      <c r="R15" s="26">
        <v>0.156</v>
      </c>
      <c r="S15" s="27">
        <v>24.568999999999999</v>
      </c>
      <c r="T15" s="26">
        <v>0.46800000000000003</v>
      </c>
      <c r="U15" s="18">
        <v>29</v>
      </c>
      <c r="V15" s="17">
        <v>8.4000000000000003E-4</v>
      </c>
    </row>
    <row r="16" spans="1:22">
      <c r="F16" s="55"/>
      <c r="G16" s="15"/>
      <c r="H16" s="15"/>
      <c r="I16" s="66" t="s">
        <v>82</v>
      </c>
      <c r="J16" s="31">
        <v>2.0499999999999998</v>
      </c>
      <c r="K16" s="30">
        <v>0.23899999999999999</v>
      </c>
      <c r="L16" s="29">
        <v>33.884999999999998</v>
      </c>
      <c r="M16" s="22">
        <v>1.1100000000000001</v>
      </c>
      <c r="N16" s="28">
        <v>7</v>
      </c>
      <c r="P16" s="68" t="s">
        <v>82</v>
      </c>
      <c r="Q16" s="27">
        <v>3.214</v>
      </c>
      <c r="R16" s="26">
        <v>0.7</v>
      </c>
      <c r="S16" s="27">
        <v>36.1</v>
      </c>
      <c r="T16" s="26">
        <v>1.74</v>
      </c>
      <c r="U16" s="18">
        <v>5</v>
      </c>
      <c r="V16" s="17">
        <v>0.17699999999999999</v>
      </c>
    </row>
    <row r="17" spans="6:22">
      <c r="F17" s="55"/>
      <c r="G17" s="15"/>
      <c r="H17" s="15"/>
      <c r="I17" s="66" t="s">
        <v>81</v>
      </c>
      <c r="J17" s="31">
        <v>2.5329999999999999</v>
      </c>
      <c r="K17" s="30">
        <v>0.20699999999999999</v>
      </c>
      <c r="L17" s="29">
        <v>48</v>
      </c>
      <c r="M17" s="22">
        <v>2.9</v>
      </c>
      <c r="N17" s="28">
        <v>3</v>
      </c>
      <c r="P17" s="68" t="s">
        <v>81</v>
      </c>
      <c r="Q17" s="27">
        <v>3.3450000000000002</v>
      </c>
      <c r="R17" s="26">
        <v>0.55700000000000005</v>
      </c>
      <c r="S17" s="27">
        <v>44.133000000000003</v>
      </c>
      <c r="T17" s="26">
        <v>1.012</v>
      </c>
      <c r="U17" s="18">
        <v>6</v>
      </c>
      <c r="V17" s="17">
        <v>0.22</v>
      </c>
    </row>
    <row r="18" spans="6:22" ht="15.75" thickBot="1">
      <c r="F18" s="55"/>
      <c r="G18" s="15"/>
      <c r="H18" s="15"/>
      <c r="I18" s="66"/>
      <c r="J18" s="25"/>
      <c r="K18" s="24"/>
      <c r="L18" s="23"/>
      <c r="M18" s="22"/>
      <c r="N18" s="21"/>
      <c r="P18" s="68"/>
      <c r="Q18" s="20"/>
      <c r="R18" s="19"/>
      <c r="S18" s="20"/>
      <c r="T18" s="19"/>
      <c r="U18" s="18"/>
      <c r="V18" s="17"/>
    </row>
    <row r="19" spans="6:22" ht="15.75" thickTop="1">
      <c r="F19" s="55"/>
      <c r="G19" s="15"/>
      <c r="H19" s="15"/>
    </row>
    <row r="20" spans="6:22">
      <c r="F20" s="55"/>
      <c r="G20" s="15"/>
      <c r="H20" s="15"/>
    </row>
    <row r="21" spans="6:22">
      <c r="F21" s="55"/>
      <c r="G21" s="15"/>
      <c r="H21" s="15"/>
    </row>
    <row r="22" spans="6:22">
      <c r="F22" s="55"/>
      <c r="G22" s="15"/>
      <c r="H22" s="15"/>
      <c r="N22" s="7"/>
      <c r="O22" s="7"/>
      <c r="P22" s="7"/>
      <c r="Q22" s="7"/>
      <c r="R22" s="7"/>
      <c r="S22" s="7"/>
      <c r="T22" s="7"/>
      <c r="U22" s="7"/>
      <c r="V22" s="7"/>
    </row>
    <row r="23" spans="6:22">
      <c r="F23" s="55"/>
      <c r="G23" s="15"/>
      <c r="H23" s="15"/>
      <c r="N23" s="16"/>
      <c r="O23" s="7"/>
      <c r="P23" s="7"/>
      <c r="Q23" s="7"/>
      <c r="R23" s="16"/>
      <c r="S23" s="16"/>
      <c r="T23" s="7"/>
      <c r="U23" s="7"/>
      <c r="V23" s="7"/>
    </row>
    <row r="24" spans="6:22">
      <c r="F24" s="55"/>
      <c r="G24" s="15"/>
      <c r="H24" s="15"/>
      <c r="N24" s="16"/>
      <c r="O24" s="7"/>
      <c r="P24" s="16"/>
      <c r="Q24" s="16"/>
      <c r="R24" s="7"/>
      <c r="S24" s="7"/>
      <c r="T24" s="7"/>
      <c r="U24" s="7"/>
      <c r="V24" s="7"/>
    </row>
    <row r="25" spans="6:22">
      <c r="F25" s="55"/>
      <c r="G25" s="15"/>
      <c r="H25" s="15"/>
      <c r="N25" s="7"/>
      <c r="O25" s="7"/>
      <c r="P25" s="16"/>
      <c r="Q25" s="7"/>
      <c r="R25" s="7"/>
      <c r="S25" s="7"/>
      <c r="T25" s="7"/>
      <c r="U25" s="7"/>
      <c r="V25" s="7"/>
    </row>
    <row r="26" spans="6:22">
      <c r="F26" s="55"/>
      <c r="G26" s="76"/>
      <c r="H26" s="55"/>
      <c r="N26" s="7"/>
      <c r="O26" s="7"/>
      <c r="P26" s="7"/>
      <c r="Q26" s="7"/>
      <c r="R26" s="7"/>
      <c r="S26" s="7"/>
      <c r="T26" s="7"/>
      <c r="U26" s="7"/>
      <c r="V26" s="7"/>
    </row>
    <row r="27" spans="6:22">
      <c r="F27" s="55"/>
      <c r="G27" s="15"/>
      <c r="H27" s="15"/>
      <c r="N27" s="7"/>
      <c r="O27" s="7"/>
      <c r="P27" s="7"/>
      <c r="Q27" s="7"/>
      <c r="R27" s="7"/>
      <c r="S27" s="7"/>
      <c r="T27" s="7"/>
      <c r="U27" s="7"/>
      <c r="V27" s="7"/>
    </row>
    <row r="28" spans="6:22">
      <c r="F28" s="55"/>
      <c r="G28" s="15"/>
      <c r="H28" s="15"/>
      <c r="N28" s="7"/>
      <c r="O28" s="7"/>
      <c r="P28" s="7"/>
      <c r="Q28" s="7"/>
      <c r="R28" s="7"/>
      <c r="S28" s="7"/>
      <c r="T28" s="7"/>
      <c r="U28" s="7"/>
      <c r="V28" s="7"/>
    </row>
    <row r="29" spans="6:22">
      <c r="F29" s="55"/>
      <c r="G29" s="15"/>
      <c r="H29" s="15"/>
    </row>
    <row r="30" spans="6:22">
      <c r="F30" s="55"/>
      <c r="G30" s="15"/>
      <c r="H30" s="15"/>
    </row>
    <row r="31" spans="6:22">
      <c r="F31" s="55"/>
      <c r="G31" s="15"/>
      <c r="H31" s="15"/>
      <c r="I31" s="15"/>
    </row>
    <row r="32" spans="6:22">
      <c r="F32" s="55"/>
      <c r="G32" s="55"/>
      <c r="H32" s="55"/>
    </row>
    <row r="33" spans="3:8">
      <c r="C33" t="s">
        <v>92</v>
      </c>
      <c r="F33" s="55"/>
      <c r="G33" s="55"/>
      <c r="H33" s="55"/>
    </row>
    <row r="34" spans="3:8">
      <c r="F34" s="55"/>
      <c r="G34" s="55"/>
      <c r="H34" s="55"/>
    </row>
    <row r="35" spans="3:8">
      <c r="F35" s="55"/>
      <c r="G35" s="55"/>
      <c r="H35" s="55"/>
    </row>
    <row r="36" spans="3:8">
      <c r="F36" s="55"/>
      <c r="G36" s="55"/>
      <c r="H36" s="55"/>
    </row>
  </sheetData>
  <mergeCells count="1">
    <mergeCell ref="J9:K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34"/>
  <sheetViews>
    <sheetView workbookViewId="0">
      <selection activeCell="B13" sqref="B13"/>
    </sheetView>
  </sheetViews>
  <sheetFormatPr defaultColWidth="8.85546875" defaultRowHeight="15"/>
  <sheetData>
    <row r="3" spans="1:21">
      <c r="A3" t="s">
        <v>163</v>
      </c>
    </row>
    <row r="5" spans="1:21">
      <c r="D5" s="95" t="s">
        <v>93</v>
      </c>
      <c r="E5" s="95" t="s">
        <v>94</v>
      </c>
      <c r="F5" s="95" t="s">
        <v>95</v>
      </c>
      <c r="G5" s="95" t="s">
        <v>96</v>
      </c>
      <c r="H5" s="95" t="s">
        <v>97</v>
      </c>
      <c r="I5" s="95" t="s">
        <v>98</v>
      </c>
      <c r="J5" s="95" t="s">
        <v>99</v>
      </c>
      <c r="K5" s="95" t="s">
        <v>100</v>
      </c>
      <c r="L5" s="95" t="s">
        <v>101</v>
      </c>
      <c r="M5" s="95" t="s">
        <v>102</v>
      </c>
      <c r="N5" s="95" t="s">
        <v>103</v>
      </c>
      <c r="O5" s="95" t="s">
        <v>104</v>
      </c>
      <c r="P5" s="51" t="s">
        <v>105</v>
      </c>
      <c r="Q5" s="51" t="s">
        <v>106</v>
      </c>
      <c r="R5" s="7"/>
      <c r="T5" t="s">
        <v>162</v>
      </c>
    </row>
    <row r="6" spans="1:21">
      <c r="C6" t="s">
        <v>141</v>
      </c>
      <c r="D6" s="64">
        <v>6.7778260869565218E-2</v>
      </c>
      <c r="E6" s="64">
        <v>0.10011764705882353</v>
      </c>
      <c r="F6" s="64">
        <v>0.21079999999999996</v>
      </c>
      <c r="G6" s="64">
        <v>0.29370588235294115</v>
      </c>
      <c r="H6" s="64">
        <v>0.34713913043478256</v>
      </c>
      <c r="I6" s="64">
        <v>0.60825000000000018</v>
      </c>
      <c r="J6" s="64">
        <v>0.54866956521739119</v>
      </c>
      <c r="K6" s="64">
        <v>0.78743999999999981</v>
      </c>
      <c r="L6" s="64">
        <v>0.75169999999999992</v>
      </c>
      <c r="M6" s="64">
        <v>0.93</v>
      </c>
      <c r="N6" s="64">
        <v>1.1312187500000002</v>
      </c>
      <c r="O6" s="64">
        <v>1.4982857142857142</v>
      </c>
      <c r="P6" s="64">
        <v>5.8740000000000001E-2</v>
      </c>
      <c r="Q6" s="64">
        <v>3.7283333333333342E-2</v>
      </c>
      <c r="T6" t="s">
        <v>8</v>
      </c>
      <c r="U6" t="s">
        <v>0</v>
      </c>
    </row>
    <row r="7" spans="1:21">
      <c r="C7" t="s">
        <v>4</v>
      </c>
      <c r="D7" s="64">
        <v>6.0573388670436469E-2</v>
      </c>
      <c r="E7" s="64">
        <v>6.181153043015232E-2</v>
      </c>
      <c r="F7" s="64">
        <v>0.13845675745231992</v>
      </c>
      <c r="G7" s="64">
        <v>0.15551115904730223</v>
      </c>
      <c r="H7" s="64">
        <v>0.15901437824963688</v>
      </c>
      <c r="I7" s="64">
        <v>0.28788025196891159</v>
      </c>
      <c r="J7" s="64">
        <v>0.244332964759126</v>
      </c>
      <c r="K7" s="64">
        <v>0.35895796172492789</v>
      </c>
      <c r="L7" s="64">
        <v>0.31412855229733744</v>
      </c>
      <c r="M7" s="64">
        <v>0.42107870134604608</v>
      </c>
      <c r="N7" s="64">
        <v>0.37254467153841603</v>
      </c>
      <c r="O7" s="64">
        <v>0.36308020890050935</v>
      </c>
      <c r="P7" s="64">
        <v>4.4233325797537651E-2</v>
      </c>
      <c r="Q7" s="64">
        <v>3.3222306763177452E-2</v>
      </c>
      <c r="T7" s="64">
        <v>1.2689714285714289</v>
      </c>
      <c r="U7" s="64">
        <v>0.57925000000000004</v>
      </c>
    </row>
    <row r="8" spans="1:21">
      <c r="C8" t="s">
        <v>5</v>
      </c>
      <c r="D8" s="64">
        <v>1.2630424646067513E-2</v>
      </c>
      <c r="E8" s="64">
        <v>1.4991498167329309E-2</v>
      </c>
      <c r="F8" s="64">
        <v>3.0959872160758791E-2</v>
      </c>
      <c r="G8" s="64">
        <v>3.7716996159662036E-2</v>
      </c>
      <c r="H8" s="64">
        <v>3.3156789907373092E-2</v>
      </c>
      <c r="I8" s="64">
        <v>6.4371981278225396E-2</v>
      </c>
      <c r="J8" s="64">
        <v>5.0946944981577057E-2</v>
      </c>
      <c r="K8" s="64">
        <v>9.2682547183280339E-2</v>
      </c>
      <c r="L8" s="64">
        <v>7.0241279661044417E-2</v>
      </c>
      <c r="M8" s="64">
        <v>0.12155495078607888</v>
      </c>
      <c r="N8" s="64">
        <v>9.3136167884604007E-2</v>
      </c>
      <c r="O8" s="64">
        <v>0.13723141981716114</v>
      </c>
      <c r="P8" s="64">
        <v>1.3987805800450297E-2</v>
      </c>
      <c r="Q8" s="64">
        <v>1.356294994133323E-2</v>
      </c>
      <c r="T8" s="64">
        <v>0.45457350602620028</v>
      </c>
      <c r="U8" s="64">
        <v>0.19448038216647706</v>
      </c>
    </row>
    <row r="9" spans="1:21">
      <c r="C9" t="s">
        <v>6</v>
      </c>
      <c r="D9">
        <v>23</v>
      </c>
      <c r="E9">
        <v>17</v>
      </c>
      <c r="F9">
        <v>20</v>
      </c>
      <c r="G9">
        <v>17</v>
      </c>
      <c r="H9">
        <v>23</v>
      </c>
      <c r="I9">
        <v>20</v>
      </c>
      <c r="J9">
        <v>23</v>
      </c>
      <c r="K9">
        <v>15</v>
      </c>
      <c r="L9">
        <v>20</v>
      </c>
      <c r="M9">
        <v>12</v>
      </c>
      <c r="N9">
        <v>16</v>
      </c>
      <c r="O9">
        <v>7</v>
      </c>
      <c r="P9">
        <v>10</v>
      </c>
      <c r="Q9">
        <v>6</v>
      </c>
      <c r="T9" s="64">
        <v>0.18557885672536081</v>
      </c>
      <c r="U9" s="64">
        <v>6.8759198518833609E-2</v>
      </c>
    </row>
    <row r="10" spans="1:21">
      <c r="C10" t="s">
        <v>77</v>
      </c>
      <c r="D10">
        <v>5.3093870423274334E-2</v>
      </c>
      <c r="F10">
        <v>4.7548774175950478E-2</v>
      </c>
      <c r="H10">
        <v>2.767322786476094E-4</v>
      </c>
      <c r="J10">
        <v>9.7568084458661362E-3</v>
      </c>
      <c r="L10">
        <v>9.0820431477133243E-2</v>
      </c>
      <c r="N10">
        <v>1.997592268935576E-2</v>
      </c>
      <c r="P10">
        <v>3.0858311759287616E-7</v>
      </c>
      <c r="Q10">
        <v>3.6982835843800029E-5</v>
      </c>
    </row>
    <row r="11" spans="1:21">
      <c r="F11" t="s">
        <v>69</v>
      </c>
      <c r="H11" t="s">
        <v>51</v>
      </c>
      <c r="J11" t="s">
        <v>120</v>
      </c>
      <c r="N11" t="s">
        <v>69</v>
      </c>
      <c r="P11" t="s">
        <v>121</v>
      </c>
      <c r="Q11" t="s">
        <v>121</v>
      </c>
      <c r="S11" t="s">
        <v>77</v>
      </c>
      <c r="T11">
        <v>2.696953784787761E-3</v>
      </c>
    </row>
    <row r="12" spans="1:21"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21"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</row>
    <row r="14" spans="1:21"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</row>
    <row r="15" spans="1:21"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</row>
    <row r="16" spans="1:21"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3:18"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</row>
    <row r="18" spans="3:18"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</row>
    <row r="19" spans="3:18"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</row>
    <row r="20" spans="3:18"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</row>
    <row r="21" spans="3:18"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</row>
    <row r="22" spans="3:18"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</row>
    <row r="23" spans="3:18"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</row>
    <row r="24" spans="3:18"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</row>
    <row r="25" spans="3:18"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</row>
    <row r="26" spans="3:18"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</row>
    <row r="27" spans="3:18"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</row>
    <row r="28" spans="3:18"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</row>
    <row r="29" spans="3:18">
      <c r="C29" s="64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</row>
    <row r="30" spans="3:18">
      <c r="C30" s="64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16"/>
    </row>
    <row r="31" spans="3:18">
      <c r="C31" s="64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</row>
    <row r="32" spans="3:18"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</row>
    <row r="33" spans="4:17"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</row>
    <row r="34" spans="4:17">
      <c r="D34" s="16"/>
      <c r="E34" s="16"/>
      <c r="F34" s="85"/>
      <c r="G34" s="85"/>
      <c r="H34" s="85"/>
      <c r="I34" s="85"/>
      <c r="J34" s="85"/>
      <c r="K34" s="85"/>
      <c r="L34" s="85"/>
      <c r="M34" s="85"/>
      <c r="N34" s="85"/>
      <c r="O34" s="16"/>
      <c r="P34" s="16"/>
      <c r="Q34" s="1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4"/>
  <sheetViews>
    <sheetView workbookViewId="0">
      <selection activeCell="C19" sqref="C19"/>
    </sheetView>
  </sheetViews>
  <sheetFormatPr defaultRowHeight="15"/>
  <sheetData>
    <row r="3" spans="1:13">
      <c r="A3" t="s">
        <v>165</v>
      </c>
    </row>
    <row r="5" spans="1:13">
      <c r="D5" s="53" t="s">
        <v>0</v>
      </c>
      <c r="G5" s="53" t="s">
        <v>8</v>
      </c>
      <c r="I5" s="55"/>
      <c r="J5" t="s">
        <v>123</v>
      </c>
      <c r="M5" t="s">
        <v>8</v>
      </c>
    </row>
    <row r="6" spans="1:13">
      <c r="D6" s="56" t="s">
        <v>124</v>
      </c>
      <c r="E6" s="56" t="s">
        <v>124</v>
      </c>
      <c r="F6" s="57"/>
      <c r="G6" s="56" t="s">
        <v>124</v>
      </c>
      <c r="H6" s="56" t="s">
        <v>124</v>
      </c>
      <c r="I6" s="54"/>
      <c r="J6" s="56"/>
      <c r="K6" s="56" t="s">
        <v>0</v>
      </c>
      <c r="L6" s="56"/>
      <c r="M6" s="56" t="s">
        <v>125</v>
      </c>
    </row>
    <row r="7" spans="1:13">
      <c r="D7" s="58" t="s">
        <v>107</v>
      </c>
      <c r="E7" s="58" t="s">
        <v>126</v>
      </c>
      <c r="F7" s="59"/>
      <c r="G7" s="58" t="s">
        <v>107</v>
      </c>
      <c r="H7" s="58" t="s">
        <v>126</v>
      </c>
      <c r="I7" s="54"/>
      <c r="J7" s="56"/>
      <c r="K7" s="56"/>
      <c r="L7" s="56" t="s">
        <v>9</v>
      </c>
      <c r="M7" s="56" t="s">
        <v>127</v>
      </c>
    </row>
    <row r="8" spans="1:13">
      <c r="C8" t="s">
        <v>141</v>
      </c>
      <c r="D8" s="64">
        <v>-25.76923076923077</v>
      </c>
      <c r="E8" s="64">
        <v>-40.428571428571431</v>
      </c>
      <c r="G8" s="64">
        <v>-50.111111111111114</v>
      </c>
      <c r="H8" s="64">
        <v>-71.888888888888886</v>
      </c>
      <c r="K8" s="14">
        <v>9</v>
      </c>
      <c r="L8" s="14"/>
      <c r="M8" s="60">
        <v>4.5499999999999989</v>
      </c>
    </row>
    <row r="9" spans="1:13">
      <c r="C9" t="s">
        <v>4</v>
      </c>
      <c r="D9" s="64">
        <v>15.891055377967851</v>
      </c>
      <c r="E9" s="64">
        <v>24.472006882949362</v>
      </c>
      <c r="G9" s="64">
        <v>12.722464820588474</v>
      </c>
      <c r="H9" s="64">
        <v>20.539257803316829</v>
      </c>
      <c r="K9" s="14">
        <v>0</v>
      </c>
      <c r="L9" s="14"/>
      <c r="M9" s="60">
        <v>1.7229542734998642</v>
      </c>
    </row>
    <row r="10" spans="1:13">
      <c r="C10" t="s">
        <v>5</v>
      </c>
      <c r="D10" s="64">
        <v>4.2470631956147979</v>
      </c>
      <c r="E10" s="64">
        <v>6.5404189516264442</v>
      </c>
      <c r="G10" s="64">
        <v>4.0231966284425038</v>
      </c>
      <c r="H10" s="64">
        <v>6.8464192677722764</v>
      </c>
      <c r="K10" s="14">
        <v>0</v>
      </c>
      <c r="L10" s="14"/>
      <c r="M10" s="60">
        <v>0.57431809116662136</v>
      </c>
    </row>
    <row r="11" spans="1:13">
      <c r="E11">
        <v>14</v>
      </c>
      <c r="G11">
        <v>9</v>
      </c>
      <c r="H11">
        <v>9</v>
      </c>
      <c r="K11" s="14">
        <v>8</v>
      </c>
      <c r="L11" s="14"/>
      <c r="M11" s="14">
        <v>8</v>
      </c>
    </row>
    <row r="13" spans="1:13">
      <c r="C13" t="s">
        <v>77</v>
      </c>
      <c r="D13">
        <v>7.7055908313325319E-4</v>
      </c>
      <c r="E13">
        <v>3.5114478586980463E-3</v>
      </c>
    </row>
    <row r="14" spans="1:13">
      <c r="K14">
        <v>3.8784290784240618E-6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3"/>
  <sheetViews>
    <sheetView workbookViewId="0">
      <selection activeCell="E24" sqref="E24"/>
    </sheetView>
  </sheetViews>
  <sheetFormatPr defaultRowHeight="15"/>
  <sheetData>
    <row r="3" spans="1:12">
      <c r="A3" t="s">
        <v>136</v>
      </c>
    </row>
    <row r="5" spans="1:12">
      <c r="H5" t="s">
        <v>137</v>
      </c>
      <c r="K5" t="s">
        <v>137</v>
      </c>
    </row>
    <row r="6" spans="1:12">
      <c r="D6" t="s">
        <v>0</v>
      </c>
      <c r="E6" t="s">
        <v>138</v>
      </c>
      <c r="H6" t="s">
        <v>0</v>
      </c>
      <c r="K6" t="s">
        <v>8</v>
      </c>
    </row>
    <row r="7" spans="1:12">
      <c r="E7" t="s">
        <v>107</v>
      </c>
      <c r="F7" t="s">
        <v>126</v>
      </c>
      <c r="H7" t="s">
        <v>107</v>
      </c>
      <c r="I7" t="s">
        <v>126</v>
      </c>
      <c r="K7" t="s">
        <v>107</v>
      </c>
      <c r="L7" t="s">
        <v>126</v>
      </c>
    </row>
    <row r="8" spans="1:12">
      <c r="D8" t="s">
        <v>139</v>
      </c>
      <c r="E8" s="63">
        <v>-17.916666666666668</v>
      </c>
      <c r="F8" s="63">
        <v>-31.545454545454547</v>
      </c>
      <c r="H8" s="63">
        <v>-6.4173913043478255</v>
      </c>
      <c r="I8" s="63">
        <v>-12.326842105263159</v>
      </c>
      <c r="K8" s="64">
        <v>-7.0769230769230766</v>
      </c>
      <c r="L8" s="64">
        <v>-15.125</v>
      </c>
    </row>
    <row r="9" spans="1:12">
      <c r="D9" t="s">
        <v>140</v>
      </c>
      <c r="E9" s="63">
        <v>7.5372810787847131</v>
      </c>
      <c r="F9" s="63">
        <v>12.995103973140315</v>
      </c>
      <c r="H9" s="63">
        <v>7.1951784470835403</v>
      </c>
      <c r="I9" s="63">
        <v>11.984337951691401</v>
      </c>
      <c r="K9" s="64">
        <v>8.8540299386124826</v>
      </c>
      <c r="L9" s="64">
        <v>17.828348212888372</v>
      </c>
    </row>
    <row r="10" spans="1:12">
      <c r="D10" t="s">
        <v>5</v>
      </c>
      <c r="E10" s="63">
        <v>2.1758256298971137</v>
      </c>
      <c r="F10" s="63">
        <v>3.9181712718693746</v>
      </c>
      <c r="H10" s="63">
        <v>1.3361110949754129</v>
      </c>
      <c r="I10" s="63">
        <v>2.8247355445574298</v>
      </c>
      <c r="K10" s="64">
        <v>1.7364181319584531</v>
      </c>
      <c r="L10" s="64">
        <v>4.457087053222093</v>
      </c>
    </row>
    <row r="11" spans="1:12">
      <c r="D11" t="s">
        <v>6</v>
      </c>
      <c r="E11">
        <v>12</v>
      </c>
      <c r="F11">
        <v>11</v>
      </c>
      <c r="H11" s="63">
        <v>23</v>
      </c>
      <c r="I11" s="63">
        <v>19</v>
      </c>
      <c r="K11">
        <v>26</v>
      </c>
      <c r="L11">
        <v>16</v>
      </c>
    </row>
    <row r="13" spans="1:12">
      <c r="D13" t="s">
        <v>77</v>
      </c>
      <c r="E13">
        <v>2.6752185205487289E-4</v>
      </c>
      <c r="F13">
        <v>7.0068822718024758E-4</v>
      </c>
      <c r="H13">
        <v>0.77507442053101017</v>
      </c>
      <c r="I13">
        <v>0.59774742223336519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18"/>
  <sheetViews>
    <sheetView tabSelected="1" workbookViewId="0">
      <selection activeCell="K8" sqref="K8"/>
    </sheetView>
  </sheetViews>
  <sheetFormatPr defaultRowHeight="15"/>
  <sheetData>
    <row r="1" spans="3:18">
      <c r="C1" t="s">
        <v>158</v>
      </c>
    </row>
    <row r="2" spans="3:18">
      <c r="C2" t="s">
        <v>159</v>
      </c>
    </row>
    <row r="3" spans="3:18">
      <c r="C3" t="s">
        <v>160</v>
      </c>
    </row>
    <row r="4" spans="3:18">
      <c r="C4" t="s">
        <v>161</v>
      </c>
    </row>
    <row r="6" spans="3:18">
      <c r="M6" t="s">
        <v>146</v>
      </c>
    </row>
    <row r="10" spans="3:18" ht="15.75" thickBot="1">
      <c r="D10" t="s">
        <v>147</v>
      </c>
      <c r="K10" t="s">
        <v>148</v>
      </c>
      <c r="L10" t="s">
        <v>4</v>
      </c>
      <c r="P10" t="s">
        <v>149</v>
      </c>
      <c r="Q10" t="s">
        <v>150</v>
      </c>
      <c r="R10" s="52" t="s">
        <v>151</v>
      </c>
    </row>
    <row r="11" spans="3:18">
      <c r="D11" s="86" t="s">
        <v>0</v>
      </c>
      <c r="E11" s="87"/>
      <c r="F11" s="88"/>
      <c r="G11" s="89" t="s">
        <v>8</v>
      </c>
      <c r="H11" s="90"/>
      <c r="I11" s="91"/>
      <c r="Q11" t="s">
        <v>152</v>
      </c>
      <c r="R11" s="52"/>
    </row>
    <row r="12" spans="3:18">
      <c r="C12" s="14" t="s">
        <v>153</v>
      </c>
      <c r="D12" s="14" t="s">
        <v>80</v>
      </c>
      <c r="E12" s="14" t="s">
        <v>4</v>
      </c>
      <c r="F12" s="14" t="s">
        <v>6</v>
      </c>
      <c r="G12" s="92" t="s">
        <v>80</v>
      </c>
      <c r="H12" s="92" t="s">
        <v>4</v>
      </c>
      <c r="I12" s="92" t="s">
        <v>6</v>
      </c>
      <c r="K12" s="93" t="s">
        <v>154</v>
      </c>
      <c r="M12" s="85" t="s">
        <v>155</v>
      </c>
      <c r="N12" t="s">
        <v>156</v>
      </c>
      <c r="O12" t="s">
        <v>157</v>
      </c>
      <c r="P12" t="s">
        <v>129</v>
      </c>
      <c r="R12" s="52"/>
    </row>
    <row r="13" spans="3:18" ht="15.75">
      <c r="C13" s="14">
        <v>4</v>
      </c>
      <c r="D13" s="94">
        <v>30</v>
      </c>
      <c r="E13" s="14">
        <v>10.95</v>
      </c>
      <c r="F13" s="14">
        <v>120</v>
      </c>
      <c r="G13" s="14">
        <v>34</v>
      </c>
      <c r="H13" s="14">
        <v>7.99</v>
      </c>
      <c r="I13" s="14">
        <v>79</v>
      </c>
      <c r="K13">
        <f>D13-G13</f>
        <v>-4</v>
      </c>
      <c r="M13">
        <f>(E13*(F13-1))+(H13*(I13-1))</f>
        <v>1926.27</v>
      </c>
      <c r="N13">
        <f>(F13+I13)-2</f>
        <v>197</v>
      </c>
      <c r="O13">
        <f>M13/N13</f>
        <v>9.7780203045685283</v>
      </c>
      <c r="P13">
        <f>K13/O13</f>
        <v>-0.4090807623022733</v>
      </c>
      <c r="R13" s="52"/>
    </row>
    <row r="14" spans="3:18">
      <c r="C14" s="14">
        <v>6</v>
      </c>
      <c r="D14" s="14">
        <v>42</v>
      </c>
      <c r="E14" s="14">
        <v>8.5399999999999991</v>
      </c>
      <c r="F14" s="14">
        <v>73</v>
      </c>
      <c r="G14" s="14">
        <v>35</v>
      </c>
      <c r="H14" s="14">
        <v>8.66</v>
      </c>
      <c r="I14" s="14">
        <v>75</v>
      </c>
      <c r="K14">
        <f t="shared" ref="K14:K18" si="0">D14-G14</f>
        <v>7</v>
      </c>
      <c r="M14">
        <f t="shared" ref="M14:M18" si="1">(E14*(F14-1))+(H14*(I14-1))</f>
        <v>1255.7199999999998</v>
      </c>
      <c r="N14">
        <f t="shared" ref="N14:N18" si="2">(F14+I14)-2</f>
        <v>146</v>
      </c>
      <c r="O14">
        <f t="shared" ref="O14:O18" si="3">M14/N14</f>
        <v>8.6008219178082186</v>
      </c>
      <c r="P14">
        <f t="shared" ref="P14:P18" si="4">K14/O14</f>
        <v>0.81387570477494986</v>
      </c>
      <c r="Q14">
        <v>0.40500000000000003</v>
      </c>
      <c r="R14" s="52">
        <v>82</v>
      </c>
    </row>
    <row r="15" spans="3:18">
      <c r="C15" s="14">
        <v>8</v>
      </c>
      <c r="D15" s="14">
        <v>46</v>
      </c>
      <c r="E15" s="14">
        <v>20.78</v>
      </c>
      <c r="F15" s="14">
        <v>48</v>
      </c>
      <c r="G15" s="14">
        <v>32</v>
      </c>
      <c r="H15" s="14">
        <v>22</v>
      </c>
      <c r="I15" s="14">
        <v>54</v>
      </c>
      <c r="K15">
        <f t="shared" si="0"/>
        <v>14</v>
      </c>
      <c r="M15">
        <f t="shared" si="1"/>
        <v>2142.66</v>
      </c>
      <c r="N15">
        <f t="shared" si="2"/>
        <v>100</v>
      </c>
      <c r="O15">
        <f t="shared" si="3"/>
        <v>21.426599999999997</v>
      </c>
      <c r="P15">
        <f t="shared" si="4"/>
        <v>0.65339344553032219</v>
      </c>
      <c r="Q15">
        <v>0.32500000000000001</v>
      </c>
      <c r="R15" s="52">
        <v>127</v>
      </c>
    </row>
    <row r="16" spans="3:18">
      <c r="C16" s="14">
        <v>12</v>
      </c>
      <c r="D16" s="14">
        <v>43</v>
      </c>
      <c r="E16" s="14">
        <v>18.329999999999998</v>
      </c>
      <c r="F16" s="14">
        <v>84</v>
      </c>
      <c r="G16" s="14">
        <v>27</v>
      </c>
      <c r="H16" s="14">
        <v>10</v>
      </c>
      <c r="I16" s="14">
        <v>100</v>
      </c>
      <c r="K16">
        <f t="shared" si="0"/>
        <v>16</v>
      </c>
      <c r="M16">
        <f t="shared" si="1"/>
        <v>2511.39</v>
      </c>
      <c r="N16">
        <f t="shared" si="2"/>
        <v>182</v>
      </c>
      <c r="O16">
        <f t="shared" si="3"/>
        <v>13.798846153846153</v>
      </c>
      <c r="P16">
        <f t="shared" si="4"/>
        <v>1.1595172394570339</v>
      </c>
      <c r="Q16">
        <v>0.57499999999999996</v>
      </c>
      <c r="R16" s="52">
        <v>42</v>
      </c>
    </row>
    <row r="17" spans="3:18">
      <c r="C17" s="14">
        <v>24</v>
      </c>
      <c r="D17" s="14">
        <v>43</v>
      </c>
      <c r="E17" s="14">
        <v>15.36</v>
      </c>
      <c r="F17" s="14">
        <v>59</v>
      </c>
      <c r="G17" s="14">
        <v>17</v>
      </c>
      <c r="H17" s="14">
        <v>9.2200000000000006</v>
      </c>
      <c r="I17" s="14">
        <v>85</v>
      </c>
      <c r="K17">
        <f t="shared" si="0"/>
        <v>26</v>
      </c>
      <c r="M17">
        <f t="shared" si="1"/>
        <v>1665.3600000000001</v>
      </c>
      <c r="N17">
        <f t="shared" si="2"/>
        <v>142</v>
      </c>
      <c r="O17">
        <f t="shared" si="3"/>
        <v>11.727887323943662</v>
      </c>
      <c r="P17">
        <f t="shared" si="4"/>
        <v>2.2169380794542923</v>
      </c>
      <c r="Q17">
        <v>1.1000000000000001</v>
      </c>
      <c r="R17" s="52">
        <v>14</v>
      </c>
    </row>
    <row r="18" spans="3:18">
      <c r="C18" s="14">
        <v>40</v>
      </c>
      <c r="D18" s="14">
        <v>48</v>
      </c>
      <c r="E18" s="14">
        <v>29.69</v>
      </c>
      <c r="F18" s="14">
        <v>98</v>
      </c>
      <c r="G18" s="14">
        <v>11</v>
      </c>
      <c r="H18" s="14">
        <v>9.0500000000000007</v>
      </c>
      <c r="I18" s="14">
        <v>82</v>
      </c>
      <c r="K18">
        <f t="shared" si="0"/>
        <v>37</v>
      </c>
      <c r="M18">
        <f t="shared" si="1"/>
        <v>3612.9800000000005</v>
      </c>
      <c r="N18">
        <f t="shared" si="2"/>
        <v>178</v>
      </c>
      <c r="O18">
        <f t="shared" si="3"/>
        <v>20.297640449438205</v>
      </c>
      <c r="P18">
        <f t="shared" si="4"/>
        <v>1.822871978256176</v>
      </c>
      <c r="Q18">
        <v>0.91</v>
      </c>
      <c r="R18" s="52">
        <v>18</v>
      </c>
    </row>
  </sheetData>
  <mergeCells count="2">
    <mergeCell ref="D11:F11"/>
    <mergeCell ref="G11:I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fig1</vt:lpstr>
      <vt:lpstr>fig2</vt:lpstr>
      <vt:lpstr>fig3</vt:lpstr>
      <vt:lpstr>fig4</vt:lpstr>
      <vt:lpstr>fig5</vt:lpstr>
      <vt:lpstr>poweranalysis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meerap</dc:creator>
  <cp:lastModifiedBy>meerap</cp:lastModifiedBy>
  <dcterms:created xsi:type="dcterms:W3CDTF">2017-01-06T02:20:18Z</dcterms:created>
  <dcterms:modified xsi:type="dcterms:W3CDTF">2017-03-07T20:45:37Z</dcterms:modified>
</cp:coreProperties>
</file>