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240" yWindow="240" windowWidth="25360" windowHeight="18780" tabRatio="500"/>
  </bookViews>
  <sheets>
    <sheet name="MNR Tables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6" i="2" l="1"/>
  <c r="I77" i="2"/>
  <c r="I78" i="2"/>
  <c r="I79" i="2"/>
  <c r="I81" i="2"/>
  <c r="I82" i="2"/>
  <c r="I83" i="2"/>
  <c r="I84" i="2"/>
  <c r="I85" i="2"/>
  <c r="I87" i="2"/>
  <c r="I88" i="2"/>
  <c r="I89" i="2"/>
  <c r="I90" i="2"/>
  <c r="I91" i="2"/>
  <c r="I92" i="2"/>
  <c r="I93" i="2"/>
  <c r="I96" i="2"/>
  <c r="I97" i="2"/>
  <c r="I99" i="2"/>
  <c r="I100" i="2"/>
  <c r="I102" i="2"/>
  <c r="H102" i="2"/>
  <c r="G102" i="2"/>
  <c r="F76" i="2"/>
  <c r="F77" i="2"/>
  <c r="F78" i="2"/>
  <c r="F79" i="2"/>
  <c r="F80" i="2"/>
  <c r="F81" i="2"/>
  <c r="F82" i="2"/>
  <c r="F83" i="2"/>
  <c r="F84" i="2"/>
  <c r="F85" i="2"/>
  <c r="F87" i="2"/>
  <c r="F88" i="2"/>
  <c r="F89" i="2"/>
  <c r="F90" i="2"/>
  <c r="F91" i="2"/>
  <c r="F92" i="2"/>
  <c r="F93" i="2"/>
  <c r="F96" i="2"/>
  <c r="F97" i="2"/>
  <c r="F99" i="2"/>
  <c r="F100" i="2"/>
  <c r="F102" i="2"/>
  <c r="E102" i="2"/>
  <c r="D102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8" i="2"/>
  <c r="E68" i="2"/>
  <c r="D68" i="2"/>
  <c r="J5" i="2"/>
  <c r="L5" i="2"/>
  <c r="L7" i="2"/>
  <c r="J8" i="2"/>
  <c r="L8" i="2"/>
  <c r="J9" i="2"/>
  <c r="L9" i="2"/>
  <c r="L10" i="2"/>
  <c r="L11" i="2"/>
  <c r="J12" i="2"/>
  <c r="L12" i="2"/>
  <c r="L13" i="2"/>
  <c r="L14" i="2"/>
  <c r="J15" i="2"/>
  <c r="L15" i="2"/>
  <c r="J16" i="2"/>
  <c r="L16" i="2"/>
  <c r="L18" i="2"/>
  <c r="K19" i="2"/>
  <c r="L19" i="2"/>
  <c r="L20" i="2"/>
  <c r="L21" i="2"/>
  <c r="L23" i="2"/>
  <c r="L24" i="2"/>
  <c r="L25" i="2"/>
  <c r="L28" i="2"/>
  <c r="L29" i="2"/>
  <c r="L31" i="2"/>
  <c r="L32" i="2"/>
  <c r="L33" i="2"/>
  <c r="L34" i="2"/>
  <c r="L35" i="2"/>
  <c r="L36" i="2"/>
  <c r="L38" i="2"/>
  <c r="K38" i="2"/>
  <c r="J38" i="2"/>
  <c r="I5" i="2"/>
  <c r="I7" i="2"/>
  <c r="I8" i="2"/>
  <c r="I9" i="2"/>
  <c r="I10" i="2"/>
  <c r="I11" i="2"/>
  <c r="I12" i="2"/>
  <c r="I13" i="2"/>
  <c r="I14" i="2"/>
  <c r="I15" i="2"/>
  <c r="I16" i="2"/>
  <c r="I18" i="2"/>
  <c r="I19" i="2"/>
  <c r="I20" i="2"/>
  <c r="I21" i="2"/>
  <c r="I23" i="2"/>
  <c r="I24" i="2"/>
  <c r="I25" i="2"/>
  <c r="I26" i="2"/>
  <c r="I28" i="2"/>
  <c r="I29" i="2"/>
  <c r="I32" i="2"/>
  <c r="I33" i="2"/>
  <c r="I34" i="2"/>
  <c r="I35" i="2"/>
  <c r="I36" i="2"/>
  <c r="I38" i="2"/>
  <c r="H38" i="2"/>
  <c r="G38" i="2"/>
  <c r="F5" i="2"/>
  <c r="F6" i="2"/>
  <c r="F7" i="2"/>
  <c r="F8" i="2"/>
  <c r="F9" i="2"/>
  <c r="F10" i="2"/>
  <c r="F11" i="2"/>
  <c r="F12" i="2"/>
  <c r="F13" i="2"/>
  <c r="F14" i="2"/>
  <c r="F15" i="2"/>
  <c r="F16" i="2"/>
  <c r="F18" i="2"/>
  <c r="F21" i="2"/>
  <c r="F22" i="2"/>
  <c r="F23" i="2"/>
  <c r="F24" i="2"/>
  <c r="F25" i="2"/>
  <c r="F26" i="2"/>
  <c r="F27" i="2"/>
  <c r="F31" i="2"/>
  <c r="F32" i="2"/>
  <c r="F33" i="2"/>
  <c r="F34" i="2"/>
  <c r="F35" i="2"/>
  <c r="F36" i="2"/>
  <c r="F38" i="2"/>
  <c r="E38" i="2"/>
  <c r="D38" i="2"/>
</calcChain>
</file>

<file path=xl/sharedStrings.xml><?xml version="1.0" encoding="utf-8"?>
<sst xmlns="http://schemas.openxmlformats.org/spreadsheetml/2006/main" count="176" uniqueCount="69">
  <si>
    <t>VRC01</t>
  </si>
  <si>
    <t>PG9</t>
  </si>
  <si>
    <t>PG16</t>
  </si>
  <si>
    <t>Virus</t>
  </si>
  <si>
    <t>Clade</t>
  </si>
  <si>
    <t>IgG</t>
  </si>
  <si>
    <t>Fab</t>
  </si>
  <si>
    <t>MNR</t>
  </si>
  <si>
    <t>B</t>
  </si>
  <si>
    <t>QH0692.42</t>
  </si>
  <si>
    <t>SC422661.8</t>
  </si>
  <si>
    <t>PVO.4</t>
  </si>
  <si>
    <t>TRO.11</t>
  </si>
  <si>
    <t>AC10.0.29</t>
  </si>
  <si>
    <t>REJO4541.67</t>
  </si>
  <si>
    <t>TRJO4551.58</t>
  </si>
  <si>
    <t>WITO4160.33</t>
  </si>
  <si>
    <t>CAAN5342.A2</t>
  </si>
  <si>
    <t>THRO4156.18</t>
  </si>
  <si>
    <t>RHPA4259.7</t>
  </si>
  <si>
    <t>Du156.12</t>
  </si>
  <si>
    <t>C</t>
  </si>
  <si>
    <t>Du172.17</t>
  </si>
  <si>
    <t>Du422.1</t>
  </si>
  <si>
    <t>ZM197M.PB7</t>
  </si>
  <si>
    <t>ZM214M.PL15</t>
  </si>
  <si>
    <t>ZM233M.PB6</t>
  </si>
  <si>
    <t>ZM249M.PL1</t>
  </si>
  <si>
    <t>ZM53M.PB12</t>
  </si>
  <si>
    <t>ZM109F.PB4</t>
  </si>
  <si>
    <t>ZM135M.PL10a</t>
  </si>
  <si>
    <t>CAP45.2.00.G3</t>
  </si>
  <si>
    <t>CAP210.2.00.E8</t>
  </si>
  <si>
    <t>Q23.17</t>
  </si>
  <si>
    <t>A</t>
  </si>
  <si>
    <t>Q842.d12</t>
  </si>
  <si>
    <t>Q259.d2.17</t>
  </si>
  <si>
    <t>3718.v3.c11</t>
  </si>
  <si>
    <t>0330.v4.c3</t>
  </si>
  <si>
    <t>3415.v1.c1</t>
  </si>
  <si>
    <t>Geometric mean</t>
  </si>
  <si>
    <t>BG1</t>
  </si>
  <si>
    <t xml:space="preserve">Virus </t>
  </si>
  <si>
    <t>C1080.c03</t>
  </si>
  <si>
    <t>CRF01_AE</t>
  </si>
  <si>
    <t>191955_A11</t>
  </si>
  <si>
    <t>A (T/F)</t>
  </si>
  <si>
    <t>Ce1176_A3</t>
  </si>
  <si>
    <t>C (T/F)</t>
  </si>
  <si>
    <t>BG505/T332N</t>
  </si>
  <si>
    <t>X1193_c1</t>
  </si>
  <si>
    <t>G</t>
  </si>
  <si>
    <t>6535.3</t>
  </si>
  <si>
    <t>CNE5</t>
  </si>
  <si>
    <t>62357_14_D3_4589</t>
  </si>
  <si>
    <t>B (T/F)</t>
  </si>
  <si>
    <t>CNE52</t>
  </si>
  <si>
    <t>BC</t>
  </si>
  <si>
    <t>3365.v2.c2</t>
  </si>
  <si>
    <t>235-47</t>
  </si>
  <si>
    <t>CRF02_AG</t>
  </si>
  <si>
    <t>1394C9G1(Rev-)</t>
  </si>
  <si>
    <t>Ce704809221_1B3</t>
  </si>
  <si>
    <t>CNE20</t>
  </si>
  <si>
    <t>HIV-16055-2.3</t>
  </si>
  <si>
    <t>3BNC60 Fab</t>
  </si>
  <si>
    <t>3BNC60 IgG</t>
  </si>
  <si>
    <t>3BNC60-62bp-3BNC60</t>
  </si>
  <si>
    <t>Geometric std. dev.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</si>
</sst>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Arial"/>
      <charset val="204"/>
    </font>
    <font>
      <sz val="12"/>
      <name val="Arial"/>
      <charset val="204"/>
    </font>
    <font>
      <sz val="12"/>
      <color rgb="FF000000"/>
      <name val="Arial"/>
      <charset val="204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4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" fontId="2" fillId="0" borderId="3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0" fontId="1" fillId="0" borderId="3" xfId="0" applyFont="1" applyBorder="1"/>
    <xf numFmtId="164" fontId="1" fillId="0" borderId="0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5" fontId="2" fillId="0" borderId="3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5" xfId="0" applyFont="1" applyBorder="1"/>
    <xf numFmtId="2" fontId="1" fillId="0" borderId="3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6"/>
  <sheetViews>
    <sheetView tabSelected="1" workbookViewId="0">
      <selection activeCell="E46" sqref="E46"/>
    </sheetView>
  </sheetViews>
  <sheetFormatPr baseColWidth="10" defaultRowHeight="15" x14ac:dyDescent="0"/>
  <cols>
    <col min="2" max="2" width="17.1640625" customWidth="1"/>
  </cols>
  <sheetData>
    <row r="1" spans="1:1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>
      <c r="A3" s="17"/>
      <c r="B3" s="1"/>
      <c r="C3" s="1"/>
      <c r="D3" s="30" t="s">
        <v>0</v>
      </c>
      <c r="E3" s="2"/>
      <c r="F3" s="38"/>
      <c r="G3" s="30" t="s">
        <v>1</v>
      </c>
      <c r="H3" s="2"/>
      <c r="I3" s="38"/>
      <c r="J3" s="2" t="s">
        <v>2</v>
      </c>
      <c r="K3" s="2"/>
      <c r="L3" s="2"/>
      <c r="M3" s="17"/>
      <c r="N3" s="17"/>
      <c r="O3" s="17"/>
    </row>
    <row r="4" spans="1:15">
      <c r="A4" s="17"/>
      <c r="B4" s="22" t="s">
        <v>3</v>
      </c>
      <c r="C4" s="22" t="s">
        <v>4</v>
      </c>
      <c r="D4" s="31" t="s">
        <v>5</v>
      </c>
      <c r="E4" s="22" t="s">
        <v>6</v>
      </c>
      <c r="F4" s="39" t="s">
        <v>7</v>
      </c>
      <c r="G4" s="31" t="s">
        <v>5</v>
      </c>
      <c r="H4" s="22" t="s">
        <v>6</v>
      </c>
      <c r="I4" s="39" t="s">
        <v>7</v>
      </c>
      <c r="J4" s="22" t="s">
        <v>5</v>
      </c>
      <c r="K4" s="22" t="s">
        <v>6</v>
      </c>
      <c r="L4" s="22" t="s">
        <v>7</v>
      </c>
      <c r="M4" s="17"/>
      <c r="N4" s="17"/>
      <c r="O4" s="17"/>
    </row>
    <row r="5" spans="1:15">
      <c r="A5" s="17"/>
      <c r="B5" s="3">
        <v>6535.3</v>
      </c>
      <c r="C5" s="4" t="s">
        <v>8</v>
      </c>
      <c r="D5" s="32">
        <v>6.9</v>
      </c>
      <c r="E5" s="5">
        <v>40</v>
      </c>
      <c r="F5" s="40">
        <f t="shared" ref="F5:F16" si="0">E5/D5</f>
        <v>5.7971014492753623</v>
      </c>
      <c r="G5" s="35">
        <v>4.0999999999999996</v>
      </c>
      <c r="H5" s="5">
        <v>170</v>
      </c>
      <c r="I5" s="40">
        <f>H5/G5</f>
        <v>41.463414634146346</v>
      </c>
      <c r="J5" s="5">
        <f>(370+200)/2</f>
        <v>285</v>
      </c>
      <c r="K5" s="6">
        <v>1800</v>
      </c>
      <c r="L5" s="16">
        <f>K5/J5</f>
        <v>6.3157894736842106</v>
      </c>
      <c r="M5" s="17"/>
      <c r="N5" s="17"/>
      <c r="O5" s="17"/>
    </row>
    <row r="6" spans="1:15">
      <c r="A6" s="17"/>
      <c r="B6" s="3" t="s">
        <v>9</v>
      </c>
      <c r="C6" s="4" t="s">
        <v>8</v>
      </c>
      <c r="D6" s="32">
        <v>7.5</v>
      </c>
      <c r="E6" s="8">
        <v>14</v>
      </c>
      <c r="F6" s="40">
        <f t="shared" si="0"/>
        <v>1.8666666666666667</v>
      </c>
      <c r="G6" s="33"/>
      <c r="H6" s="5"/>
      <c r="I6" s="40"/>
      <c r="J6" s="5"/>
      <c r="K6" s="5"/>
      <c r="L6" s="16"/>
      <c r="M6" s="17"/>
      <c r="N6" s="17"/>
      <c r="O6" s="17"/>
    </row>
    <row r="7" spans="1:15">
      <c r="A7" s="17"/>
      <c r="B7" s="3" t="s">
        <v>10</v>
      </c>
      <c r="C7" s="4" t="s">
        <v>8</v>
      </c>
      <c r="D7" s="32">
        <v>0.62</v>
      </c>
      <c r="E7" s="5">
        <v>2.2999999999999998</v>
      </c>
      <c r="F7" s="40">
        <f t="shared" si="0"/>
        <v>3.7096774193548385</v>
      </c>
      <c r="G7" s="33">
        <v>20</v>
      </c>
      <c r="H7" s="5">
        <v>220</v>
      </c>
      <c r="I7" s="40">
        <f t="shared" ref="I7:I16" si="1">H7/G7</f>
        <v>11</v>
      </c>
      <c r="J7" s="6">
        <v>120</v>
      </c>
      <c r="K7" s="6">
        <v>850</v>
      </c>
      <c r="L7" s="16">
        <f>K7/J7</f>
        <v>7.083333333333333</v>
      </c>
      <c r="M7" s="17"/>
      <c r="N7" s="17"/>
      <c r="O7" s="17"/>
    </row>
    <row r="8" spans="1:15">
      <c r="A8" s="17"/>
      <c r="B8" s="3" t="s">
        <v>11</v>
      </c>
      <c r="C8" s="4" t="s">
        <v>8</v>
      </c>
      <c r="D8" s="32">
        <v>4.4000000000000004</v>
      </c>
      <c r="E8" s="5">
        <v>10</v>
      </c>
      <c r="F8" s="40">
        <f t="shared" si="0"/>
        <v>2.2727272727272725</v>
      </c>
      <c r="G8" s="33">
        <v>80</v>
      </c>
      <c r="H8" s="5">
        <v>500</v>
      </c>
      <c r="I8" s="40">
        <f t="shared" si="1"/>
        <v>6.25</v>
      </c>
      <c r="J8" s="5">
        <f>(130+49)/2</f>
        <v>89.5</v>
      </c>
      <c r="K8" s="6">
        <v>260</v>
      </c>
      <c r="L8" s="16">
        <f>K8/J8</f>
        <v>2.9050279329608939</v>
      </c>
      <c r="M8" s="17"/>
      <c r="N8" s="17"/>
      <c r="O8" s="17"/>
    </row>
    <row r="9" spans="1:15">
      <c r="A9" s="17"/>
      <c r="B9" s="3" t="s">
        <v>12</v>
      </c>
      <c r="C9" s="4" t="s">
        <v>8</v>
      </c>
      <c r="D9" s="32">
        <v>2.4</v>
      </c>
      <c r="E9" s="5">
        <v>12</v>
      </c>
      <c r="F9" s="40">
        <f t="shared" si="0"/>
        <v>5</v>
      </c>
      <c r="G9" s="33">
        <v>240</v>
      </c>
      <c r="H9" s="5">
        <v>1900</v>
      </c>
      <c r="I9" s="40">
        <f t="shared" si="1"/>
        <v>7.916666666666667</v>
      </c>
      <c r="J9" s="5">
        <f>(6.8+32)/2</f>
        <v>19.399999999999999</v>
      </c>
      <c r="K9" s="6">
        <v>390</v>
      </c>
      <c r="L9" s="16">
        <f>K9/J9</f>
        <v>20.103092783505158</v>
      </c>
      <c r="M9" s="17"/>
      <c r="N9" s="17"/>
      <c r="O9" s="17"/>
    </row>
    <row r="10" spans="1:15">
      <c r="A10" s="17"/>
      <c r="B10" s="3" t="s">
        <v>13</v>
      </c>
      <c r="C10" s="4" t="s">
        <v>8</v>
      </c>
      <c r="D10" s="32">
        <v>5.8</v>
      </c>
      <c r="E10" s="5">
        <v>16</v>
      </c>
      <c r="F10" s="40">
        <f t="shared" si="0"/>
        <v>2.7586206896551726</v>
      </c>
      <c r="G10" s="32">
        <v>0.53</v>
      </c>
      <c r="H10" s="8">
        <v>5.4</v>
      </c>
      <c r="I10" s="40">
        <f t="shared" si="1"/>
        <v>10.188679245283019</v>
      </c>
      <c r="J10" s="6">
        <v>0.22</v>
      </c>
      <c r="K10" s="6">
        <v>1.2</v>
      </c>
      <c r="L10" s="16">
        <f>K10/J10</f>
        <v>5.4545454545454541</v>
      </c>
      <c r="M10" s="17"/>
      <c r="N10" s="17"/>
      <c r="O10" s="17"/>
    </row>
    <row r="11" spans="1:15">
      <c r="A11" s="17"/>
      <c r="B11" s="3" t="s">
        <v>14</v>
      </c>
      <c r="C11" s="4" t="s">
        <v>8</v>
      </c>
      <c r="D11" s="32">
        <v>0.21</v>
      </c>
      <c r="E11" s="8">
        <v>1</v>
      </c>
      <c r="F11" s="40">
        <f t="shared" si="0"/>
        <v>4.7619047619047619</v>
      </c>
      <c r="G11" s="35">
        <v>0.13</v>
      </c>
      <c r="H11" s="5">
        <v>7.5</v>
      </c>
      <c r="I11" s="40">
        <f t="shared" si="1"/>
        <v>57.692307692307693</v>
      </c>
      <c r="J11" s="10">
        <v>0.11</v>
      </c>
      <c r="K11" s="6">
        <v>26</v>
      </c>
      <c r="L11" s="16">
        <f>K11/J11</f>
        <v>236.36363636363637</v>
      </c>
      <c r="M11" s="17"/>
      <c r="N11" s="17"/>
      <c r="O11" s="17"/>
    </row>
    <row r="12" spans="1:15">
      <c r="A12" s="17"/>
      <c r="B12" s="3" t="s">
        <v>15</v>
      </c>
      <c r="C12" s="4" t="s">
        <v>8</v>
      </c>
      <c r="D12" s="32">
        <v>0.62</v>
      </c>
      <c r="E12" s="5">
        <v>1.6</v>
      </c>
      <c r="F12" s="40">
        <f t="shared" si="0"/>
        <v>2.580645161290323</v>
      </c>
      <c r="G12" s="35">
        <v>3.9</v>
      </c>
      <c r="H12" s="5">
        <v>200</v>
      </c>
      <c r="I12" s="40">
        <f t="shared" si="1"/>
        <v>51.282051282051285</v>
      </c>
      <c r="J12" s="6">
        <f>51/2</f>
        <v>25.5</v>
      </c>
      <c r="K12" s="6">
        <v>240</v>
      </c>
      <c r="L12" s="16">
        <f>K12/J12</f>
        <v>9.4117647058823533</v>
      </c>
      <c r="M12" s="17"/>
      <c r="N12" s="17"/>
      <c r="O12" s="17"/>
    </row>
    <row r="13" spans="1:15">
      <c r="A13" s="17"/>
      <c r="B13" s="3" t="s">
        <v>16</v>
      </c>
      <c r="C13" s="4" t="s">
        <v>8</v>
      </c>
      <c r="D13" s="32">
        <v>0.41</v>
      </c>
      <c r="E13" s="5">
        <v>2.2999999999999998</v>
      </c>
      <c r="F13" s="40">
        <f t="shared" si="0"/>
        <v>5.6097560975609753</v>
      </c>
      <c r="G13" s="32">
        <v>0.33</v>
      </c>
      <c r="H13" s="5">
        <v>0.42</v>
      </c>
      <c r="I13" s="40">
        <f t="shared" si="1"/>
        <v>1.2727272727272727</v>
      </c>
      <c r="J13" s="6">
        <v>9.5000000000000001E-2</v>
      </c>
      <c r="K13" s="6">
        <v>0.51</v>
      </c>
      <c r="L13" s="16">
        <f>K13/J13</f>
        <v>5.3684210526315788</v>
      </c>
      <c r="M13" s="17"/>
      <c r="N13" s="17"/>
      <c r="O13" s="17"/>
    </row>
    <row r="14" spans="1:15">
      <c r="A14" s="17"/>
      <c r="B14" s="3" t="s">
        <v>17</v>
      </c>
      <c r="C14" s="4" t="s">
        <v>8</v>
      </c>
      <c r="D14" s="32">
        <v>5.8</v>
      </c>
      <c r="E14" s="5">
        <v>16</v>
      </c>
      <c r="F14" s="40">
        <f t="shared" si="0"/>
        <v>2.7586206896551726</v>
      </c>
      <c r="G14" s="33">
        <v>80</v>
      </c>
      <c r="H14" s="5">
        <v>240</v>
      </c>
      <c r="I14" s="40">
        <f t="shared" si="1"/>
        <v>3</v>
      </c>
      <c r="J14" s="6">
        <v>140</v>
      </c>
      <c r="K14" s="6">
        <v>590</v>
      </c>
      <c r="L14" s="16">
        <f>K14/J14</f>
        <v>4.2142857142857144</v>
      </c>
      <c r="M14" s="17"/>
      <c r="N14" s="17"/>
      <c r="O14" s="17"/>
    </row>
    <row r="15" spans="1:15">
      <c r="A15" s="17"/>
      <c r="B15" s="3" t="s">
        <v>18</v>
      </c>
      <c r="C15" s="4" t="s">
        <v>8</v>
      </c>
      <c r="D15" s="33">
        <v>36</v>
      </c>
      <c r="E15" s="5">
        <v>70</v>
      </c>
      <c r="F15" s="40">
        <f t="shared" si="0"/>
        <v>1.9444444444444444</v>
      </c>
      <c r="G15" s="33">
        <v>270</v>
      </c>
      <c r="H15" s="5">
        <v>1500</v>
      </c>
      <c r="I15" s="40">
        <f t="shared" si="1"/>
        <v>5.5555555555555554</v>
      </c>
      <c r="J15" s="6">
        <f>171/2</f>
        <v>85.5</v>
      </c>
      <c r="K15" s="6">
        <v>2000</v>
      </c>
      <c r="L15" s="16">
        <f>K15/J15</f>
        <v>23.391812865497077</v>
      </c>
      <c r="M15" s="17"/>
      <c r="N15" s="17"/>
      <c r="O15" s="17"/>
    </row>
    <row r="16" spans="1:15">
      <c r="A16" s="17"/>
      <c r="B16" s="3" t="s">
        <v>19</v>
      </c>
      <c r="C16" s="4" t="s">
        <v>8</v>
      </c>
      <c r="D16" s="32">
        <v>0.27</v>
      </c>
      <c r="E16" s="8">
        <v>1</v>
      </c>
      <c r="F16" s="40">
        <f t="shared" si="0"/>
        <v>3.7037037037037033</v>
      </c>
      <c r="G16" s="33">
        <v>180</v>
      </c>
      <c r="H16" s="5">
        <v>1500</v>
      </c>
      <c r="I16" s="40">
        <f t="shared" si="1"/>
        <v>8.3333333333333339</v>
      </c>
      <c r="J16" s="6">
        <f>3.4</f>
        <v>3.4</v>
      </c>
      <c r="K16" s="6">
        <v>53</v>
      </c>
      <c r="L16" s="16">
        <f>K16/J16</f>
        <v>15.588235294117647</v>
      </c>
      <c r="M16" s="17"/>
      <c r="N16" s="17"/>
      <c r="O16" s="17"/>
    </row>
    <row r="17" spans="1:15">
      <c r="A17" s="17"/>
      <c r="B17" s="11"/>
      <c r="C17" s="5"/>
      <c r="D17" s="32"/>
      <c r="E17" s="8"/>
      <c r="F17" s="40"/>
      <c r="G17" s="32"/>
      <c r="H17" s="8"/>
      <c r="I17" s="40"/>
      <c r="J17" s="5"/>
      <c r="K17" s="5"/>
      <c r="L17" s="16"/>
      <c r="M17" s="17"/>
      <c r="N17" s="17"/>
      <c r="O17" s="17"/>
    </row>
    <row r="18" spans="1:15">
      <c r="A18" s="17"/>
      <c r="B18" s="3" t="s">
        <v>20</v>
      </c>
      <c r="C18" s="4" t="s">
        <v>21</v>
      </c>
      <c r="D18" s="32">
        <v>0.62</v>
      </c>
      <c r="E18" s="5">
        <v>1.2</v>
      </c>
      <c r="F18" s="40">
        <f>E18/D18</f>
        <v>1.9354838709677418</v>
      </c>
      <c r="G18" s="32">
        <v>0.33</v>
      </c>
      <c r="H18" s="5">
        <v>2.8</v>
      </c>
      <c r="I18" s="40">
        <f>H18/G18</f>
        <v>8.4848484848484844</v>
      </c>
      <c r="J18" s="6">
        <v>0.16</v>
      </c>
      <c r="K18" s="6">
        <v>0.67</v>
      </c>
      <c r="L18" s="16">
        <f>K18/J18</f>
        <v>4.1875</v>
      </c>
      <c r="M18" s="17"/>
      <c r="N18" s="17"/>
      <c r="O18" s="17"/>
    </row>
    <row r="19" spans="1:15">
      <c r="A19" s="17"/>
      <c r="B19" s="3" t="s">
        <v>22</v>
      </c>
      <c r="C19" s="4" t="s">
        <v>21</v>
      </c>
      <c r="D19" s="32"/>
      <c r="E19" s="5"/>
      <c r="F19" s="40"/>
      <c r="G19" s="32">
        <v>3.3</v>
      </c>
      <c r="H19" s="10">
        <v>9.3000000000000007</v>
      </c>
      <c r="I19" s="40">
        <f>H19/G19</f>
        <v>2.8181818181818183</v>
      </c>
      <c r="J19" s="6">
        <v>0.41</v>
      </c>
      <c r="K19" s="6">
        <f>5.2/2</f>
        <v>2.6</v>
      </c>
      <c r="L19" s="16">
        <f>K19/J19</f>
        <v>6.3414634146341466</v>
      </c>
      <c r="M19" s="17"/>
      <c r="N19" s="17"/>
      <c r="O19" s="17"/>
    </row>
    <row r="20" spans="1:15">
      <c r="A20" s="17"/>
      <c r="B20" s="3" t="s">
        <v>23</v>
      </c>
      <c r="C20" s="4" t="s">
        <v>21</v>
      </c>
      <c r="D20" s="32"/>
      <c r="E20" s="5"/>
      <c r="F20" s="40"/>
      <c r="G20" s="32">
        <v>2.9</v>
      </c>
      <c r="H20" s="8">
        <v>7.1</v>
      </c>
      <c r="I20" s="40">
        <f>H20/G20</f>
        <v>2.4482758620689653</v>
      </c>
      <c r="J20" s="6">
        <v>0.95</v>
      </c>
      <c r="K20" s="6">
        <v>28</v>
      </c>
      <c r="L20" s="16">
        <f>K20/J20</f>
        <v>29.473684210526319</v>
      </c>
      <c r="M20" s="17"/>
      <c r="N20" s="17"/>
      <c r="O20" s="17"/>
    </row>
    <row r="21" spans="1:15">
      <c r="A21" s="17"/>
      <c r="B21" s="3" t="s">
        <v>24</v>
      </c>
      <c r="C21" s="4" t="s">
        <v>21</v>
      </c>
      <c r="D21" s="32">
        <v>4.3</v>
      </c>
      <c r="E21" s="5">
        <v>6.9</v>
      </c>
      <c r="F21" s="40">
        <f t="shared" ref="F21:F27" si="2">E21/D21</f>
        <v>1.6046511627906979</v>
      </c>
      <c r="G21" s="35">
        <v>6.7</v>
      </c>
      <c r="H21" s="5">
        <v>13</v>
      </c>
      <c r="I21" s="40">
        <f>H21/G21</f>
        <v>1.9402985074626866</v>
      </c>
      <c r="J21" s="6">
        <v>8.1</v>
      </c>
      <c r="K21" s="6">
        <v>73</v>
      </c>
      <c r="L21" s="16">
        <f>K21/J21</f>
        <v>9.0123456790123466</v>
      </c>
      <c r="M21" s="17"/>
      <c r="N21" s="17"/>
      <c r="O21" s="17"/>
    </row>
    <row r="22" spans="1:15">
      <c r="A22" s="17"/>
      <c r="B22" s="3" t="s">
        <v>25</v>
      </c>
      <c r="C22" s="4" t="s">
        <v>21</v>
      </c>
      <c r="D22" s="32">
        <v>1.7</v>
      </c>
      <c r="E22" s="5">
        <v>8.4</v>
      </c>
      <c r="F22" s="40">
        <f t="shared" si="2"/>
        <v>4.9411764705882355</v>
      </c>
      <c r="G22" s="33"/>
      <c r="H22" s="5"/>
      <c r="I22" s="40"/>
      <c r="J22" s="5"/>
      <c r="K22" s="5"/>
      <c r="L22" s="16"/>
      <c r="M22" s="17"/>
      <c r="N22" s="17"/>
      <c r="O22" s="17"/>
    </row>
    <row r="23" spans="1:15">
      <c r="A23" s="17"/>
      <c r="B23" s="3" t="s">
        <v>26</v>
      </c>
      <c r="C23" s="4" t="s">
        <v>21</v>
      </c>
      <c r="D23" s="32">
        <v>5.3</v>
      </c>
      <c r="E23" s="5">
        <v>220</v>
      </c>
      <c r="F23" s="40">
        <f t="shared" si="2"/>
        <v>41.509433962264154</v>
      </c>
      <c r="G23" s="32">
        <v>0.23</v>
      </c>
      <c r="H23" s="10">
        <v>0.2</v>
      </c>
      <c r="I23" s="40">
        <f>H23/G23</f>
        <v>0.86956521739130432</v>
      </c>
      <c r="J23" s="6">
        <v>3.4000000000000002E-2</v>
      </c>
      <c r="K23" s="6">
        <v>8.1000000000000003E-2</v>
      </c>
      <c r="L23" s="16">
        <f>K23/J23</f>
        <v>2.3823529411764706</v>
      </c>
      <c r="M23" s="17"/>
      <c r="N23" s="17"/>
      <c r="O23" s="17"/>
    </row>
    <row r="24" spans="1:15">
      <c r="A24" s="17"/>
      <c r="B24" s="3" t="s">
        <v>27</v>
      </c>
      <c r="C24" s="4" t="s">
        <v>21</v>
      </c>
      <c r="D24" s="32">
        <v>0.62</v>
      </c>
      <c r="E24" s="5">
        <v>1.4</v>
      </c>
      <c r="F24" s="40">
        <f t="shared" si="2"/>
        <v>2.258064516129032</v>
      </c>
      <c r="G24" s="32">
        <v>1.4</v>
      </c>
      <c r="H24" s="5">
        <v>0.99</v>
      </c>
      <c r="I24" s="40">
        <f>H24/G24</f>
        <v>0.70714285714285718</v>
      </c>
      <c r="J24" s="6">
        <v>0.81</v>
      </c>
      <c r="K24" s="6">
        <v>4.3</v>
      </c>
      <c r="L24" s="16">
        <f>K24/J24</f>
        <v>5.3086419753086416</v>
      </c>
      <c r="M24" s="17"/>
      <c r="N24" s="17"/>
      <c r="O24" s="17"/>
    </row>
    <row r="25" spans="1:15">
      <c r="A25" s="17"/>
      <c r="B25" s="3" t="s">
        <v>28</v>
      </c>
      <c r="C25" s="4" t="s">
        <v>21</v>
      </c>
      <c r="D25" s="32">
        <v>4.5999999999999996</v>
      </c>
      <c r="E25" s="5">
        <v>15</v>
      </c>
      <c r="F25" s="40">
        <f t="shared" si="2"/>
        <v>3.2608695652173916</v>
      </c>
      <c r="G25" s="32">
        <v>0.4</v>
      </c>
      <c r="H25" s="8">
        <v>3.9</v>
      </c>
      <c r="I25" s="40">
        <f>H25/G25</f>
        <v>9.75</v>
      </c>
      <c r="J25" s="6">
        <v>0.25</v>
      </c>
      <c r="K25" s="6">
        <v>1.1000000000000001</v>
      </c>
      <c r="L25" s="16">
        <f>K25/J25</f>
        <v>4.4000000000000004</v>
      </c>
      <c r="M25" s="17"/>
      <c r="N25" s="17"/>
      <c r="O25" s="17"/>
    </row>
    <row r="26" spans="1:15">
      <c r="A26" s="17"/>
      <c r="B26" s="3" t="s">
        <v>29</v>
      </c>
      <c r="C26" s="4" t="s">
        <v>21</v>
      </c>
      <c r="D26" s="32">
        <v>1.5</v>
      </c>
      <c r="E26" s="5">
        <v>7.2</v>
      </c>
      <c r="F26" s="40">
        <f t="shared" si="2"/>
        <v>4.8</v>
      </c>
      <c r="G26" s="35">
        <v>1</v>
      </c>
      <c r="H26" s="9">
        <v>260</v>
      </c>
      <c r="I26" s="40">
        <f>H26/G26</f>
        <v>260</v>
      </c>
      <c r="J26" s="6"/>
      <c r="K26" s="5"/>
      <c r="L26" s="16"/>
      <c r="M26" s="17"/>
      <c r="N26" s="17"/>
      <c r="O26" s="17"/>
    </row>
    <row r="27" spans="1:15">
      <c r="A27" s="17"/>
      <c r="B27" s="3" t="s">
        <v>30</v>
      </c>
      <c r="C27" s="4" t="s">
        <v>21</v>
      </c>
      <c r="D27" s="32">
        <v>4.9000000000000004</v>
      </c>
      <c r="E27" s="5">
        <v>41</v>
      </c>
      <c r="F27" s="40">
        <f t="shared" si="2"/>
        <v>8.3673469387755102</v>
      </c>
      <c r="G27" s="32"/>
      <c r="H27" s="5"/>
      <c r="I27" s="40"/>
      <c r="J27" s="5"/>
      <c r="K27" s="5"/>
      <c r="L27" s="16"/>
      <c r="M27" s="17"/>
      <c r="N27" s="17"/>
      <c r="O27" s="17"/>
    </row>
    <row r="28" spans="1:15">
      <c r="A28" s="17"/>
      <c r="B28" s="3" t="s">
        <v>31</v>
      </c>
      <c r="C28" s="4" t="s">
        <v>21</v>
      </c>
      <c r="D28" s="32"/>
      <c r="E28" s="5"/>
      <c r="F28" s="40"/>
      <c r="G28" s="42">
        <v>0.02</v>
      </c>
      <c r="H28" s="10">
        <v>0.12</v>
      </c>
      <c r="I28" s="40">
        <f>H28/G28</f>
        <v>6</v>
      </c>
      <c r="J28" s="6">
        <v>2.7E-2</v>
      </c>
      <c r="K28" s="6">
        <v>6.0999999999999999E-2</v>
      </c>
      <c r="L28" s="16">
        <f>K28/J28</f>
        <v>2.2592592592592591</v>
      </c>
      <c r="M28" s="17"/>
      <c r="N28" s="17"/>
      <c r="O28" s="17"/>
    </row>
    <row r="29" spans="1:15">
      <c r="A29" s="17"/>
      <c r="B29" s="3" t="s">
        <v>32</v>
      </c>
      <c r="C29" s="4" t="s">
        <v>21</v>
      </c>
      <c r="D29" s="32"/>
      <c r="E29" s="5"/>
      <c r="F29" s="40"/>
      <c r="G29" s="32">
        <v>3.1</v>
      </c>
      <c r="H29" s="5">
        <v>6.2</v>
      </c>
      <c r="I29" s="40">
        <f>H29/G29</f>
        <v>2</v>
      </c>
      <c r="J29" s="6">
        <v>0.47</v>
      </c>
      <c r="K29" s="6">
        <v>14</v>
      </c>
      <c r="L29" s="16">
        <f>K29/J29</f>
        <v>29.787234042553195</v>
      </c>
      <c r="M29" s="17"/>
      <c r="N29" s="17"/>
      <c r="O29" s="17"/>
    </row>
    <row r="30" spans="1:15">
      <c r="A30" s="17"/>
      <c r="B30" s="11"/>
      <c r="C30" s="5"/>
      <c r="D30" s="32"/>
      <c r="E30" s="8"/>
      <c r="F30" s="40"/>
      <c r="G30" s="32"/>
      <c r="H30" s="8"/>
      <c r="I30" s="40"/>
      <c r="J30" s="5"/>
      <c r="K30" s="5"/>
      <c r="L30" s="16"/>
      <c r="M30" s="17"/>
      <c r="N30" s="17"/>
      <c r="O30" s="17"/>
    </row>
    <row r="31" spans="1:15">
      <c r="A31" s="17"/>
      <c r="B31" s="3" t="s">
        <v>33</v>
      </c>
      <c r="C31" s="4" t="s">
        <v>34</v>
      </c>
      <c r="D31" s="32">
        <v>0.41</v>
      </c>
      <c r="E31" s="5">
        <v>4.3</v>
      </c>
      <c r="F31" s="40">
        <f t="shared" ref="F31:F36" si="3">E31/D31</f>
        <v>10.487804878048781</v>
      </c>
      <c r="G31" s="32"/>
      <c r="H31" s="5"/>
      <c r="I31" s="40"/>
      <c r="J31" s="6">
        <v>1.4E-2</v>
      </c>
      <c r="K31" s="12">
        <v>0.2</v>
      </c>
      <c r="L31" s="16">
        <f>K31/J31</f>
        <v>14.285714285714286</v>
      </c>
      <c r="M31" s="17"/>
      <c r="N31" s="17"/>
      <c r="O31" s="17"/>
    </row>
    <row r="32" spans="1:15">
      <c r="A32" s="17"/>
      <c r="B32" s="3" t="s">
        <v>35</v>
      </c>
      <c r="C32" s="4" t="s">
        <v>34</v>
      </c>
      <c r="D32" s="32">
        <v>0.34</v>
      </c>
      <c r="E32" s="5">
        <v>0.62</v>
      </c>
      <c r="F32" s="40">
        <f t="shared" si="3"/>
        <v>1.8235294117647058</v>
      </c>
      <c r="G32" s="34">
        <v>0.2</v>
      </c>
      <c r="H32" s="8">
        <v>1.3</v>
      </c>
      <c r="I32" s="40">
        <f>H32/G32</f>
        <v>6.5</v>
      </c>
      <c r="J32" s="6">
        <v>0.18</v>
      </c>
      <c r="K32" s="6">
        <v>0.63</v>
      </c>
      <c r="L32" s="16">
        <f>K32/J32</f>
        <v>3.5</v>
      </c>
      <c r="M32" s="17"/>
      <c r="N32" s="17"/>
      <c r="O32" s="17"/>
    </row>
    <row r="33" spans="1:15">
      <c r="A33" s="17"/>
      <c r="B33" s="3" t="s">
        <v>36</v>
      </c>
      <c r="C33" s="4" t="s">
        <v>34</v>
      </c>
      <c r="D33" s="34">
        <v>0.69</v>
      </c>
      <c r="E33" s="5">
        <v>110</v>
      </c>
      <c r="F33" s="40">
        <f t="shared" si="3"/>
        <v>159.42028985507247</v>
      </c>
      <c r="G33" s="32">
        <v>1.5</v>
      </c>
      <c r="H33" s="5">
        <v>0.99</v>
      </c>
      <c r="I33" s="40">
        <f>H33/G33</f>
        <v>0.66</v>
      </c>
      <c r="J33" s="6">
        <v>6.8000000000000005E-2</v>
      </c>
      <c r="K33" s="6">
        <v>19</v>
      </c>
      <c r="L33" s="16">
        <f>K33/J33</f>
        <v>279.41176470588232</v>
      </c>
      <c r="M33" s="17"/>
      <c r="N33" s="17"/>
      <c r="O33" s="17"/>
    </row>
    <row r="34" spans="1:15">
      <c r="A34" s="17"/>
      <c r="B34" s="3" t="s">
        <v>37</v>
      </c>
      <c r="C34" s="4" t="s">
        <v>34</v>
      </c>
      <c r="D34" s="32">
        <v>2.5</v>
      </c>
      <c r="E34" s="5">
        <v>130</v>
      </c>
      <c r="F34" s="40">
        <f t="shared" si="3"/>
        <v>52</v>
      </c>
      <c r="G34" s="32">
        <v>0.47</v>
      </c>
      <c r="H34" s="8">
        <v>2.9</v>
      </c>
      <c r="I34" s="40">
        <f>H34/G34</f>
        <v>6.1702127659574471</v>
      </c>
      <c r="J34" s="6">
        <v>6.8000000000000005E-2</v>
      </c>
      <c r="K34" s="6">
        <v>2.1</v>
      </c>
      <c r="L34" s="16">
        <f>K34/J34</f>
        <v>30.882352941176471</v>
      </c>
      <c r="M34" s="17"/>
      <c r="N34" s="17"/>
      <c r="O34" s="17"/>
    </row>
    <row r="35" spans="1:15">
      <c r="A35" s="17"/>
      <c r="B35" s="3" t="s">
        <v>38</v>
      </c>
      <c r="C35" s="4" t="s">
        <v>34</v>
      </c>
      <c r="D35" s="32">
        <v>0.41</v>
      </c>
      <c r="E35" s="5">
        <v>1.2</v>
      </c>
      <c r="F35" s="40">
        <f t="shared" si="3"/>
        <v>2.9268292682926829</v>
      </c>
      <c r="G35" s="32">
        <v>0.13</v>
      </c>
      <c r="H35" s="10">
        <v>0.97</v>
      </c>
      <c r="I35" s="40">
        <f>H35/G35</f>
        <v>7.4615384615384608</v>
      </c>
      <c r="J35" s="6">
        <v>0.14000000000000001</v>
      </c>
      <c r="K35" s="6">
        <v>0.69</v>
      </c>
      <c r="L35" s="16">
        <f>K35/J35</f>
        <v>4.9285714285714279</v>
      </c>
      <c r="M35" s="17"/>
      <c r="N35" s="17"/>
      <c r="O35" s="17"/>
    </row>
    <row r="36" spans="1:15">
      <c r="A36" s="17"/>
      <c r="B36" s="3" t="s">
        <v>39</v>
      </c>
      <c r="C36" s="4" t="s">
        <v>34</v>
      </c>
      <c r="D36" s="32">
        <v>0.34</v>
      </c>
      <c r="E36" s="5">
        <v>1</v>
      </c>
      <c r="F36" s="40">
        <f t="shared" si="3"/>
        <v>2.9411764705882351</v>
      </c>
      <c r="G36" s="32">
        <v>0.53</v>
      </c>
      <c r="H36" s="5">
        <v>1.8</v>
      </c>
      <c r="I36" s="40">
        <f>H36/G36</f>
        <v>3.3962264150943398</v>
      </c>
      <c r="J36" s="6">
        <v>0.14000000000000001</v>
      </c>
      <c r="K36" s="6">
        <v>2.2999999999999998</v>
      </c>
      <c r="L36" s="16">
        <f>K36/J36</f>
        <v>16.428571428571427</v>
      </c>
      <c r="M36" s="17"/>
      <c r="N36" s="17"/>
      <c r="O36" s="17"/>
    </row>
    <row r="37" spans="1:15">
      <c r="A37" s="17"/>
      <c r="B37" s="13"/>
      <c r="C37" s="14"/>
      <c r="D37" s="35"/>
      <c r="E37" s="8"/>
      <c r="F37" s="40"/>
      <c r="G37" s="34"/>
      <c r="H37" s="10"/>
      <c r="I37" s="40"/>
      <c r="J37" s="6"/>
      <c r="K37" s="6"/>
      <c r="L37" s="16"/>
      <c r="M37" s="17"/>
      <c r="N37" s="17"/>
      <c r="O37" s="17"/>
    </row>
    <row r="38" spans="1:15">
      <c r="A38" s="17"/>
      <c r="B38" s="13" t="s">
        <v>40</v>
      </c>
      <c r="C38" s="15"/>
      <c r="D38" s="35">
        <f>GEOMEAN(D5:D36)</f>
        <v>1.5569607807863892</v>
      </c>
      <c r="E38" s="8">
        <f t="shared" ref="E38:L38" si="4">GEOMEAN(E5:E36)</f>
        <v>7.4300126044432258</v>
      </c>
      <c r="F38" s="40">
        <f t="shared" si="4"/>
        <v>4.772125731189246</v>
      </c>
      <c r="G38" s="35">
        <f t="shared" si="4"/>
        <v>2.2091559354687362</v>
      </c>
      <c r="H38" s="8">
        <f t="shared" si="4"/>
        <v>13.257335970193015</v>
      </c>
      <c r="I38" s="40">
        <f t="shared" si="4"/>
        <v>6.0010865495468471</v>
      </c>
      <c r="J38" s="7">
        <f t="shared" si="4"/>
        <v>1.0137727152060223</v>
      </c>
      <c r="K38" s="7">
        <f t="shared" si="4"/>
        <v>10.487133503748046</v>
      </c>
      <c r="L38" s="7">
        <f t="shared" si="4"/>
        <v>10.344659455168722</v>
      </c>
      <c r="M38" s="17"/>
      <c r="N38" s="17"/>
      <c r="O38" s="17"/>
    </row>
    <row r="39" spans="1:15" s="17" customFormat="1">
      <c r="B39" s="17" t="s">
        <v>68</v>
      </c>
      <c r="D39" s="36"/>
      <c r="E39" s="1"/>
      <c r="F39" s="41">
        <v>3.0532311772262779</v>
      </c>
      <c r="G39" s="36"/>
      <c r="H39" s="1"/>
      <c r="I39" s="41">
        <v>4.0643641314249814</v>
      </c>
      <c r="L39" s="16">
        <v>3.4178549985729156</v>
      </c>
    </row>
    <row r="40" spans="1:1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>
      <c r="A44" s="17"/>
      <c r="B44" s="17"/>
      <c r="C44" s="17"/>
      <c r="D44" s="30" t="s">
        <v>41</v>
      </c>
      <c r="E44" s="2"/>
      <c r="F44" s="2"/>
      <c r="G44" s="17"/>
      <c r="H44" s="17"/>
      <c r="I44" s="17"/>
      <c r="J44" s="17"/>
      <c r="K44" s="17"/>
      <c r="L44" s="17"/>
      <c r="M44" s="17"/>
      <c r="N44" s="17"/>
      <c r="O44" s="17"/>
    </row>
    <row r="45" spans="1:15">
      <c r="A45" s="17"/>
      <c r="B45" s="19" t="s">
        <v>42</v>
      </c>
      <c r="C45" s="20" t="s">
        <v>4</v>
      </c>
      <c r="D45" s="50" t="s">
        <v>5</v>
      </c>
      <c r="E45" s="21" t="s">
        <v>6</v>
      </c>
      <c r="F45" s="21" t="s">
        <v>7</v>
      </c>
      <c r="G45" s="17"/>
      <c r="H45" s="17"/>
      <c r="I45" s="17"/>
      <c r="J45" s="17"/>
      <c r="K45" s="17"/>
      <c r="L45" s="17"/>
      <c r="M45" s="17"/>
      <c r="N45" s="17"/>
      <c r="O45" s="17"/>
    </row>
    <row r="46" spans="1:15">
      <c r="A46" s="17"/>
      <c r="B46" s="17" t="s">
        <v>43</v>
      </c>
      <c r="C46" s="18" t="s">
        <v>44</v>
      </c>
      <c r="D46" s="47">
        <v>1.9999999999999997E-2</v>
      </c>
      <c r="E46" s="37">
        <v>0.31999999999999995</v>
      </c>
      <c r="F46" s="37">
        <f>E46/D46</f>
        <v>16</v>
      </c>
      <c r="G46" s="17"/>
      <c r="H46" s="17"/>
      <c r="I46" s="17"/>
      <c r="J46" s="17"/>
      <c r="K46" s="17"/>
      <c r="L46" s="17"/>
      <c r="M46" s="17"/>
      <c r="N46" s="17"/>
      <c r="O46" s="17"/>
    </row>
    <row r="47" spans="1:15">
      <c r="A47" s="17"/>
      <c r="B47" s="17" t="s">
        <v>16</v>
      </c>
      <c r="C47" s="18" t="s">
        <v>8</v>
      </c>
      <c r="D47" s="47">
        <v>2.6666666666666665E-2</v>
      </c>
      <c r="E47" s="37">
        <v>0.24</v>
      </c>
      <c r="F47" s="37">
        <f t="shared" ref="F47:F66" si="5">E47/D47</f>
        <v>9</v>
      </c>
      <c r="G47" s="17"/>
      <c r="H47" s="17"/>
      <c r="I47" s="17"/>
      <c r="J47" s="17"/>
      <c r="K47" s="17"/>
      <c r="L47" s="17"/>
      <c r="M47" s="17"/>
      <c r="N47" s="17"/>
      <c r="O47" s="17"/>
    </row>
    <row r="48" spans="1:15">
      <c r="A48" s="17"/>
      <c r="B48" s="17" t="s">
        <v>45</v>
      </c>
      <c r="C48" s="18" t="s">
        <v>46</v>
      </c>
      <c r="D48" s="47">
        <v>1.3333333333333332E-2</v>
      </c>
      <c r="E48" s="37">
        <v>0.15999999999999998</v>
      </c>
      <c r="F48" s="37">
        <f t="shared" si="5"/>
        <v>11.999999999999998</v>
      </c>
      <c r="G48" s="17"/>
      <c r="H48" s="17"/>
      <c r="I48" s="17"/>
      <c r="J48" s="17"/>
      <c r="K48" s="17"/>
      <c r="L48" s="17"/>
      <c r="M48" s="17"/>
      <c r="N48" s="17"/>
      <c r="O48" s="17"/>
    </row>
    <row r="49" spans="1:15">
      <c r="A49" s="17"/>
      <c r="B49" s="17" t="s">
        <v>33</v>
      </c>
      <c r="C49" s="18" t="s">
        <v>34</v>
      </c>
      <c r="D49" s="47">
        <v>6.6666666666666662E-3</v>
      </c>
      <c r="E49" s="37">
        <v>0.21999999999999997</v>
      </c>
      <c r="F49" s="37">
        <f t="shared" si="5"/>
        <v>33</v>
      </c>
      <c r="G49" s="17"/>
      <c r="H49" s="17"/>
      <c r="I49" s="17"/>
      <c r="J49" s="17"/>
      <c r="K49" s="17"/>
      <c r="L49" s="17"/>
      <c r="M49" s="17"/>
      <c r="N49" s="17"/>
      <c r="O49" s="17"/>
    </row>
    <row r="50" spans="1:15">
      <c r="A50" s="17"/>
      <c r="B50" s="17" t="s">
        <v>13</v>
      </c>
      <c r="C50" s="18" t="s">
        <v>8</v>
      </c>
      <c r="D50" s="51">
        <v>9.3333333333333324E-2</v>
      </c>
      <c r="E50" s="37">
        <v>1.2</v>
      </c>
      <c r="F50" s="37">
        <f t="shared" si="5"/>
        <v>12.857142857142858</v>
      </c>
      <c r="G50" s="17"/>
      <c r="H50" s="17"/>
      <c r="I50" s="17"/>
      <c r="J50" s="17"/>
      <c r="K50" s="17"/>
      <c r="L50" s="17"/>
      <c r="M50" s="17"/>
      <c r="N50" s="17"/>
      <c r="O50" s="17"/>
    </row>
    <row r="51" spans="1:15">
      <c r="A51" s="17"/>
      <c r="B51" s="17" t="s">
        <v>47</v>
      </c>
      <c r="C51" s="18" t="s">
        <v>48</v>
      </c>
      <c r="D51" s="51">
        <v>0.13999999999999999</v>
      </c>
      <c r="E51" s="37">
        <v>15.479999999999999</v>
      </c>
      <c r="F51" s="37">
        <f t="shared" si="5"/>
        <v>110.57142857142857</v>
      </c>
      <c r="G51" s="17"/>
      <c r="H51" s="17"/>
      <c r="I51" s="17"/>
      <c r="J51" s="17"/>
      <c r="K51" s="17"/>
      <c r="L51" s="17"/>
      <c r="M51" s="17"/>
      <c r="N51" s="17"/>
      <c r="O51" s="17"/>
    </row>
    <row r="52" spans="1:15">
      <c r="A52" s="17"/>
      <c r="B52" s="17" t="s">
        <v>49</v>
      </c>
      <c r="C52" s="18" t="s">
        <v>34</v>
      </c>
      <c r="D52" s="51">
        <v>0.19999999999999996</v>
      </c>
      <c r="E52" s="37">
        <v>2.4</v>
      </c>
      <c r="F52" s="37">
        <f t="shared" si="5"/>
        <v>12.000000000000002</v>
      </c>
      <c r="G52" s="17"/>
      <c r="H52" s="17"/>
      <c r="I52" s="17"/>
      <c r="J52" s="17"/>
      <c r="K52" s="17"/>
      <c r="L52" s="17"/>
      <c r="M52" s="17"/>
      <c r="N52" s="17"/>
      <c r="O52" s="17"/>
    </row>
    <row r="53" spans="1:15">
      <c r="A53" s="17"/>
      <c r="B53" s="17" t="s">
        <v>50</v>
      </c>
      <c r="C53" s="18" t="s">
        <v>51</v>
      </c>
      <c r="D53" s="51">
        <v>1.7466666666666666</v>
      </c>
      <c r="E53" s="37">
        <v>8.5</v>
      </c>
      <c r="F53" s="37">
        <f t="shared" si="5"/>
        <v>4.8664122137404586</v>
      </c>
      <c r="G53" s="17"/>
      <c r="H53" s="17"/>
      <c r="I53" s="17"/>
      <c r="J53" s="17"/>
      <c r="K53" s="17"/>
      <c r="L53" s="17"/>
      <c r="M53" s="17"/>
      <c r="N53" s="17"/>
      <c r="O53" s="17"/>
    </row>
    <row r="54" spans="1:15">
      <c r="A54" s="17"/>
      <c r="B54" s="17" t="s">
        <v>31</v>
      </c>
      <c r="C54" s="18" t="s">
        <v>21</v>
      </c>
      <c r="D54" s="51">
        <v>0.62</v>
      </c>
      <c r="E54" s="37">
        <v>3.7600000000000002</v>
      </c>
      <c r="F54" s="37">
        <f t="shared" si="5"/>
        <v>6.0645161290322589</v>
      </c>
      <c r="G54" s="17"/>
      <c r="H54" s="17"/>
      <c r="I54" s="17"/>
      <c r="J54" s="17"/>
      <c r="K54" s="17"/>
      <c r="L54" s="17"/>
      <c r="M54" s="17"/>
      <c r="N54" s="17"/>
      <c r="O54" s="17"/>
    </row>
    <row r="55" spans="1:15">
      <c r="A55" s="17"/>
      <c r="B55" s="17" t="s">
        <v>52</v>
      </c>
      <c r="C55" s="18" t="s">
        <v>8</v>
      </c>
      <c r="D55" s="51">
        <v>1.44</v>
      </c>
      <c r="E55" s="37">
        <v>4.7199999999999989</v>
      </c>
      <c r="F55" s="37">
        <f t="shared" si="5"/>
        <v>3.2777777777777772</v>
      </c>
      <c r="G55" s="17"/>
      <c r="H55" s="17"/>
      <c r="I55" s="17"/>
      <c r="J55" s="17"/>
      <c r="K55" s="17"/>
      <c r="L55" s="17"/>
      <c r="M55" s="17"/>
      <c r="N55" s="17"/>
      <c r="O55" s="17"/>
    </row>
    <row r="56" spans="1:15">
      <c r="A56" s="17"/>
      <c r="B56" s="17" t="s">
        <v>14</v>
      </c>
      <c r="C56" s="18" t="s">
        <v>8</v>
      </c>
      <c r="D56" s="51">
        <v>4.0999999999999996</v>
      </c>
      <c r="E56" s="37">
        <v>18.879999999999995</v>
      </c>
      <c r="F56" s="37">
        <f t="shared" si="5"/>
        <v>4.6048780487804875</v>
      </c>
      <c r="G56" s="17"/>
      <c r="H56" s="17"/>
      <c r="I56" s="17"/>
      <c r="J56" s="17"/>
      <c r="K56" s="17"/>
      <c r="L56" s="17"/>
      <c r="M56" s="17"/>
      <c r="N56" s="17"/>
      <c r="O56" s="17"/>
    </row>
    <row r="57" spans="1:15">
      <c r="A57" s="17"/>
      <c r="B57" s="17" t="s">
        <v>53</v>
      </c>
      <c r="C57" s="18" t="s">
        <v>44</v>
      </c>
      <c r="D57" s="51">
        <v>2.6666666666666665</v>
      </c>
      <c r="E57" s="37">
        <v>15.940000000000001</v>
      </c>
      <c r="F57" s="37">
        <f t="shared" si="5"/>
        <v>5.9775000000000009</v>
      </c>
      <c r="G57" s="17"/>
      <c r="H57" s="17"/>
      <c r="I57" s="17"/>
      <c r="J57" s="17"/>
      <c r="K57" s="17"/>
      <c r="L57" s="17"/>
      <c r="M57" s="17"/>
      <c r="N57" s="17"/>
      <c r="O57" s="17"/>
    </row>
    <row r="58" spans="1:15">
      <c r="A58" s="17"/>
      <c r="B58" s="17" t="s">
        <v>54</v>
      </c>
      <c r="C58" s="18" t="s">
        <v>55</v>
      </c>
      <c r="D58" s="51">
        <v>11.979999999999999</v>
      </c>
      <c r="E58" s="37">
        <v>55.79999999999999</v>
      </c>
      <c r="F58" s="37">
        <f t="shared" si="5"/>
        <v>4.657762938230384</v>
      </c>
      <c r="G58" s="17"/>
      <c r="H58" s="17"/>
      <c r="I58" s="17"/>
      <c r="J58" s="17"/>
      <c r="K58" s="17"/>
      <c r="L58" s="17"/>
      <c r="M58" s="17"/>
      <c r="N58" s="17"/>
      <c r="O58" s="17"/>
    </row>
    <row r="59" spans="1:15">
      <c r="A59" s="17"/>
      <c r="B59" s="17" t="s">
        <v>56</v>
      </c>
      <c r="C59" s="18" t="s">
        <v>57</v>
      </c>
      <c r="D59" s="51">
        <v>8.2066666666666652</v>
      </c>
      <c r="E59" s="37">
        <v>53.579999999999991</v>
      </c>
      <c r="F59" s="37">
        <f t="shared" si="5"/>
        <v>6.5288383428107233</v>
      </c>
      <c r="G59" s="17"/>
      <c r="H59" s="17"/>
      <c r="I59" s="17"/>
      <c r="J59" s="17"/>
      <c r="K59" s="17"/>
      <c r="L59" s="17"/>
      <c r="M59" s="17"/>
      <c r="N59" s="17"/>
      <c r="O59" s="17"/>
    </row>
    <row r="60" spans="1:15">
      <c r="A60" s="17"/>
      <c r="B60" s="17" t="s">
        <v>58</v>
      </c>
      <c r="C60" s="18" t="s">
        <v>34</v>
      </c>
      <c r="D60" s="51">
        <v>6.6466666666666656</v>
      </c>
      <c r="E60" s="37">
        <v>113.07999999999998</v>
      </c>
      <c r="F60" s="37">
        <f t="shared" si="5"/>
        <v>17.013039117352058</v>
      </c>
      <c r="G60" s="17"/>
      <c r="H60" s="17"/>
      <c r="I60" s="17"/>
      <c r="J60" s="17"/>
      <c r="K60" s="17"/>
      <c r="L60" s="17"/>
      <c r="M60" s="17"/>
      <c r="N60" s="17"/>
      <c r="O60" s="17"/>
    </row>
    <row r="61" spans="1:15">
      <c r="A61" s="17"/>
      <c r="B61" s="17" t="s">
        <v>27</v>
      </c>
      <c r="C61" s="18" t="s">
        <v>21</v>
      </c>
      <c r="D61" s="51">
        <v>9.7000000000000011</v>
      </c>
      <c r="E61" s="37">
        <v>44.660000000000004</v>
      </c>
      <c r="F61" s="37">
        <f t="shared" si="5"/>
        <v>4.6041237113402058</v>
      </c>
      <c r="G61" s="17"/>
      <c r="H61" s="17"/>
      <c r="I61" s="17"/>
      <c r="J61" s="17"/>
      <c r="K61" s="17"/>
      <c r="L61" s="17"/>
      <c r="M61" s="17"/>
      <c r="N61" s="17"/>
      <c r="O61" s="17"/>
    </row>
    <row r="62" spans="1:15">
      <c r="A62" s="17"/>
      <c r="B62" s="17" t="s">
        <v>59</v>
      </c>
      <c r="C62" s="18" t="s">
        <v>60</v>
      </c>
      <c r="D62" s="51">
        <v>7.3133333333333308</v>
      </c>
      <c r="E62" s="37">
        <v>59.439999999999984</v>
      </c>
      <c r="F62" s="37">
        <f t="shared" si="5"/>
        <v>8.1276207839562442</v>
      </c>
      <c r="G62" s="17"/>
      <c r="H62" s="17"/>
      <c r="I62" s="17"/>
      <c r="J62" s="17"/>
      <c r="K62" s="17"/>
      <c r="L62" s="17"/>
      <c r="M62" s="17"/>
      <c r="N62" s="17"/>
      <c r="O62" s="17"/>
    </row>
    <row r="63" spans="1:15">
      <c r="A63" s="17"/>
      <c r="B63" s="17" t="s">
        <v>61</v>
      </c>
      <c r="C63" s="18" t="s">
        <v>48</v>
      </c>
      <c r="D63" s="51">
        <v>18.413333333333334</v>
      </c>
      <c r="E63" s="37">
        <v>103.83999999999997</v>
      </c>
      <c r="F63" s="37">
        <f t="shared" si="5"/>
        <v>5.6393917451122357</v>
      </c>
      <c r="G63" s="17"/>
      <c r="H63" s="17"/>
      <c r="I63" s="17"/>
      <c r="J63" s="17"/>
      <c r="K63" s="17"/>
      <c r="L63" s="17"/>
      <c r="M63" s="17"/>
      <c r="N63" s="17"/>
      <c r="O63" s="17"/>
    </row>
    <row r="64" spans="1:15">
      <c r="A64" s="17"/>
      <c r="B64" s="17" t="s">
        <v>62</v>
      </c>
      <c r="C64" s="18" t="s">
        <v>48</v>
      </c>
      <c r="D64" s="51">
        <v>38.886666666666663</v>
      </c>
      <c r="E64" s="37">
        <v>264.55999999999995</v>
      </c>
      <c r="F64" s="37">
        <f t="shared" si="5"/>
        <v>6.8033601920109712</v>
      </c>
      <c r="G64" s="17"/>
      <c r="H64" s="17"/>
      <c r="I64" s="17"/>
      <c r="J64" s="17"/>
      <c r="K64" s="17"/>
      <c r="L64" s="17"/>
      <c r="M64" s="17"/>
      <c r="N64" s="17"/>
      <c r="O64" s="17"/>
    </row>
    <row r="65" spans="1:15">
      <c r="A65" s="17"/>
      <c r="B65" s="17" t="s">
        <v>63</v>
      </c>
      <c r="C65" s="18" t="s">
        <v>57</v>
      </c>
      <c r="D65" s="51">
        <v>19.786666666666662</v>
      </c>
      <c r="E65" s="37">
        <v>31.24</v>
      </c>
      <c r="F65" s="37">
        <f t="shared" si="5"/>
        <v>1.5788409703504047</v>
      </c>
      <c r="G65" s="17"/>
      <c r="H65" s="17"/>
      <c r="I65" s="17"/>
      <c r="J65" s="17"/>
      <c r="K65" s="17"/>
      <c r="L65" s="17"/>
      <c r="M65" s="17"/>
      <c r="N65" s="17"/>
      <c r="O65" s="17"/>
    </row>
    <row r="66" spans="1:15">
      <c r="A66" s="17"/>
      <c r="B66" s="17" t="s">
        <v>64</v>
      </c>
      <c r="C66" s="18" t="s">
        <v>21</v>
      </c>
      <c r="D66" s="51">
        <v>39.693333333333321</v>
      </c>
      <c r="E66" s="37">
        <v>351.49999999999994</v>
      </c>
      <c r="F66" s="37">
        <f t="shared" si="5"/>
        <v>8.8553913335572734</v>
      </c>
      <c r="G66" s="17"/>
      <c r="H66" s="17"/>
      <c r="I66" s="17"/>
      <c r="J66" s="17"/>
      <c r="K66" s="17"/>
      <c r="L66" s="17"/>
      <c r="M66" s="17"/>
      <c r="N66" s="17"/>
      <c r="O66" s="17"/>
    </row>
    <row r="67" spans="1:15">
      <c r="A67" s="17"/>
      <c r="B67" s="17"/>
      <c r="C67" s="17"/>
      <c r="D67" s="36"/>
      <c r="E67" s="1"/>
      <c r="F67" s="1"/>
      <c r="G67" s="17"/>
      <c r="H67" s="17"/>
      <c r="I67" s="17"/>
      <c r="J67" s="17"/>
      <c r="K67" s="17"/>
      <c r="L67" s="17"/>
      <c r="M67" s="17"/>
      <c r="N67" s="17"/>
      <c r="O67" s="17"/>
    </row>
    <row r="68" spans="1:15">
      <c r="A68" s="17"/>
      <c r="B68" s="13" t="s">
        <v>40</v>
      </c>
      <c r="C68" s="17"/>
      <c r="D68" s="51">
        <f>GEOMEAN(D46:D66)</f>
        <v>1.2103188539827507</v>
      </c>
      <c r="E68" s="37">
        <f t="shared" ref="E68:F68" si="6">GEOMEAN(E46:E66)</f>
        <v>10.188876037423283</v>
      </c>
      <c r="F68" s="37">
        <f t="shared" si="6"/>
        <v>8.4183403438648696</v>
      </c>
      <c r="G68" s="17"/>
      <c r="H68" s="17"/>
      <c r="I68" s="17"/>
      <c r="J68" s="17"/>
      <c r="K68" s="17"/>
      <c r="L68" s="17"/>
      <c r="M68" s="17"/>
      <c r="N68" s="17"/>
      <c r="O68" s="17"/>
    </row>
    <row r="69" spans="1:15">
      <c r="A69" s="17"/>
      <c r="B69" s="17" t="s">
        <v>68</v>
      </c>
      <c r="C69" s="17"/>
      <c r="D69" s="36"/>
      <c r="E69" s="1"/>
      <c r="F69" s="37">
        <v>2.4055301963200493</v>
      </c>
      <c r="G69" s="17"/>
      <c r="H69" s="17"/>
      <c r="I69" s="17"/>
      <c r="J69" s="17"/>
      <c r="K69" s="17"/>
      <c r="L69" s="17"/>
      <c r="M69" s="17"/>
      <c r="N69" s="17"/>
      <c r="O69" s="17"/>
    </row>
    <row r="70" spans="1:1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1:1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1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1:1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1:15">
      <c r="A74" s="17"/>
      <c r="B74" s="17"/>
      <c r="C74" s="17"/>
      <c r="D74" s="17"/>
      <c r="E74" s="17"/>
      <c r="F74" s="17"/>
      <c r="G74" s="1"/>
      <c r="H74" s="1"/>
      <c r="I74" s="1"/>
      <c r="J74" s="17"/>
      <c r="K74" s="17"/>
      <c r="L74" s="17"/>
      <c r="M74" s="17"/>
      <c r="N74" s="17"/>
      <c r="O74" s="17"/>
    </row>
    <row r="75" spans="1:15" ht="45">
      <c r="A75" s="17"/>
      <c r="B75" s="28" t="s">
        <v>3</v>
      </c>
      <c r="C75" s="28" t="s">
        <v>4</v>
      </c>
      <c r="D75" s="43" t="s">
        <v>67</v>
      </c>
      <c r="E75" s="28" t="s">
        <v>65</v>
      </c>
      <c r="F75" s="44" t="s">
        <v>7</v>
      </c>
      <c r="G75" s="28" t="s">
        <v>66</v>
      </c>
      <c r="H75" s="28" t="s">
        <v>65</v>
      </c>
      <c r="I75" s="29" t="s">
        <v>7</v>
      </c>
      <c r="J75" s="17"/>
      <c r="K75" s="17"/>
      <c r="L75" s="17"/>
      <c r="M75" s="17"/>
      <c r="N75" s="17"/>
      <c r="O75" s="17"/>
    </row>
    <row r="76" spans="1:15">
      <c r="A76" s="17"/>
      <c r="B76" s="24">
        <v>6535.3</v>
      </c>
      <c r="C76" s="23" t="s">
        <v>8</v>
      </c>
      <c r="D76" s="45">
        <v>0.24</v>
      </c>
      <c r="E76" s="23">
        <v>27</v>
      </c>
      <c r="F76" s="41">
        <f>E76/D76</f>
        <v>112.5</v>
      </c>
      <c r="G76" s="25">
        <v>4</v>
      </c>
      <c r="H76" s="23">
        <v>27</v>
      </c>
      <c r="I76" s="37">
        <f>H76/G76</f>
        <v>6.75</v>
      </c>
      <c r="J76" s="17"/>
      <c r="K76" s="17"/>
      <c r="L76" s="17"/>
      <c r="M76" s="17"/>
      <c r="N76" s="17"/>
      <c r="O76" s="17"/>
    </row>
    <row r="77" spans="1:15">
      <c r="A77" s="17"/>
      <c r="B77" s="26" t="s">
        <v>10</v>
      </c>
      <c r="C77" s="27" t="s">
        <v>8</v>
      </c>
      <c r="D77" s="45">
        <v>0.02</v>
      </c>
      <c r="E77" s="25">
        <v>1</v>
      </c>
      <c r="F77" s="41">
        <f t="shared" ref="F77:F100" si="7">E77/D77</f>
        <v>50</v>
      </c>
      <c r="G77" s="23">
        <v>0.3</v>
      </c>
      <c r="H77" s="25">
        <v>1</v>
      </c>
      <c r="I77" s="37">
        <f t="shared" ref="I77:I100" si="8">H77/G77</f>
        <v>3.3333333333333335</v>
      </c>
      <c r="J77" s="17"/>
      <c r="K77" s="17"/>
      <c r="L77" s="17"/>
      <c r="M77" s="17"/>
      <c r="N77" s="17"/>
      <c r="O77" s="17"/>
    </row>
    <row r="78" spans="1:15">
      <c r="A78" s="17"/>
      <c r="B78" s="26" t="s">
        <v>11</v>
      </c>
      <c r="C78" s="27" t="s">
        <v>8</v>
      </c>
      <c r="D78" s="45">
        <v>0.01</v>
      </c>
      <c r="E78" s="23">
        <v>1.3</v>
      </c>
      <c r="F78" s="41">
        <f t="shared" si="7"/>
        <v>130</v>
      </c>
      <c r="G78" s="23">
        <v>0.1</v>
      </c>
      <c r="H78" s="23">
        <v>1.3</v>
      </c>
      <c r="I78" s="37">
        <f t="shared" si="8"/>
        <v>13</v>
      </c>
      <c r="J78" s="17"/>
      <c r="K78" s="17"/>
      <c r="L78" s="17"/>
      <c r="M78" s="17"/>
      <c r="N78" s="17"/>
      <c r="O78" s="17"/>
    </row>
    <row r="79" spans="1:15">
      <c r="A79" s="17"/>
      <c r="B79" s="26" t="s">
        <v>12</v>
      </c>
      <c r="C79" s="27" t="s">
        <v>8</v>
      </c>
      <c r="D79" s="45">
        <v>0.01</v>
      </c>
      <c r="E79" s="23">
        <v>1.3</v>
      </c>
      <c r="F79" s="41">
        <f t="shared" si="7"/>
        <v>130</v>
      </c>
      <c r="G79" s="23">
        <v>0.2</v>
      </c>
      <c r="H79" s="23">
        <v>1.3</v>
      </c>
      <c r="I79" s="37">
        <f t="shared" si="8"/>
        <v>6.5</v>
      </c>
      <c r="J79" s="17"/>
      <c r="K79" s="17"/>
      <c r="L79" s="17"/>
      <c r="M79" s="17"/>
      <c r="N79" s="17"/>
      <c r="O79" s="17"/>
    </row>
    <row r="80" spans="1:15">
      <c r="A80" s="17"/>
      <c r="B80" s="26" t="s">
        <v>15</v>
      </c>
      <c r="C80" s="27" t="s">
        <v>8</v>
      </c>
      <c r="D80" s="45">
        <v>0.03</v>
      </c>
      <c r="E80" s="23">
        <v>4.8</v>
      </c>
      <c r="F80" s="41">
        <f t="shared" si="7"/>
        <v>160</v>
      </c>
      <c r="G80" s="23"/>
      <c r="H80" s="23"/>
      <c r="I80" s="37"/>
      <c r="J80" s="17"/>
      <c r="K80" s="17"/>
      <c r="L80" s="17"/>
      <c r="M80" s="17"/>
      <c r="N80" s="17"/>
      <c r="O80" s="17"/>
    </row>
    <row r="81" spans="1:15">
      <c r="A81" s="17"/>
      <c r="B81" s="26" t="s">
        <v>17</v>
      </c>
      <c r="C81" s="27" t="s">
        <v>8</v>
      </c>
      <c r="D81" s="45">
        <v>0.16</v>
      </c>
      <c r="E81" s="23">
        <v>6.2</v>
      </c>
      <c r="F81" s="41">
        <f t="shared" si="7"/>
        <v>38.75</v>
      </c>
      <c r="G81" s="23">
        <v>3.6</v>
      </c>
      <c r="H81" s="23">
        <v>6.2</v>
      </c>
      <c r="I81" s="37">
        <f t="shared" si="8"/>
        <v>1.7222222222222223</v>
      </c>
      <c r="J81" s="17"/>
      <c r="K81" s="17"/>
      <c r="L81" s="17"/>
      <c r="M81" s="17"/>
      <c r="N81" s="17"/>
      <c r="O81" s="17"/>
    </row>
    <row r="82" spans="1:15">
      <c r="A82" s="17"/>
      <c r="B82" s="26" t="s">
        <v>18</v>
      </c>
      <c r="C82" s="27" t="s">
        <v>8</v>
      </c>
      <c r="D82" s="45">
        <v>0.43</v>
      </c>
      <c r="E82" s="23">
        <v>23</v>
      </c>
      <c r="F82" s="41">
        <f t="shared" si="7"/>
        <v>53.488372093023258</v>
      </c>
      <c r="G82" s="23">
        <v>3.5</v>
      </c>
      <c r="H82" s="23">
        <v>23</v>
      </c>
      <c r="I82" s="37">
        <f t="shared" si="8"/>
        <v>6.5714285714285712</v>
      </c>
      <c r="J82" s="17"/>
      <c r="K82" s="17"/>
      <c r="L82" s="17"/>
      <c r="M82" s="17"/>
      <c r="N82" s="17"/>
      <c r="O82" s="17"/>
    </row>
    <row r="83" spans="1:15">
      <c r="A83" s="17"/>
      <c r="B83" s="26" t="s">
        <v>19</v>
      </c>
      <c r="C83" s="27" t="s">
        <v>8</v>
      </c>
      <c r="D83" s="45">
        <v>7.0000000000000001E-3</v>
      </c>
      <c r="E83" s="23">
        <v>1.5</v>
      </c>
      <c r="F83" s="41">
        <f t="shared" si="7"/>
        <v>214.28571428571428</v>
      </c>
      <c r="G83" s="23">
        <v>0.3</v>
      </c>
      <c r="H83" s="23">
        <v>1.5</v>
      </c>
      <c r="I83" s="37">
        <f t="shared" si="8"/>
        <v>5</v>
      </c>
      <c r="J83" s="17"/>
      <c r="K83" s="17"/>
      <c r="L83" s="17"/>
      <c r="M83" s="17"/>
      <c r="N83" s="17"/>
      <c r="O83" s="17"/>
    </row>
    <row r="84" spans="1:15">
      <c r="A84" s="17"/>
      <c r="B84" s="26" t="s">
        <v>20</v>
      </c>
      <c r="C84" s="27" t="s">
        <v>21</v>
      </c>
      <c r="D84" s="45">
        <v>0.03</v>
      </c>
      <c r="E84" s="23">
        <v>9.4</v>
      </c>
      <c r="F84" s="41">
        <f t="shared" si="7"/>
        <v>313.33333333333337</v>
      </c>
      <c r="G84" s="23">
        <v>0.3</v>
      </c>
      <c r="H84" s="23">
        <v>9.4</v>
      </c>
      <c r="I84" s="37">
        <f t="shared" si="8"/>
        <v>31.333333333333336</v>
      </c>
      <c r="J84" s="17"/>
      <c r="K84" s="17"/>
      <c r="L84" s="17"/>
      <c r="M84" s="17"/>
      <c r="N84" s="17"/>
      <c r="O84" s="17"/>
    </row>
    <row r="85" spans="1:15">
      <c r="A85" s="17"/>
      <c r="B85" s="26" t="s">
        <v>22</v>
      </c>
      <c r="C85" s="27" t="s">
        <v>21</v>
      </c>
      <c r="D85" s="45">
        <v>1</v>
      </c>
      <c r="E85" s="23">
        <v>210</v>
      </c>
      <c r="F85" s="41">
        <f t="shared" si="7"/>
        <v>210</v>
      </c>
      <c r="G85" s="23">
        <v>16</v>
      </c>
      <c r="H85" s="23">
        <v>210</v>
      </c>
      <c r="I85" s="37">
        <f t="shared" si="8"/>
        <v>13.125</v>
      </c>
      <c r="J85" s="17"/>
      <c r="K85" s="17"/>
      <c r="L85" s="17"/>
      <c r="M85" s="17"/>
      <c r="N85" s="17"/>
      <c r="O85" s="17"/>
    </row>
    <row r="86" spans="1:15">
      <c r="A86" s="17"/>
      <c r="B86" s="26"/>
      <c r="C86" s="27"/>
      <c r="D86" s="45"/>
      <c r="E86" s="23"/>
      <c r="F86" s="41"/>
      <c r="G86" s="23"/>
      <c r="H86" s="23"/>
      <c r="I86" s="37"/>
      <c r="J86" s="17"/>
      <c r="K86" s="17"/>
      <c r="L86" s="17"/>
      <c r="M86" s="17"/>
      <c r="N86" s="17"/>
      <c r="O86" s="17"/>
    </row>
    <row r="87" spans="1:15">
      <c r="A87" s="17"/>
      <c r="B87" s="26" t="s">
        <v>24</v>
      </c>
      <c r="C87" s="27" t="s">
        <v>21</v>
      </c>
      <c r="D87" s="45">
        <v>0.11</v>
      </c>
      <c r="E87" s="23">
        <v>15</v>
      </c>
      <c r="F87" s="41">
        <f t="shared" si="7"/>
        <v>136.36363636363637</v>
      </c>
      <c r="G87" s="23">
        <v>3.8</v>
      </c>
      <c r="H87" s="23">
        <v>15</v>
      </c>
      <c r="I87" s="37">
        <f t="shared" si="8"/>
        <v>3.9473684210526319</v>
      </c>
      <c r="J87" s="17"/>
      <c r="K87" s="17"/>
      <c r="L87" s="17"/>
      <c r="M87" s="17"/>
      <c r="N87" s="17"/>
      <c r="O87" s="17"/>
    </row>
    <row r="88" spans="1:15">
      <c r="A88" s="17"/>
      <c r="B88" s="26" t="s">
        <v>25</v>
      </c>
      <c r="C88" s="27" t="s">
        <v>21</v>
      </c>
      <c r="D88" s="45">
        <v>7.0000000000000007E-2</v>
      </c>
      <c r="E88" s="23">
        <v>6.9</v>
      </c>
      <c r="F88" s="41">
        <f t="shared" si="7"/>
        <v>98.571428571428569</v>
      </c>
      <c r="G88" s="23">
        <v>1.7</v>
      </c>
      <c r="H88" s="23">
        <v>6.9</v>
      </c>
      <c r="I88" s="37">
        <f t="shared" si="8"/>
        <v>4.0588235294117654</v>
      </c>
      <c r="J88" s="17"/>
      <c r="K88" s="17"/>
      <c r="L88" s="17"/>
      <c r="M88" s="17"/>
      <c r="N88" s="17"/>
      <c r="O88" s="17"/>
    </row>
    <row r="89" spans="1:15">
      <c r="A89" s="17"/>
      <c r="B89" s="26" t="s">
        <v>26</v>
      </c>
      <c r="C89" s="27" t="s">
        <v>21</v>
      </c>
      <c r="D89" s="45">
        <v>0.08</v>
      </c>
      <c r="E89" s="23">
        <v>14</v>
      </c>
      <c r="F89" s="41">
        <f t="shared" si="7"/>
        <v>175</v>
      </c>
      <c r="G89" s="23">
        <v>1.4</v>
      </c>
      <c r="H89" s="23">
        <v>14</v>
      </c>
      <c r="I89" s="37">
        <f t="shared" si="8"/>
        <v>10</v>
      </c>
      <c r="J89" s="17"/>
      <c r="K89" s="17"/>
      <c r="L89" s="17"/>
      <c r="M89" s="17"/>
      <c r="N89" s="17"/>
      <c r="O89" s="17"/>
    </row>
    <row r="90" spans="1:15">
      <c r="A90" s="17"/>
      <c r="B90" s="26" t="s">
        <v>27</v>
      </c>
      <c r="C90" s="27" t="s">
        <v>21</v>
      </c>
      <c r="D90" s="45">
        <v>0.01</v>
      </c>
      <c r="E90" s="23">
        <v>2.7</v>
      </c>
      <c r="F90" s="41">
        <f t="shared" si="7"/>
        <v>270</v>
      </c>
      <c r="G90" s="23">
        <v>0.3</v>
      </c>
      <c r="H90" s="23">
        <v>2.7</v>
      </c>
      <c r="I90" s="37">
        <f t="shared" si="8"/>
        <v>9.0000000000000018</v>
      </c>
      <c r="J90" s="17"/>
      <c r="K90" s="17"/>
      <c r="L90" s="17"/>
      <c r="M90" s="17"/>
      <c r="N90" s="17"/>
      <c r="O90" s="17"/>
    </row>
    <row r="91" spans="1:15">
      <c r="A91" s="17"/>
      <c r="B91" s="26" t="s">
        <v>28</v>
      </c>
      <c r="C91" s="27" t="s">
        <v>21</v>
      </c>
      <c r="D91" s="45">
        <v>0.11</v>
      </c>
      <c r="E91" s="23">
        <v>5.2</v>
      </c>
      <c r="F91" s="41">
        <f t="shared" si="7"/>
        <v>47.272727272727273</v>
      </c>
      <c r="G91" s="23">
        <v>1.3</v>
      </c>
      <c r="H91" s="23">
        <v>5.2</v>
      </c>
      <c r="I91" s="37">
        <f t="shared" si="8"/>
        <v>4</v>
      </c>
      <c r="J91" s="17"/>
      <c r="K91" s="17"/>
      <c r="L91" s="17"/>
      <c r="M91" s="17"/>
      <c r="N91" s="17"/>
      <c r="O91" s="17"/>
    </row>
    <row r="92" spans="1:15">
      <c r="A92" s="17"/>
      <c r="B92" s="26" t="s">
        <v>29</v>
      </c>
      <c r="C92" s="27" t="s">
        <v>21</v>
      </c>
      <c r="D92" s="45">
        <v>0.05</v>
      </c>
      <c r="E92" s="23">
        <v>39</v>
      </c>
      <c r="F92" s="41">
        <f t="shared" si="7"/>
        <v>780</v>
      </c>
      <c r="G92" s="23">
        <v>0.3</v>
      </c>
      <c r="H92" s="23">
        <v>39</v>
      </c>
      <c r="I92" s="37">
        <f t="shared" si="8"/>
        <v>130</v>
      </c>
      <c r="J92" s="17"/>
      <c r="K92" s="17"/>
      <c r="L92" s="17"/>
      <c r="M92" s="17"/>
      <c r="N92" s="17"/>
      <c r="O92" s="17"/>
    </row>
    <row r="93" spans="1:15">
      <c r="A93" s="17"/>
      <c r="B93" s="26" t="s">
        <v>30</v>
      </c>
      <c r="C93" s="27" t="s">
        <v>21</v>
      </c>
      <c r="D93" s="45">
        <v>0.03</v>
      </c>
      <c r="E93" s="23">
        <v>3.7</v>
      </c>
      <c r="F93" s="41">
        <f t="shared" si="7"/>
        <v>123.33333333333334</v>
      </c>
      <c r="G93" s="23">
        <v>0.4</v>
      </c>
      <c r="H93" s="23">
        <v>3.7</v>
      </c>
      <c r="I93" s="37">
        <f t="shared" si="8"/>
        <v>9.25</v>
      </c>
      <c r="J93" s="17"/>
      <c r="K93" s="17"/>
      <c r="L93" s="17"/>
      <c r="M93" s="17"/>
      <c r="N93" s="17"/>
      <c r="O93" s="17"/>
    </row>
    <row r="94" spans="1:15">
      <c r="A94" s="17"/>
      <c r="B94" s="26"/>
      <c r="C94" s="27"/>
      <c r="D94" s="45"/>
      <c r="E94" s="23"/>
      <c r="F94" s="41"/>
      <c r="G94" s="23"/>
      <c r="H94" s="23"/>
      <c r="I94" s="37"/>
      <c r="J94" s="17"/>
      <c r="K94" s="17"/>
      <c r="L94" s="17"/>
      <c r="M94" s="17"/>
      <c r="N94" s="17"/>
      <c r="O94" s="17"/>
    </row>
    <row r="95" spans="1:15">
      <c r="A95" s="17"/>
      <c r="B95" s="26"/>
      <c r="C95" s="27"/>
      <c r="D95" s="45"/>
      <c r="E95" s="23"/>
      <c r="F95" s="41"/>
      <c r="G95" s="23"/>
      <c r="H95" s="23"/>
      <c r="I95" s="37"/>
      <c r="J95" s="17"/>
      <c r="K95" s="17"/>
      <c r="L95" s="17"/>
      <c r="M95" s="17"/>
      <c r="N95" s="17"/>
      <c r="O95" s="17"/>
    </row>
    <row r="96" spans="1:15">
      <c r="A96" s="17"/>
      <c r="B96" s="26" t="s">
        <v>35</v>
      </c>
      <c r="C96" s="27" t="s">
        <v>34</v>
      </c>
      <c r="D96" s="45">
        <v>1E-3</v>
      </c>
      <c r="E96" s="23">
        <v>0.21</v>
      </c>
      <c r="F96" s="41">
        <f t="shared" si="7"/>
        <v>210</v>
      </c>
      <c r="G96" s="23">
        <v>0.09</v>
      </c>
      <c r="H96" s="23">
        <v>0.21</v>
      </c>
      <c r="I96" s="37">
        <f t="shared" si="8"/>
        <v>2.3333333333333335</v>
      </c>
      <c r="J96" s="17"/>
      <c r="K96" s="17"/>
      <c r="L96" s="17"/>
      <c r="M96" s="17"/>
      <c r="N96" s="17"/>
      <c r="O96" s="17"/>
    </row>
    <row r="97" spans="1:15">
      <c r="A97" s="17"/>
      <c r="B97" s="26" t="s">
        <v>36</v>
      </c>
      <c r="C97" s="27" t="s">
        <v>34</v>
      </c>
      <c r="D97" s="45">
        <v>7.0000000000000001E-3</v>
      </c>
      <c r="E97" s="23">
        <v>3.7</v>
      </c>
      <c r="F97" s="41">
        <f t="shared" si="7"/>
        <v>528.57142857142856</v>
      </c>
      <c r="G97" s="23">
        <v>0.03</v>
      </c>
      <c r="H97" s="23">
        <v>3.7</v>
      </c>
      <c r="I97" s="37">
        <f t="shared" si="8"/>
        <v>123.33333333333334</v>
      </c>
      <c r="J97" s="17"/>
      <c r="K97" s="17"/>
      <c r="L97" s="17"/>
      <c r="M97" s="17"/>
      <c r="N97" s="17"/>
      <c r="O97" s="17"/>
    </row>
    <row r="98" spans="1:15">
      <c r="A98" s="17"/>
      <c r="B98" s="26"/>
      <c r="C98" s="27"/>
      <c r="D98" s="45"/>
      <c r="E98" s="23"/>
      <c r="F98" s="41"/>
      <c r="G98" s="23"/>
      <c r="H98" s="23"/>
      <c r="I98" s="37"/>
      <c r="J98" s="17"/>
      <c r="K98" s="17"/>
      <c r="L98" s="17"/>
      <c r="M98" s="17"/>
      <c r="N98" s="17"/>
      <c r="O98" s="17"/>
    </row>
    <row r="99" spans="1:15">
      <c r="A99" s="17"/>
      <c r="B99" s="26" t="s">
        <v>38</v>
      </c>
      <c r="C99" s="27" t="s">
        <v>34</v>
      </c>
      <c r="D99" s="45">
        <v>7.0000000000000001E-3</v>
      </c>
      <c r="E99" s="23">
        <v>0.62</v>
      </c>
      <c r="F99" s="41">
        <f t="shared" si="7"/>
        <v>88.571428571428569</v>
      </c>
      <c r="G99" s="23">
        <v>0.2</v>
      </c>
      <c r="H99" s="23">
        <v>0.62</v>
      </c>
      <c r="I99" s="37">
        <f t="shared" si="8"/>
        <v>3.0999999999999996</v>
      </c>
      <c r="J99" s="17"/>
      <c r="K99" s="17"/>
      <c r="L99" s="17"/>
      <c r="M99" s="17"/>
      <c r="N99" s="17"/>
      <c r="O99" s="17"/>
    </row>
    <row r="100" spans="1:15">
      <c r="A100" s="17"/>
      <c r="B100" s="26" t="s">
        <v>39</v>
      </c>
      <c r="C100" s="27" t="s">
        <v>34</v>
      </c>
      <c r="D100" s="45">
        <v>0.04</v>
      </c>
      <c r="E100" s="23">
        <v>4.5999999999999996</v>
      </c>
      <c r="F100" s="41">
        <f t="shared" si="7"/>
        <v>114.99999999999999</v>
      </c>
      <c r="G100" s="23">
        <v>0.9</v>
      </c>
      <c r="H100" s="23">
        <v>4.5999999999999996</v>
      </c>
      <c r="I100" s="37">
        <f t="shared" si="8"/>
        <v>5.1111111111111107</v>
      </c>
      <c r="J100" s="17"/>
      <c r="K100" s="17"/>
      <c r="L100" s="17"/>
      <c r="M100" s="17"/>
      <c r="N100" s="17"/>
      <c r="O100" s="17"/>
    </row>
    <row r="101" spans="1:15">
      <c r="A101" s="17"/>
      <c r="B101" s="17"/>
      <c r="C101" s="17"/>
      <c r="D101" s="36"/>
      <c r="E101" s="1"/>
      <c r="F101" s="46"/>
      <c r="G101" s="1"/>
      <c r="H101" s="1"/>
      <c r="I101" s="1"/>
      <c r="J101" s="17"/>
      <c r="K101" s="17"/>
      <c r="L101" s="17"/>
      <c r="M101" s="17"/>
      <c r="N101" s="17"/>
      <c r="O101" s="17"/>
    </row>
    <row r="102" spans="1:15">
      <c r="A102" s="17"/>
      <c r="B102" s="13" t="s">
        <v>40</v>
      </c>
      <c r="C102" s="17"/>
      <c r="D102" s="47">
        <f>GEOMEAN(D76:D100)</f>
        <v>3.5744880944138066E-2</v>
      </c>
      <c r="E102" s="48">
        <f>GEOMEAN(E76:E100)</f>
        <v>5.0556527696563585</v>
      </c>
      <c r="F102" s="49">
        <f>GEOMEAN(F76:F100)</f>
        <v>141.43711312278</v>
      </c>
      <c r="G102" s="48">
        <f>GEOMEAN(G76:G100)</f>
        <v>0.62749366801505491</v>
      </c>
      <c r="H102" s="48">
        <f t="shared" ref="H102:I102" si="9">GEOMEAN(H76:H100)</f>
        <v>5.0687869599454896</v>
      </c>
      <c r="I102" s="48">
        <f t="shared" si="9"/>
        <v>8.0778296552051874</v>
      </c>
      <c r="J102" s="17"/>
      <c r="K102" s="17"/>
      <c r="L102" s="17"/>
      <c r="M102" s="17"/>
      <c r="N102" s="17"/>
      <c r="O102" s="17"/>
    </row>
    <row r="103" spans="1:15">
      <c r="A103" s="17"/>
      <c r="B103" s="17" t="s">
        <v>68</v>
      </c>
      <c r="C103" s="17"/>
      <c r="D103" s="36"/>
      <c r="E103" s="1"/>
      <c r="F103" s="41">
        <v>2.1439549778490572</v>
      </c>
      <c r="G103" s="17"/>
      <c r="H103" s="17"/>
      <c r="I103" s="37">
        <v>3.1632924494044024</v>
      </c>
      <c r="J103" s="17"/>
      <c r="K103" s="17"/>
      <c r="L103" s="17"/>
      <c r="M103" s="17"/>
      <c r="N103" s="17"/>
      <c r="O103" s="17"/>
    </row>
    <row r="104" spans="1:15">
      <c r="A104" s="17"/>
      <c r="J104" s="17"/>
      <c r="K104" s="17"/>
      <c r="L104" s="17"/>
      <c r="M104" s="17"/>
      <c r="N104" s="17"/>
      <c r="O104" s="17"/>
    </row>
    <row r="105" spans="1:15">
      <c r="A105" s="17"/>
      <c r="J105" s="17"/>
      <c r="K105" s="17"/>
      <c r="L105" s="17"/>
      <c r="M105" s="17"/>
      <c r="N105" s="17"/>
      <c r="O105" s="17"/>
    </row>
    <row r="106" spans="1:15">
      <c r="A106" s="17"/>
      <c r="J106" s="17"/>
      <c r="K106" s="17"/>
      <c r="L106" s="17"/>
      <c r="M106" s="17"/>
      <c r="N106" s="17"/>
      <c r="O106" s="17"/>
    </row>
    <row r="107" spans="1:15">
      <c r="A107" s="17"/>
      <c r="J107" s="17"/>
      <c r="K107" s="17"/>
      <c r="L107" s="17"/>
      <c r="M107" s="17"/>
      <c r="N107" s="17"/>
      <c r="O107" s="17"/>
    </row>
    <row r="108" spans="1:1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1:1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1:1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1:1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1:1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1:1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1:1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1:1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1:1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1:1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1:1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1:1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1:1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1:1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1:1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1:1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1:1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1:1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1:1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1:1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1:1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1:1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1:1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1:1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1:1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1:1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1:1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1:1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1:1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1:1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1:1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1:1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1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1:1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1:1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1:1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1:1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1:1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1:1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1:1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1:1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1:1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1:1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1:1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1:1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1:1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</sheetData>
  <mergeCells count="4">
    <mergeCell ref="D3:F3"/>
    <mergeCell ref="G3:I3"/>
    <mergeCell ref="J3:L3"/>
    <mergeCell ref="D44:F4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MNR Tables</vt:lpstr>
    </vt:vector>
  </TitlesOfParts>
  <Company>Caltech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West</dc:creator>
  <cp:lastModifiedBy>Anthony West</cp:lastModifiedBy>
  <dcterms:created xsi:type="dcterms:W3CDTF">2017-03-28T21:01:41Z</dcterms:created>
  <dcterms:modified xsi:type="dcterms:W3CDTF">2017-03-29T01:21:02Z</dcterms:modified>
</cp:coreProperties>
</file>