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502"/>
  <workbookPr filterPrivacy="1"/>
  <mc:AlternateContent xmlns:mc="http://schemas.openxmlformats.org/markup-compatibility/2006">
    <mc:Choice Requires="x15">
      <x15ac:absPath xmlns:x15ac="http://schemas.microsoft.com/office/spreadsheetml/2010/11/ac" url="/Users/rtaep/Google Drive/Manuscript Stefan LC-PSAM/eLife/revision/Upload PDF/Supplementaries/"/>
    </mc:Choice>
  </mc:AlternateContent>
  <bookViews>
    <workbookView xWindow="36600" yWindow="1060" windowWidth="28700" windowHeight="16880" activeTab="1"/>
  </bookViews>
  <sheets>
    <sheet name="Figure 1 B + C" sheetId="1" r:id="rId1"/>
    <sheet name="Figure 1 E" sheetId="2" r:id="rId2"/>
    <sheet name="Figure 1 F + G" sheetId="3" r:id="rId3"/>
    <sheet name="Figure 1 H" sheetId="5" r:id="rId4"/>
  </sheets>
  <definedNames>
    <definedName name="Dissector">'Figure 1 B + C'!$S$9</definedName>
  </definedName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" i="5" l="1"/>
  <c r="I14" i="5"/>
  <c r="T14" i="5"/>
  <c r="S14" i="5"/>
  <c r="AE18" i="5"/>
  <c r="AD18" i="5"/>
  <c r="AE17" i="5"/>
  <c r="AD17" i="5"/>
  <c r="AB18" i="5"/>
  <c r="AB17" i="5"/>
  <c r="AA18" i="5"/>
  <c r="AA17" i="5"/>
  <c r="F15" i="5"/>
  <c r="E15" i="5"/>
  <c r="F14" i="5"/>
  <c r="E14" i="5"/>
  <c r="Q15" i="5"/>
  <c r="P15" i="5"/>
  <c r="Q14" i="5"/>
  <c r="P14" i="5"/>
  <c r="T15" i="5"/>
  <c r="S15" i="5"/>
  <c r="I15" i="5"/>
  <c r="H15" i="5"/>
  <c r="U29" i="1"/>
  <c r="AB16" i="3"/>
  <c r="AA16" i="3"/>
  <c r="Z16" i="3"/>
  <c r="AB15" i="3"/>
  <c r="AA15" i="3"/>
  <c r="Z15" i="3"/>
  <c r="U28" i="1"/>
  <c r="G40" i="3"/>
  <c r="F39" i="3"/>
  <c r="G39" i="3"/>
  <c r="F40" i="3"/>
  <c r="D39" i="3"/>
  <c r="D40" i="3"/>
  <c r="E40" i="3"/>
  <c r="E39" i="3"/>
  <c r="S14" i="3"/>
  <c r="L14" i="3"/>
  <c r="E20" i="3"/>
  <c r="T15" i="3"/>
  <c r="S15" i="3"/>
  <c r="R15" i="3"/>
  <c r="T14" i="3"/>
  <c r="R14" i="3"/>
  <c r="M15" i="3"/>
  <c r="L15" i="3"/>
  <c r="K15" i="3"/>
  <c r="M14" i="3"/>
  <c r="K14" i="3"/>
  <c r="F20" i="3"/>
  <c r="E21" i="3"/>
  <c r="F21" i="3"/>
  <c r="D21" i="3"/>
  <c r="D20" i="3"/>
  <c r="E28" i="2"/>
  <c r="D28" i="2"/>
  <c r="E27" i="2"/>
  <c r="D27" i="2"/>
  <c r="D13" i="2"/>
  <c r="E13" i="2"/>
  <c r="D14" i="2"/>
  <c r="E14" i="2"/>
  <c r="F14" i="2"/>
  <c r="F13" i="2"/>
  <c r="I49" i="1"/>
  <c r="I50" i="1"/>
  <c r="I48" i="1"/>
  <c r="I52" i="1"/>
  <c r="E52" i="1"/>
  <c r="E51" i="1"/>
  <c r="G52" i="1"/>
  <c r="G51" i="1"/>
  <c r="I36" i="1"/>
  <c r="I35" i="1"/>
  <c r="I51" i="1"/>
  <c r="F21" i="1"/>
  <c r="F20" i="1"/>
  <c r="S9" i="1"/>
  <c r="S6" i="1"/>
  <c r="S8" i="1"/>
  <c r="H18" i="1"/>
  <c r="W25" i="1"/>
  <c r="W24" i="1"/>
  <c r="W27" i="1"/>
  <c r="W26" i="1"/>
  <c r="W23" i="1"/>
  <c r="H19" i="1"/>
  <c r="H17" i="1"/>
  <c r="H16" i="1"/>
  <c r="H15" i="1"/>
  <c r="W28" i="1"/>
  <c r="W29" i="1"/>
  <c r="H20" i="1"/>
  <c r="H21" i="1"/>
</calcChain>
</file>

<file path=xl/sharedStrings.xml><?xml version="1.0" encoding="utf-8"?>
<sst xmlns="http://schemas.openxmlformats.org/spreadsheetml/2006/main" count="250" uniqueCount="116">
  <si>
    <t>Figure 1 B:</t>
  </si>
  <si>
    <t>Dissector formula:</t>
  </si>
  <si>
    <t>%</t>
  </si>
  <si>
    <t>SEM</t>
  </si>
  <si>
    <t>average</t>
  </si>
  <si>
    <t xml:space="preserve">Where N is the estimated number of cells and C the sum of all counted cells. </t>
  </si>
  <si>
    <t xml:space="preserve"> Because all EGFP positive neurons in the LC area were counted the area</t>
  </si>
  <si>
    <t xml:space="preserve"> sampling fraction was omitted from the volume fraction.</t>
  </si>
  <si>
    <t>The volume fraction is the product of ssf (section sampling factor),</t>
  </si>
  <si>
    <t xml:space="preserve"> hsf (hight sampling factor) and asf (area sampling fraction).</t>
  </si>
  <si>
    <t>ssf (1:4)</t>
  </si>
  <si>
    <t>hsf</t>
  </si>
  <si>
    <t>hsf = dissector volume (12um) / section thickness post processing (18+/-0.7um)</t>
  </si>
  <si>
    <t>asf</t>
  </si>
  <si>
    <t>N/A</t>
  </si>
  <si>
    <t>volume fraction</t>
  </si>
  <si>
    <t>Dissector factor</t>
  </si>
  <si>
    <t xml:space="preserve">DBH counts: Identified EGFP and DBH positive neurons per animal </t>
  </si>
  <si>
    <t>EGFP dissector counts and stereological dissector correction</t>
  </si>
  <si>
    <t>EGFP +ve neurons</t>
  </si>
  <si>
    <t>Dissector correction</t>
  </si>
  <si>
    <t>Dissector counts and DBH co-expression for EGFP labelled LC neurons after transduction with LV:PRS-EGFP-2a-PSAM</t>
  </si>
  <si>
    <t>EGFP+ve and DBH+ve</t>
  </si>
  <si>
    <t xml:space="preserve">HA counts: Identified EGFP and HA positive neurons per animal </t>
  </si>
  <si>
    <t>Figure 1 E:</t>
  </si>
  <si>
    <t>Activation of EGFP positive neurons in response to 3uM PSEM308 in acute pontine slices</t>
  </si>
  <si>
    <t>Baseline</t>
  </si>
  <si>
    <t>Washout</t>
  </si>
  <si>
    <t>3uM PSEM308</t>
  </si>
  <si>
    <t>3-10uM PSEM308</t>
  </si>
  <si>
    <t>EGFP positive neurons</t>
  </si>
  <si>
    <t>EGFP negative neurons</t>
  </si>
  <si>
    <t>N=5 cells from 4 different animals that were examined between 10-14 days after transduction at P21</t>
  </si>
  <si>
    <t>RM ANOVA</t>
  </si>
  <si>
    <t>N=5 LCs from 3 different animals that were examined using the dissector method (5-7 weeks after transduction)</t>
  </si>
  <si>
    <t>N=4 LCs from 2 different animals that were examined using confocal microscopy (5-7 weeks after transduction)</t>
  </si>
  <si>
    <t>N=3 LCs from 3 different animals that were examined (5-7 weeks after transduction)</t>
  </si>
  <si>
    <t>N=6 cells from 4 untransduced LCs</t>
  </si>
  <si>
    <t>Figure 1 F:</t>
  </si>
  <si>
    <t>Extracellular recordings from LC neurons in anaethetised rats</t>
  </si>
  <si>
    <t>Local PSEM308 application</t>
  </si>
  <si>
    <t xml:space="preserve"> - 5 min</t>
  </si>
  <si>
    <t>+ 10 min</t>
  </si>
  <si>
    <t>+ 20 min</t>
  </si>
  <si>
    <t>+ 30 min</t>
  </si>
  <si>
    <t>Figure 1 C:</t>
  </si>
  <si>
    <t>Figure 1 F + G:</t>
  </si>
  <si>
    <t>Time  after PSEM308</t>
  </si>
  <si>
    <t>N</t>
  </si>
  <si>
    <t>Systemic PSEM308 application to PSEM308 excited units</t>
  </si>
  <si>
    <t>F (3, 12) = 8.889</t>
  </si>
  <si>
    <t>F (DFn, DFd)</t>
  </si>
  <si>
    <t>P value</t>
  </si>
  <si>
    <t>P=0.0022</t>
  </si>
  <si>
    <t>PSEM308</t>
  </si>
  <si>
    <t>Wilcoxon paired test</t>
  </si>
  <si>
    <t xml:space="preserve"> Baseline vs PSEM308 </t>
  </si>
  <si>
    <t>&gt;0.9999</t>
  </si>
  <si>
    <t>PSEM308 excited units: Discharge frequency is presented</t>
  </si>
  <si>
    <t>PSEM308  inhibited units</t>
  </si>
  <si>
    <t>Not responding units</t>
  </si>
  <si>
    <t>Discharge frequency is presented</t>
  </si>
  <si>
    <t>Mean Diff.</t>
  </si>
  <si>
    <t>95.00% CI of diff.</t>
  </si>
  <si>
    <t>-15.87 to -0.5475</t>
  </si>
  <si>
    <t>-20.95 to -5.624</t>
  </si>
  <si>
    <t>-18.73 to -3.407</t>
  </si>
  <si>
    <t>P Value</t>
  </si>
  <si>
    <t>Bonferroni's multiple comparison</t>
  </si>
  <si>
    <t xml:space="preserve">- 5 min vs + 10 min </t>
  </si>
  <si>
    <t xml:space="preserve">- 5 min vs + 20 min </t>
  </si>
  <si>
    <t xml:space="preserve">- 5 min vs + 30 min </t>
  </si>
  <si>
    <t>F (1.005, 4.02) = 21.47</t>
  </si>
  <si>
    <t>P=0.0096</t>
  </si>
  <si>
    <t>-6.879 to -0.4646</t>
  </si>
  <si>
    <t>Baseline vs. Washout</t>
  </si>
  <si>
    <t>-0.3397 to 0.2117</t>
  </si>
  <si>
    <t>0.608 to 6.608</t>
  </si>
  <si>
    <t>Baseline vs. 3uM PSEM308</t>
  </si>
  <si>
    <t>3uM PSEM308 vs. Washout</t>
  </si>
  <si>
    <t>Control: Untransduced LC</t>
  </si>
  <si>
    <t>Compartment</t>
  </si>
  <si>
    <t>Drug</t>
  </si>
  <si>
    <t>Saline</t>
  </si>
  <si>
    <t xml:space="preserve">Drug </t>
  </si>
  <si>
    <t>Before pairing</t>
  </si>
  <si>
    <t>After pairing</t>
  </si>
  <si>
    <t>Group:</t>
  </si>
  <si>
    <t>LC PSAM + 10mg/kg PSEM308</t>
  </si>
  <si>
    <t>Conditioned Place Aversion experiment after Locus coeruleus transduction with LV: PRS-EGFP-2a-PSAM or LV: PRS-EGFP (control)</t>
  </si>
  <si>
    <t>LC PSAM + 5mg/kg PSEM308</t>
  </si>
  <si>
    <t>LC GFP + 10mg/kg PSEM308 (control)</t>
  </si>
  <si>
    <t>2way RM ANOVA</t>
  </si>
  <si>
    <t>Interaction</t>
  </si>
  <si>
    <t>F (1, 12) = 9.356</t>
  </si>
  <si>
    <t>P=0.0099</t>
  </si>
  <si>
    <t>F (1, 12) = 6.878</t>
  </si>
  <si>
    <t>P=0.0223</t>
  </si>
  <si>
    <t>Drug vs Saline compartment</t>
  </si>
  <si>
    <t>-195.1 to 127.8</t>
  </si>
  <si>
    <t>-423.1 to -100.2</t>
  </si>
  <si>
    <t>F (1, 18) = 0.002616</t>
  </si>
  <si>
    <t>P=0.9598</t>
  </si>
  <si>
    <t>F (1, 18) = 0.02216</t>
  </si>
  <si>
    <t>P=0.8833</t>
  </si>
  <si>
    <t>F (1, 12) = 1.1</t>
  </si>
  <si>
    <t>P=0.3148</t>
  </si>
  <si>
    <t>F (1, 12) = 0.082</t>
  </si>
  <si>
    <t>P=0.7795</t>
  </si>
  <si>
    <t>-225.3 to 176.7</t>
  </si>
  <si>
    <t>-135.3 to 266.8</t>
  </si>
  <si>
    <t>-146.2 to 129.6</t>
  </si>
  <si>
    <t>-141.9 to 133.9</t>
  </si>
  <si>
    <t>Figure 1 G:</t>
  </si>
  <si>
    <t>Figure 1 H:</t>
  </si>
  <si>
    <t>Control virus LV: PRS-EGFP  (relevant for Figure 1 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</si>
</sst>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/>
    <xf numFmtId="0" fontId="0" fillId="0" borderId="1" xfId="0" applyBorder="1"/>
    <xf numFmtId="0" fontId="1" fillId="0" borderId="1" xfId="0" applyFont="1" applyBorder="1"/>
    <xf numFmtId="0" fontId="3" fillId="0" borderId="1" xfId="0" applyFont="1" applyBorder="1"/>
    <xf numFmtId="0" fontId="0" fillId="0" borderId="0" xfId="0" applyBorder="1"/>
    <xf numFmtId="0" fontId="3" fillId="0" borderId="2" xfId="0" applyFont="1" applyBorder="1"/>
    <xf numFmtId="0" fontId="0" fillId="0" borderId="2" xfId="0" applyBorder="1"/>
    <xf numFmtId="0" fontId="3" fillId="0" borderId="0" xfId="0" applyFont="1" applyBorder="1"/>
    <xf numFmtId="0" fontId="1" fillId="0" borderId="2" xfId="0" applyFont="1" applyBorder="1"/>
    <xf numFmtId="0" fontId="0" fillId="0" borderId="2" xfId="0" applyFont="1" applyBorder="1"/>
    <xf numFmtId="0" fontId="1" fillId="0" borderId="0" xfId="0" applyFont="1" applyBorder="1"/>
    <xf numFmtId="0" fontId="0" fillId="0" borderId="0" xfId="0" applyFont="1" applyBorder="1"/>
    <xf numFmtId="0" fontId="0" fillId="0" borderId="4" xfId="0" applyBorder="1"/>
    <xf numFmtId="0" fontId="0" fillId="0" borderId="5" xfId="0" applyBorder="1"/>
    <xf numFmtId="49" fontId="0" fillId="0" borderId="0" xfId="0" applyNumberFormat="1"/>
    <xf numFmtId="49" fontId="1" fillId="0" borderId="0" xfId="0" applyNumberFormat="1" applyFont="1"/>
    <xf numFmtId="2" fontId="0" fillId="0" borderId="2" xfId="0" applyNumberFormat="1" applyBorder="1"/>
    <xf numFmtId="2" fontId="0" fillId="0" borderId="0" xfId="0" applyNumberFormat="1"/>
    <xf numFmtId="2" fontId="0" fillId="0" borderId="1" xfId="0" applyNumberFormat="1" applyBorder="1"/>
    <xf numFmtId="164" fontId="0" fillId="0" borderId="0" xfId="0" applyNumberFormat="1" applyFont="1" applyBorder="1"/>
    <xf numFmtId="164" fontId="0" fillId="0" borderId="0" xfId="0" applyNumberFormat="1" applyFont="1"/>
    <xf numFmtId="164" fontId="0" fillId="0" borderId="1" xfId="0" applyNumberFormat="1" applyFont="1" applyBorder="1"/>
    <xf numFmtId="164" fontId="0" fillId="0" borderId="2" xfId="0" applyNumberFormat="1" applyBorder="1"/>
    <xf numFmtId="164" fontId="0" fillId="0" borderId="0" xfId="0" applyNumberFormat="1"/>
    <xf numFmtId="164" fontId="1" fillId="0" borderId="0" xfId="0" applyNumberFormat="1" applyFont="1"/>
    <xf numFmtId="164" fontId="1" fillId="0" borderId="2" xfId="0" applyNumberFormat="1" applyFont="1" applyBorder="1"/>
    <xf numFmtId="164" fontId="1" fillId="0" borderId="0" xfId="0" applyNumberFormat="1" applyFont="1" applyBorder="1"/>
    <xf numFmtId="0" fontId="0" fillId="0" borderId="0" xfId="0" applyFill="1"/>
    <xf numFmtId="0" fontId="1" fillId="0" borderId="0" xfId="0" applyFont="1" applyFill="1"/>
    <xf numFmtId="0" fontId="0" fillId="0" borderId="6" xfId="0" applyBorder="1"/>
    <xf numFmtId="0" fontId="0" fillId="0" borderId="7" xfId="0" applyBorder="1"/>
    <xf numFmtId="0" fontId="0" fillId="0" borderId="3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8" xfId="0" applyFont="1" applyBorder="1"/>
    <xf numFmtId="0" fontId="1" fillId="0" borderId="8" xfId="0" applyFont="1" applyBorder="1"/>
    <xf numFmtId="164" fontId="0" fillId="0" borderId="0" xfId="0" applyNumberFormat="1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2</xdr:row>
      <xdr:rowOff>152400</xdr:rowOff>
    </xdr:from>
    <xdr:to>
      <xdr:col>5</xdr:col>
      <xdr:colOff>552450</xdr:colOff>
      <xdr:row>5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8825" y="533400"/>
          <a:ext cx="15716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opLeftCell="A28" workbookViewId="0">
      <selection activeCell="X35" sqref="X35"/>
    </sheetView>
  </sheetViews>
  <sheetFormatPr baseColWidth="10" defaultColWidth="8.83203125" defaultRowHeight="15" x14ac:dyDescent="0.2"/>
  <sheetData>
    <row r="1" spans="1:21" s="3" customFormat="1" ht="19" x14ac:dyDescent="0.25">
      <c r="A1" s="3" t="s">
        <v>0</v>
      </c>
      <c r="C1" s="3" t="s">
        <v>21</v>
      </c>
    </row>
    <row r="4" spans="1:21" x14ac:dyDescent="0.2">
      <c r="B4" s="1" t="s">
        <v>1</v>
      </c>
      <c r="H4" s="2" t="s">
        <v>5</v>
      </c>
    </row>
    <row r="5" spans="1:21" x14ac:dyDescent="0.2">
      <c r="H5" t="s">
        <v>8</v>
      </c>
      <c r="Q5" t="s">
        <v>10</v>
      </c>
      <c r="S5">
        <v>0.25</v>
      </c>
      <c r="U5" t="s">
        <v>12</v>
      </c>
    </row>
    <row r="6" spans="1:21" x14ac:dyDescent="0.2">
      <c r="H6" t="s">
        <v>9</v>
      </c>
      <c r="Q6" t="s">
        <v>11</v>
      </c>
      <c r="S6">
        <f>12/18</f>
        <v>0.66666666666666663</v>
      </c>
    </row>
    <row r="7" spans="1:21" x14ac:dyDescent="0.2">
      <c r="H7" t="s">
        <v>6</v>
      </c>
      <c r="Q7" s="5" t="s">
        <v>13</v>
      </c>
      <c r="R7" s="5"/>
      <c r="S7" s="5" t="s">
        <v>14</v>
      </c>
    </row>
    <row r="8" spans="1:21" x14ac:dyDescent="0.2">
      <c r="H8" t="s">
        <v>7</v>
      </c>
      <c r="Q8" s="5" t="s">
        <v>15</v>
      </c>
      <c r="R8" s="5"/>
      <c r="S8" s="5">
        <f>S5*S6</f>
        <v>0.16666666666666666</v>
      </c>
    </row>
    <row r="9" spans="1:21" ht="16" x14ac:dyDescent="0.2">
      <c r="Q9" s="4" t="s">
        <v>16</v>
      </c>
      <c r="R9" s="4"/>
      <c r="S9" s="4">
        <f>1/(S5*S6)</f>
        <v>6</v>
      </c>
      <c r="T9" s="4"/>
    </row>
    <row r="12" spans="1:21" x14ac:dyDescent="0.2">
      <c r="B12" s="1" t="s">
        <v>18</v>
      </c>
    </row>
    <row r="14" spans="1:21" x14ac:dyDescent="0.2">
      <c r="F14" s="6" t="s">
        <v>19</v>
      </c>
      <c r="G14" s="5"/>
      <c r="H14" s="6" t="s">
        <v>20</v>
      </c>
      <c r="I14" s="5"/>
    </row>
    <row r="15" spans="1:21" x14ac:dyDescent="0.2">
      <c r="F15">
        <v>117</v>
      </c>
      <c r="H15">
        <f>F15*Dissector</f>
        <v>702</v>
      </c>
    </row>
    <row r="16" spans="1:21" x14ac:dyDescent="0.2">
      <c r="F16">
        <v>119</v>
      </c>
      <c r="H16">
        <f>F16*Dissector</f>
        <v>714</v>
      </c>
    </row>
    <row r="17" spans="2:27" ht="16" thickBot="1" x14ac:dyDescent="0.25">
      <c r="F17">
        <v>103</v>
      </c>
      <c r="H17">
        <f>F17*Dissector</f>
        <v>618</v>
      </c>
    </row>
    <row r="18" spans="2:27" x14ac:dyDescent="0.2">
      <c r="F18">
        <v>136</v>
      </c>
      <c r="H18">
        <f>F18*Dissector</f>
        <v>816</v>
      </c>
      <c r="Q18" s="33"/>
      <c r="R18" s="34"/>
      <c r="S18" s="34"/>
      <c r="T18" s="34"/>
      <c r="U18" s="34"/>
      <c r="V18" s="34"/>
      <c r="W18" s="34"/>
      <c r="X18" s="34"/>
      <c r="Y18" s="34"/>
      <c r="Z18" s="34"/>
      <c r="AA18" s="35"/>
    </row>
    <row r="19" spans="2:27" ht="16" x14ac:dyDescent="0.2">
      <c r="F19" s="5">
        <v>100</v>
      </c>
      <c r="G19" s="5"/>
      <c r="H19" s="5">
        <f>F19*Dissector</f>
        <v>600</v>
      </c>
      <c r="I19" s="5"/>
      <c r="Q19" s="39" t="s">
        <v>115</v>
      </c>
      <c r="R19" s="8"/>
      <c r="S19" s="8"/>
      <c r="T19" s="8"/>
      <c r="U19" s="8"/>
      <c r="V19" s="8"/>
      <c r="W19" s="8"/>
      <c r="X19" s="8"/>
      <c r="Y19" s="8"/>
      <c r="Z19" s="8"/>
      <c r="AA19" s="17"/>
    </row>
    <row r="20" spans="2:27" ht="16" x14ac:dyDescent="0.2">
      <c r="F20">
        <f>AVERAGE(F15:F19)</f>
        <v>115</v>
      </c>
      <c r="H20" s="4">
        <f>AVERAGE(H15:H19)</f>
        <v>690</v>
      </c>
      <c r="I20" s="4" t="s">
        <v>4</v>
      </c>
      <c r="Q20" s="40" t="s">
        <v>18</v>
      </c>
      <c r="R20" s="8"/>
      <c r="S20" s="8"/>
      <c r="T20" s="8"/>
      <c r="U20" s="8"/>
      <c r="V20" s="8"/>
      <c r="W20" s="8"/>
      <c r="X20" s="8"/>
      <c r="Y20" s="8"/>
      <c r="Z20" s="8"/>
      <c r="AA20" s="17"/>
    </row>
    <row r="21" spans="2:27" ht="16" x14ac:dyDescent="0.2">
      <c r="F21">
        <f>(STDEV(F15:F19))/(SQRT(COUNT(F15:F19)))</f>
        <v>6.4420493633625622</v>
      </c>
      <c r="H21" s="4">
        <f>(STDEV(H15:H19))/(SQRT(COUNT(H15:H19)))</f>
        <v>38.652296180175377</v>
      </c>
      <c r="I21" s="4" t="s">
        <v>3</v>
      </c>
      <c r="Q21" s="36"/>
      <c r="R21" s="8"/>
      <c r="S21" s="8"/>
      <c r="T21" s="8"/>
      <c r="U21" s="8"/>
      <c r="V21" s="8"/>
      <c r="W21" s="8"/>
      <c r="X21" s="8"/>
      <c r="Y21" s="8"/>
      <c r="Z21" s="8"/>
      <c r="AA21" s="17"/>
    </row>
    <row r="22" spans="2:27" x14ac:dyDescent="0.2">
      <c r="Q22" s="36"/>
      <c r="R22" s="8"/>
      <c r="S22" s="8"/>
      <c r="T22" s="8"/>
      <c r="U22" s="6" t="s">
        <v>19</v>
      </c>
      <c r="V22" s="5"/>
      <c r="W22" s="6" t="s">
        <v>20</v>
      </c>
      <c r="X22" s="5"/>
      <c r="Y22" s="8"/>
      <c r="Z22" s="8"/>
      <c r="AA22" s="17"/>
    </row>
    <row r="23" spans="2:27" x14ac:dyDescent="0.2">
      <c r="B23" t="s">
        <v>34</v>
      </c>
      <c r="Q23" s="36"/>
      <c r="R23" s="8"/>
      <c r="S23" s="8"/>
      <c r="T23" s="8"/>
      <c r="U23" s="8">
        <v>242</v>
      </c>
      <c r="V23" s="8"/>
      <c r="W23" s="8">
        <f>U23*Dissector</f>
        <v>1452</v>
      </c>
      <c r="X23" s="8"/>
      <c r="Y23" s="8"/>
      <c r="Z23" s="8"/>
      <c r="AA23" s="17"/>
    </row>
    <row r="24" spans="2:27" x14ac:dyDescent="0.2">
      <c r="Q24" s="36"/>
      <c r="R24" s="8"/>
      <c r="S24" s="8"/>
      <c r="T24" s="8"/>
      <c r="U24" s="8">
        <v>129</v>
      </c>
      <c r="V24" s="8"/>
      <c r="W24" s="8">
        <f>U24*Dissector</f>
        <v>774</v>
      </c>
      <c r="X24" s="8"/>
      <c r="Y24" s="8"/>
      <c r="Z24" s="8"/>
      <c r="AA24" s="17"/>
    </row>
    <row r="25" spans="2:27" x14ac:dyDescent="0.2">
      <c r="Q25" s="36"/>
      <c r="R25" s="8"/>
      <c r="S25" s="8"/>
      <c r="T25" s="8"/>
      <c r="U25" s="8">
        <v>34</v>
      </c>
      <c r="V25" s="8"/>
      <c r="W25" s="8">
        <f>U25*Dissector</f>
        <v>204</v>
      </c>
      <c r="X25" s="8"/>
      <c r="Y25" s="8"/>
      <c r="Z25" s="8"/>
      <c r="AA25" s="17"/>
    </row>
    <row r="26" spans="2:27" x14ac:dyDescent="0.2">
      <c r="Q26" s="36"/>
      <c r="R26" s="8"/>
      <c r="S26" s="8"/>
      <c r="T26" s="8"/>
      <c r="U26" s="8">
        <v>57</v>
      </c>
      <c r="V26" s="8"/>
      <c r="W26" s="8">
        <f>U26*Dissector</f>
        <v>342</v>
      </c>
      <c r="X26" s="8"/>
      <c r="Y26" s="8"/>
      <c r="Z26" s="8"/>
      <c r="AA26" s="17"/>
    </row>
    <row r="27" spans="2:27" x14ac:dyDescent="0.2">
      <c r="Q27" s="36"/>
      <c r="R27" s="8"/>
      <c r="S27" s="8"/>
      <c r="T27" s="8"/>
      <c r="U27" s="5">
        <v>57</v>
      </c>
      <c r="V27" s="5"/>
      <c r="W27" s="5">
        <f>U27*Dissector</f>
        <v>342</v>
      </c>
      <c r="X27" s="5"/>
      <c r="Y27" s="8"/>
      <c r="Z27" s="8"/>
      <c r="AA27" s="17"/>
    </row>
    <row r="28" spans="2:27" ht="16" x14ac:dyDescent="0.2">
      <c r="B28" s="1" t="s">
        <v>17</v>
      </c>
      <c r="Q28" s="36"/>
      <c r="R28" s="8"/>
      <c r="S28" s="8"/>
      <c r="T28" s="8"/>
      <c r="U28" s="8">
        <f>AVERAGE(U23:U27)</f>
        <v>103.8</v>
      </c>
      <c r="V28" s="8"/>
      <c r="W28" s="11">
        <f>AVERAGE(W23:W27)</f>
        <v>622.79999999999995</v>
      </c>
      <c r="X28" s="11" t="s">
        <v>4</v>
      </c>
      <c r="Y28" s="8"/>
      <c r="Z28" s="8"/>
      <c r="AA28" s="17"/>
    </row>
    <row r="29" spans="2:27" ht="16" x14ac:dyDescent="0.2">
      <c r="Q29" s="36"/>
      <c r="R29" s="8"/>
      <c r="S29" s="8"/>
      <c r="T29" s="8"/>
      <c r="U29" s="8">
        <f>(STDEV(U23:U27))/(SQRT(COUNT(U23:U27)))</f>
        <v>38.070198318369712</v>
      </c>
      <c r="V29" s="8"/>
      <c r="W29" s="11">
        <f>(STDEV(W23:W27))/(SQRT(COUNT(W23:W27)))</f>
        <v>228.42118991021826</v>
      </c>
      <c r="X29" s="11" t="s">
        <v>3</v>
      </c>
      <c r="Y29" s="8"/>
      <c r="Z29" s="8"/>
      <c r="AA29" s="17"/>
    </row>
    <row r="30" spans="2:27" ht="16" x14ac:dyDescent="0.2">
      <c r="E30" s="6" t="s">
        <v>19</v>
      </c>
      <c r="F30" s="5"/>
      <c r="G30" s="6" t="s">
        <v>22</v>
      </c>
      <c r="H30" s="5"/>
      <c r="I30" s="7" t="s">
        <v>2</v>
      </c>
      <c r="J30" s="5"/>
      <c r="Q30" s="36"/>
      <c r="R30" s="8"/>
      <c r="S30" s="8"/>
      <c r="T30" s="8"/>
      <c r="U30" s="8"/>
      <c r="V30" s="8"/>
      <c r="W30" s="8"/>
      <c r="X30" s="8"/>
      <c r="Y30" s="8"/>
      <c r="Z30" s="8"/>
      <c r="AA30" s="17"/>
    </row>
    <row r="31" spans="2:27" x14ac:dyDescent="0.2">
      <c r="E31">
        <v>205</v>
      </c>
      <c r="G31">
        <v>203</v>
      </c>
      <c r="I31">
        <v>99.024390243902431</v>
      </c>
      <c r="Q31" s="36" t="s">
        <v>34</v>
      </c>
      <c r="R31" s="8"/>
      <c r="S31" s="8"/>
      <c r="T31" s="8"/>
      <c r="U31" s="8"/>
      <c r="V31" s="8"/>
      <c r="W31" s="8"/>
      <c r="X31" s="8"/>
      <c r="Y31" s="8"/>
      <c r="Z31" s="8"/>
      <c r="AA31" s="17"/>
    </row>
    <row r="32" spans="2:27" ht="16" thickBot="1" x14ac:dyDescent="0.25">
      <c r="E32">
        <v>92</v>
      </c>
      <c r="G32">
        <v>90</v>
      </c>
      <c r="I32">
        <v>97.826086956521735</v>
      </c>
      <c r="Q32" s="37"/>
      <c r="R32" s="38"/>
      <c r="S32" s="38"/>
      <c r="T32" s="38"/>
      <c r="U32" s="38"/>
      <c r="V32" s="38"/>
      <c r="W32" s="38"/>
      <c r="X32" s="38"/>
      <c r="Y32" s="38"/>
      <c r="Z32" s="38"/>
      <c r="AA32" s="16"/>
    </row>
    <row r="33" spans="1:10" x14ac:dyDescent="0.2">
      <c r="E33">
        <v>253</v>
      </c>
      <c r="G33">
        <v>252</v>
      </c>
      <c r="I33">
        <v>99.604743083003953</v>
      </c>
    </row>
    <row r="34" spans="1:10" x14ac:dyDescent="0.2">
      <c r="E34" s="5">
        <v>299</v>
      </c>
      <c r="F34" s="5"/>
      <c r="G34" s="5">
        <v>293</v>
      </c>
      <c r="H34" s="5"/>
      <c r="I34" s="5">
        <v>97.993311036789294</v>
      </c>
      <c r="J34" s="5"/>
    </row>
    <row r="35" spans="1:10" ht="16" x14ac:dyDescent="0.2">
      <c r="E35">
        <v>212.25</v>
      </c>
      <c r="G35">
        <v>209.5</v>
      </c>
      <c r="I35" s="4">
        <f>AVERAGE(I31:I34)</f>
        <v>98.61213283005435</v>
      </c>
      <c r="J35" s="4" t="s">
        <v>4</v>
      </c>
    </row>
    <row r="36" spans="1:10" ht="16" x14ac:dyDescent="0.2">
      <c r="E36">
        <v>44.439800104560923</v>
      </c>
      <c r="G36">
        <v>43.875771598153499</v>
      </c>
      <c r="I36" s="4">
        <f>(STDEV(I31:I34))/(SQRT(COUNT(I31:I34)))</f>
        <v>0.42387496354573861</v>
      </c>
      <c r="J36" s="4" t="s">
        <v>3</v>
      </c>
    </row>
    <row r="38" spans="1:10" x14ac:dyDescent="0.2">
      <c r="B38" t="s">
        <v>35</v>
      </c>
    </row>
    <row r="43" spans="1:10" ht="19" x14ac:dyDescent="0.25">
      <c r="A43" s="3" t="s">
        <v>45</v>
      </c>
    </row>
    <row r="45" spans="1:10" x14ac:dyDescent="0.2">
      <c r="B45" s="1" t="s">
        <v>23</v>
      </c>
    </row>
    <row r="47" spans="1:10" ht="16" x14ac:dyDescent="0.2">
      <c r="E47" s="6" t="s">
        <v>19</v>
      </c>
      <c r="F47" s="5"/>
      <c r="G47" s="6" t="s">
        <v>22</v>
      </c>
      <c r="H47" s="5"/>
      <c r="I47" s="7" t="s">
        <v>2</v>
      </c>
      <c r="J47" s="5"/>
    </row>
    <row r="48" spans="1:10" x14ac:dyDescent="0.2">
      <c r="E48">
        <v>12</v>
      </c>
      <c r="G48">
        <v>10</v>
      </c>
      <c r="I48">
        <f>100/E48*G48</f>
        <v>83.333333333333343</v>
      </c>
    </row>
    <row r="49" spans="2:10" x14ac:dyDescent="0.2">
      <c r="E49">
        <v>50</v>
      </c>
      <c r="G49">
        <v>33</v>
      </c>
      <c r="I49">
        <f t="shared" ref="I49:I50" si="0">100/E49*G49</f>
        <v>66</v>
      </c>
    </row>
    <row r="50" spans="2:10" x14ac:dyDescent="0.2">
      <c r="E50">
        <v>50</v>
      </c>
      <c r="F50" s="8"/>
      <c r="G50">
        <v>39</v>
      </c>
      <c r="H50" s="5"/>
      <c r="I50">
        <f t="shared" si="0"/>
        <v>78</v>
      </c>
      <c r="J50" s="5"/>
    </row>
    <row r="51" spans="2:10" ht="16" x14ac:dyDescent="0.2">
      <c r="E51" s="13">
        <f>AVERAGE(E48:E50)</f>
        <v>37.333333333333336</v>
      </c>
      <c r="F51" s="13"/>
      <c r="G51" s="13">
        <f>AVERAGE(G48:G50)</f>
        <v>27.333333333333332</v>
      </c>
      <c r="I51" s="9">
        <f>AVERAGE(I48:I50)</f>
        <v>75.777777777777786</v>
      </c>
      <c r="J51" s="4" t="s">
        <v>4</v>
      </c>
    </row>
    <row r="52" spans="2:10" ht="16" x14ac:dyDescent="0.2">
      <c r="E52" s="15">
        <f>(STDEV(E48:E50))/(SQRT(COUNT(E48:E50)))</f>
        <v>12.66666666666667</v>
      </c>
      <c r="F52" s="15"/>
      <c r="G52" s="15">
        <f>(STDEV(G48:G50))/(SQRT(COUNT(G48:G50)))</f>
        <v>8.8380490557085665</v>
      </c>
      <c r="I52" s="4">
        <f>(STDEV(I48:I50))/(SQRT(COUNT(I48:I50)))</f>
        <v>5.1255833754092457</v>
      </c>
      <c r="J52" s="4" t="s">
        <v>3</v>
      </c>
    </row>
    <row r="54" spans="2:10" x14ac:dyDescent="0.2">
      <c r="B54" t="s">
        <v>36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abSelected="1" topLeftCell="A20" workbookViewId="0">
      <selection activeCell="C38" sqref="C38"/>
    </sheetView>
  </sheetViews>
  <sheetFormatPr baseColWidth="10" defaultColWidth="8.83203125" defaultRowHeight="15" x14ac:dyDescent="0.2"/>
  <sheetData>
    <row r="1" spans="1:17" ht="19" x14ac:dyDescent="0.25">
      <c r="A1" s="3" t="s">
        <v>24</v>
      </c>
      <c r="B1" s="3"/>
      <c r="C1" s="3" t="s">
        <v>25</v>
      </c>
      <c r="D1" s="3"/>
    </row>
    <row r="6" spans="1:17" x14ac:dyDescent="0.2">
      <c r="B6" s="1" t="s">
        <v>30</v>
      </c>
    </row>
    <row r="7" spans="1:17" x14ac:dyDescent="0.2">
      <c r="D7" s="6" t="s">
        <v>26</v>
      </c>
      <c r="E7" s="6" t="s">
        <v>28</v>
      </c>
      <c r="F7" s="6" t="s">
        <v>27</v>
      </c>
      <c r="I7" t="s">
        <v>32</v>
      </c>
    </row>
    <row r="8" spans="1:17" x14ac:dyDescent="0.2">
      <c r="D8" s="21">
        <v>0</v>
      </c>
      <c r="E8" s="21">
        <v>4.5999999999999996</v>
      </c>
      <c r="F8" s="21">
        <v>0</v>
      </c>
    </row>
    <row r="9" spans="1:17" x14ac:dyDescent="0.2">
      <c r="D9" s="21">
        <v>0.25</v>
      </c>
      <c r="E9" s="21">
        <v>3.1</v>
      </c>
      <c r="F9" s="21">
        <v>0.18</v>
      </c>
      <c r="I9" s="1" t="s">
        <v>33</v>
      </c>
      <c r="J9" s="1"/>
      <c r="K9" s="1" t="s">
        <v>51</v>
      </c>
      <c r="L9" s="1"/>
      <c r="N9" s="1" t="s">
        <v>52</v>
      </c>
      <c r="O9" s="1"/>
      <c r="P9" s="1" t="s">
        <v>48</v>
      </c>
      <c r="Q9" s="1"/>
    </row>
    <row r="10" spans="1:17" x14ac:dyDescent="0.2">
      <c r="D10" s="21">
        <v>1.1000000000000001</v>
      </c>
      <c r="E10" s="21">
        <v>5.0999999999999996</v>
      </c>
      <c r="F10" s="21">
        <v>1.3</v>
      </c>
      <c r="K10" t="s">
        <v>72</v>
      </c>
      <c r="N10" t="s">
        <v>73</v>
      </c>
      <c r="P10">
        <v>5</v>
      </c>
    </row>
    <row r="11" spans="1:17" x14ac:dyDescent="0.2">
      <c r="D11" s="21">
        <v>0.43</v>
      </c>
      <c r="E11" s="21">
        <v>1.5</v>
      </c>
      <c r="F11" s="21">
        <v>0.36</v>
      </c>
    </row>
    <row r="12" spans="1:17" x14ac:dyDescent="0.2">
      <c r="D12" s="22">
        <v>0.96</v>
      </c>
      <c r="E12" s="22">
        <v>6.8</v>
      </c>
      <c r="F12" s="22">
        <v>1.22</v>
      </c>
      <c r="I12" s="1" t="s">
        <v>68</v>
      </c>
      <c r="K12" s="1"/>
      <c r="L12" s="1"/>
      <c r="M12" s="1" t="s">
        <v>62</v>
      </c>
      <c r="N12" s="1"/>
      <c r="O12" s="1" t="s">
        <v>63</v>
      </c>
      <c r="P12" s="1"/>
      <c r="Q12" s="1" t="s">
        <v>67</v>
      </c>
    </row>
    <row r="13" spans="1:17" x14ac:dyDescent="0.2">
      <c r="D13" s="1">
        <f t="shared" ref="D13:E13" si="0">AVERAGE(D8:D12)</f>
        <v>0.54800000000000004</v>
      </c>
      <c r="E13" s="1">
        <f t="shared" si="0"/>
        <v>4.22</v>
      </c>
      <c r="F13" s="1">
        <f>AVERAGE(F8:F12)</f>
        <v>0.61199999999999988</v>
      </c>
      <c r="G13" s="1" t="s">
        <v>4</v>
      </c>
    </row>
    <row r="14" spans="1:17" x14ac:dyDescent="0.2">
      <c r="D14" s="1">
        <f t="shared" ref="D14:E14" si="1">(STDEV(D8:D12))/(SQRT(COUNT(D8:D12)))</f>
        <v>0.20946121359335243</v>
      </c>
      <c r="E14" s="1">
        <f t="shared" si="1"/>
        <v>0.90077744199108334</v>
      </c>
      <c r="F14" s="1">
        <f>(STDEV(F8:F12))/(SQRT(COUNT(F8:F12)))</f>
        <v>0.27089481353470024</v>
      </c>
      <c r="G14" s="1" t="s">
        <v>3</v>
      </c>
      <c r="J14" s="18" t="s">
        <v>78</v>
      </c>
      <c r="M14">
        <v>-3.6720000000000002</v>
      </c>
      <c r="O14" t="s">
        <v>74</v>
      </c>
      <c r="Q14">
        <v>3.1600000000000003E-2</v>
      </c>
    </row>
    <row r="15" spans="1:17" x14ac:dyDescent="0.2">
      <c r="J15" s="18" t="s">
        <v>75</v>
      </c>
      <c r="M15">
        <v>-6.4000000000000001E-2</v>
      </c>
      <c r="O15" t="s">
        <v>76</v>
      </c>
      <c r="Q15" t="s">
        <v>57</v>
      </c>
    </row>
    <row r="16" spans="1:17" x14ac:dyDescent="0.2">
      <c r="J16" t="s">
        <v>79</v>
      </c>
      <c r="M16">
        <v>3.6080000000000001</v>
      </c>
      <c r="O16" t="s">
        <v>77</v>
      </c>
      <c r="Q16">
        <v>2.6599999999999999E-2</v>
      </c>
    </row>
    <row r="17" spans="1:21" x14ac:dyDescent="0.2">
      <c r="K17" s="18"/>
    </row>
    <row r="18" spans="1:21" x14ac:dyDescent="0.2">
      <c r="B18" s="1" t="s">
        <v>31</v>
      </c>
    </row>
    <row r="20" spans="1:21" x14ac:dyDescent="0.2">
      <c r="D20" s="1" t="s">
        <v>26</v>
      </c>
      <c r="E20" s="1" t="s">
        <v>29</v>
      </c>
      <c r="F20" s="1"/>
      <c r="I20" t="s">
        <v>37</v>
      </c>
    </row>
    <row r="21" spans="1:21" x14ac:dyDescent="0.2">
      <c r="D21" s="20">
        <v>0.23549400000000001</v>
      </c>
      <c r="E21" s="20">
        <v>0.86523700000000003</v>
      </c>
      <c r="F21" s="10"/>
    </row>
    <row r="22" spans="1:21" x14ac:dyDescent="0.2">
      <c r="D22" s="21">
        <v>0.96584499999999995</v>
      </c>
      <c r="E22" s="21">
        <v>1.213654</v>
      </c>
      <c r="I22" s="1" t="s">
        <v>55</v>
      </c>
      <c r="J22" s="1"/>
      <c r="K22" s="1"/>
      <c r="L22" s="1" t="s">
        <v>52</v>
      </c>
      <c r="M22" s="1" t="s">
        <v>48</v>
      </c>
    </row>
    <row r="23" spans="1:21" x14ac:dyDescent="0.2">
      <c r="D23" s="21">
        <v>1.9856240000000001</v>
      </c>
      <c r="E23" s="21">
        <v>1.457821</v>
      </c>
      <c r="I23" t="s">
        <v>56</v>
      </c>
      <c r="L23">
        <v>0.6754</v>
      </c>
      <c r="M23">
        <v>6</v>
      </c>
    </row>
    <row r="24" spans="1:21" x14ac:dyDescent="0.2">
      <c r="D24" s="21">
        <v>0.78531600000000001</v>
      </c>
      <c r="E24" s="21">
        <v>0.61247499999999999</v>
      </c>
    </row>
    <row r="25" spans="1:21" x14ac:dyDescent="0.2">
      <c r="D25" s="21">
        <v>0.85632900000000001</v>
      </c>
      <c r="E25" s="21">
        <v>0.63256199999999996</v>
      </c>
    </row>
    <row r="26" spans="1:21" x14ac:dyDescent="0.2">
      <c r="D26" s="21">
        <v>1.417654</v>
      </c>
      <c r="E26" s="21">
        <v>0.98654200000000003</v>
      </c>
    </row>
    <row r="27" spans="1:21" x14ac:dyDescent="0.2">
      <c r="D27" s="12">
        <f t="shared" ref="D27" si="2">AVERAGE(D22:D26)</f>
        <v>1.2021535999999999</v>
      </c>
      <c r="E27" s="12">
        <f>AVERAGE(E22:E26)</f>
        <v>0.9806108</v>
      </c>
      <c r="F27" s="12" t="s">
        <v>4</v>
      </c>
    </row>
    <row r="28" spans="1:21" x14ac:dyDescent="0.2">
      <c r="D28" s="1">
        <f t="shared" ref="D28" si="3">(STDEV(D22:D26))/(SQRT(COUNT(D22:D26)))</f>
        <v>0.22466155470498284</v>
      </c>
      <c r="E28" s="1">
        <f>(STDEV(E22:E26))/(SQRT(COUNT(E22:E26)))</f>
        <v>0.16412431593258817</v>
      </c>
      <c r="F28" s="1" t="s">
        <v>3</v>
      </c>
    </row>
    <row r="31" spans="1:21" x14ac:dyDescent="0.2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"/>
  <sheetViews>
    <sheetView topLeftCell="A16" workbookViewId="0">
      <selection activeCell="C23" sqref="C23:G24"/>
    </sheetView>
  </sheetViews>
  <sheetFormatPr baseColWidth="10" defaultColWidth="8.83203125" defaultRowHeight="15" x14ac:dyDescent="0.2"/>
  <cols>
    <col min="4" max="4" width="9.5" bestFit="1" customWidth="1"/>
    <col min="5" max="7" width="10.5" bestFit="1" customWidth="1"/>
    <col min="12" max="14" width="9.5" bestFit="1" customWidth="1"/>
    <col min="20" max="22" width="9.5" bestFit="1" customWidth="1"/>
    <col min="28" max="30" width="9.5" bestFit="1" customWidth="1"/>
  </cols>
  <sheetData>
    <row r="1" spans="1:29" ht="19" x14ac:dyDescent="0.25">
      <c r="A1" s="3" t="s">
        <v>46</v>
      </c>
      <c r="B1" s="3"/>
      <c r="C1" s="3" t="s">
        <v>39</v>
      </c>
      <c r="D1" s="3"/>
    </row>
    <row r="3" spans="1:29" ht="19" x14ac:dyDescent="0.25">
      <c r="A3" s="3" t="s">
        <v>38</v>
      </c>
      <c r="C3" s="4" t="s">
        <v>40</v>
      </c>
      <c r="X3" s="1"/>
      <c r="Y3" s="31"/>
    </row>
    <row r="4" spans="1:29" x14ac:dyDescent="0.2">
      <c r="X4" s="1"/>
      <c r="Y4" s="31"/>
    </row>
    <row r="5" spans="1:29" x14ac:dyDescent="0.2">
      <c r="B5" s="1" t="s">
        <v>58</v>
      </c>
      <c r="I5" s="1" t="s">
        <v>59</v>
      </c>
      <c r="P5" s="1" t="s">
        <v>60</v>
      </c>
      <c r="W5" s="31"/>
      <c r="X5" s="1" t="s">
        <v>80</v>
      </c>
    </row>
    <row r="6" spans="1:29" x14ac:dyDescent="0.2">
      <c r="W6" s="31"/>
    </row>
    <row r="7" spans="1:29" x14ac:dyDescent="0.2">
      <c r="D7" s="6" t="s">
        <v>26</v>
      </c>
      <c r="E7" s="6" t="s">
        <v>54</v>
      </c>
      <c r="F7" s="6" t="s">
        <v>27</v>
      </c>
      <c r="K7" s="6" t="s">
        <v>26</v>
      </c>
      <c r="L7" s="6" t="s">
        <v>54</v>
      </c>
      <c r="M7" s="6" t="s">
        <v>27</v>
      </c>
      <c r="R7" s="6" t="s">
        <v>26</v>
      </c>
      <c r="S7" s="6" t="s">
        <v>54</v>
      </c>
      <c r="T7" s="6" t="s">
        <v>27</v>
      </c>
      <c r="W7" s="31"/>
      <c r="Z7" s="6" t="s">
        <v>26</v>
      </c>
      <c r="AA7" s="6" t="s">
        <v>54</v>
      </c>
      <c r="AB7" s="6" t="s">
        <v>27</v>
      </c>
    </row>
    <row r="8" spans="1:29" x14ac:dyDescent="0.2">
      <c r="D8" s="23">
        <v>1.3</v>
      </c>
      <c r="E8" s="23">
        <v>5.7</v>
      </c>
      <c r="F8" s="23">
        <v>1.3</v>
      </c>
      <c r="K8" s="23">
        <v>1.1000000000000001</v>
      </c>
      <c r="L8" s="23">
        <v>0.5</v>
      </c>
      <c r="M8" s="23">
        <v>1.6</v>
      </c>
      <c r="R8" s="23">
        <v>3.2</v>
      </c>
      <c r="S8" s="23">
        <v>2.7</v>
      </c>
      <c r="T8" s="23">
        <v>3.2</v>
      </c>
      <c r="W8" s="31"/>
      <c r="Z8" s="23">
        <v>0.2</v>
      </c>
      <c r="AA8" s="23">
        <v>0.3</v>
      </c>
      <c r="AB8" s="23">
        <v>0.3</v>
      </c>
    </row>
    <row r="9" spans="1:29" x14ac:dyDescent="0.2">
      <c r="D9" s="23">
        <v>0.3</v>
      </c>
      <c r="E9" s="23">
        <v>1.5</v>
      </c>
      <c r="F9" s="23">
        <v>0.1</v>
      </c>
      <c r="K9" s="23">
        <v>2.4</v>
      </c>
      <c r="L9" s="23">
        <v>1.8</v>
      </c>
      <c r="M9" s="23">
        <v>1</v>
      </c>
      <c r="R9" s="23">
        <v>3.1</v>
      </c>
      <c r="S9" s="23">
        <v>2.9</v>
      </c>
      <c r="T9" s="23">
        <v>2.7</v>
      </c>
      <c r="W9" s="31"/>
      <c r="Z9" s="23">
        <v>10.9</v>
      </c>
      <c r="AA9" s="23">
        <v>10.7</v>
      </c>
      <c r="AB9" s="23">
        <v>9.8000000000000007</v>
      </c>
    </row>
    <row r="10" spans="1:29" x14ac:dyDescent="0.2">
      <c r="D10" s="23">
        <v>0</v>
      </c>
      <c r="E10" s="23">
        <v>0.7</v>
      </c>
      <c r="F10" s="23">
        <v>0</v>
      </c>
      <c r="K10" s="23">
        <v>0.2</v>
      </c>
      <c r="L10" s="23">
        <v>0</v>
      </c>
      <c r="M10" s="23">
        <v>0.2</v>
      </c>
      <c r="R10" s="23">
        <v>2</v>
      </c>
      <c r="S10" s="23">
        <v>0.9</v>
      </c>
      <c r="T10" s="23">
        <v>0.6</v>
      </c>
      <c r="W10" s="31"/>
      <c r="Z10" s="23">
        <v>1.5</v>
      </c>
      <c r="AA10" s="23">
        <v>1.5</v>
      </c>
      <c r="AB10" s="23">
        <v>1.7</v>
      </c>
    </row>
    <row r="11" spans="1:29" x14ac:dyDescent="0.2">
      <c r="D11" s="23">
        <v>3.4</v>
      </c>
      <c r="E11" s="23">
        <v>8</v>
      </c>
      <c r="F11" s="23">
        <v>5</v>
      </c>
      <c r="K11" s="24">
        <v>6</v>
      </c>
      <c r="L11" s="24">
        <v>3.4</v>
      </c>
      <c r="M11" s="24">
        <v>5.8</v>
      </c>
      <c r="R11" s="23">
        <v>4.0999999999999996</v>
      </c>
      <c r="S11" s="23">
        <v>4.4000000000000004</v>
      </c>
      <c r="T11" s="23">
        <v>3.4</v>
      </c>
      <c r="W11" s="31"/>
      <c r="Z11" s="23">
        <v>1.9</v>
      </c>
      <c r="AA11" s="23">
        <v>2</v>
      </c>
      <c r="AB11" s="23">
        <v>1.5</v>
      </c>
    </row>
    <row r="12" spans="1:29" x14ac:dyDescent="0.2">
      <c r="D12" s="23">
        <v>4.2</v>
      </c>
      <c r="E12" s="23">
        <v>5.5</v>
      </c>
      <c r="F12" s="23">
        <v>5</v>
      </c>
      <c r="K12" s="24">
        <v>7</v>
      </c>
      <c r="L12" s="24">
        <v>5.3</v>
      </c>
      <c r="M12" s="24">
        <v>6.1</v>
      </c>
      <c r="R12" s="24">
        <v>4.2</v>
      </c>
      <c r="S12" s="24">
        <v>5.4</v>
      </c>
      <c r="T12" s="24">
        <v>4.7</v>
      </c>
      <c r="W12" s="31"/>
      <c r="Z12" s="23">
        <v>6.2</v>
      </c>
      <c r="AA12" s="23">
        <v>7.3</v>
      </c>
      <c r="AB12" s="23">
        <v>6</v>
      </c>
    </row>
    <row r="13" spans="1:29" x14ac:dyDescent="0.2">
      <c r="D13" s="23">
        <v>0.2</v>
      </c>
      <c r="E13" s="23">
        <v>1.1000000000000001</v>
      </c>
      <c r="F13" s="23">
        <v>0.3</v>
      </c>
      <c r="K13" s="24">
        <v>0.3</v>
      </c>
      <c r="L13" s="24">
        <v>0.1</v>
      </c>
      <c r="M13" s="24">
        <v>0.2</v>
      </c>
      <c r="R13" s="24">
        <v>0.2</v>
      </c>
      <c r="S13" s="24">
        <v>0.3</v>
      </c>
      <c r="T13" s="24">
        <v>0.3</v>
      </c>
      <c r="W13" s="31"/>
      <c r="Z13" s="24">
        <v>8.3333000000000004E-2</v>
      </c>
      <c r="AA13" s="24">
        <v>0.15348200000000001</v>
      </c>
      <c r="AB13" s="24">
        <v>0</v>
      </c>
    </row>
    <row r="14" spans="1:29" x14ac:dyDescent="0.2">
      <c r="D14" s="23">
        <v>0</v>
      </c>
      <c r="E14" s="23">
        <v>2.1</v>
      </c>
      <c r="F14" s="23">
        <v>0.2</v>
      </c>
      <c r="K14" s="29">
        <f>AVERAGE(K8:K13)</f>
        <v>2.8333333333333335</v>
      </c>
      <c r="L14" s="29">
        <f>AVERAGE(L8:L13)</f>
        <v>1.8499999999999999</v>
      </c>
      <c r="M14" s="29">
        <f>AVERAGE(M8:M13)</f>
        <v>2.4833333333333329</v>
      </c>
      <c r="N14" s="12" t="s">
        <v>4</v>
      </c>
      <c r="R14" s="29">
        <f>AVERAGE(R8:R13)</f>
        <v>2.8000000000000003</v>
      </c>
      <c r="S14" s="29">
        <f>AVERAGE(S8:S13)</f>
        <v>2.7666666666666671</v>
      </c>
      <c r="T14" s="29">
        <f>AVERAGE(T8:T13)</f>
        <v>2.4833333333333338</v>
      </c>
      <c r="U14" s="12" t="s">
        <v>4</v>
      </c>
      <c r="W14" s="31"/>
      <c r="Z14" s="24">
        <v>0.111111</v>
      </c>
      <c r="AA14" s="24">
        <v>0.111111</v>
      </c>
      <c r="AB14" s="24">
        <v>0</v>
      </c>
    </row>
    <row r="15" spans="1:29" x14ac:dyDescent="0.2">
      <c r="D15" s="24">
        <v>0.2</v>
      </c>
      <c r="E15" s="24">
        <v>3.2</v>
      </c>
      <c r="F15" s="24">
        <v>0.4</v>
      </c>
      <c r="K15" s="30">
        <f>(STDEV(K8:K13))/(SQRT(COUNT(K8:K13)))</f>
        <v>1.2101423240447564</v>
      </c>
      <c r="L15" s="30">
        <f>(STDEV(L8:L13))/(SQRT(COUNT(L8:L13)))</f>
        <v>0.86823575907315265</v>
      </c>
      <c r="M15" s="30">
        <f>(STDEV(M8:M13))/(SQRT(COUNT(M8:M13)))</f>
        <v>1.1178600588227094</v>
      </c>
      <c r="N15" s="14" t="s">
        <v>3</v>
      </c>
      <c r="R15" s="28">
        <f>(STDEV(R8:R13))/(SQRT(COUNT(R8:R13)))</f>
        <v>0.61373175465073226</v>
      </c>
      <c r="S15" s="28">
        <f>(STDEV(S8:S13))/(SQRT(COUNT(S8:S13)))</f>
        <v>0.79986109905269032</v>
      </c>
      <c r="T15" s="28">
        <f>(STDEV(T8:T13))/(SQRT(COUNT(T8:T13)))</f>
        <v>0.69829156597449404</v>
      </c>
      <c r="U15" s="14" t="s">
        <v>3</v>
      </c>
      <c r="W15" s="31"/>
      <c r="Z15" s="29">
        <f>AVERAGE(Z8:Z14)</f>
        <v>2.9849205714285714</v>
      </c>
      <c r="AA15" s="29">
        <f>AVERAGE(AA8:AA14)</f>
        <v>3.1520847142857145</v>
      </c>
      <c r="AB15" s="29">
        <f>AVERAGE(AB8:AB14)</f>
        <v>2.7571428571428571</v>
      </c>
      <c r="AC15" s="12" t="s">
        <v>4</v>
      </c>
    </row>
    <row r="16" spans="1:29" x14ac:dyDescent="0.2">
      <c r="D16" s="24">
        <v>0.3</v>
      </c>
      <c r="E16" s="24">
        <v>13.2</v>
      </c>
      <c r="F16" s="24">
        <v>0.6</v>
      </c>
      <c r="M16" s="1"/>
      <c r="N16" s="1"/>
      <c r="T16" s="1"/>
      <c r="U16" s="1"/>
      <c r="W16" s="31"/>
      <c r="Z16" s="28">
        <f>(STDEV(Z8:Z14))/(SQRT(COUNT(Z8:Z14)))</f>
        <v>1.5492012866777489</v>
      </c>
      <c r="AA16" s="28">
        <f>(STDEV(AA8:AA14))/(SQRT(COUNT(AA8:AA14)))</f>
        <v>1.5781728137040345</v>
      </c>
      <c r="AB16" s="28">
        <f>(STDEV(AB8:AB14))/(SQRT(COUNT(AB8:AB14)))</f>
        <v>1.4146945056151479</v>
      </c>
      <c r="AC16" s="14" t="s">
        <v>3</v>
      </c>
    </row>
    <row r="17" spans="1:29" x14ac:dyDescent="0.2">
      <c r="D17" s="24">
        <v>6.1</v>
      </c>
      <c r="E17" s="24">
        <v>8.1</v>
      </c>
      <c r="F17" s="24">
        <v>6.7</v>
      </c>
      <c r="W17" s="31"/>
      <c r="AB17" s="1"/>
    </row>
    <row r="18" spans="1:29" x14ac:dyDescent="0.2">
      <c r="D18" s="24">
        <v>5.9</v>
      </c>
      <c r="E18" s="24">
        <v>7.3</v>
      </c>
      <c r="F18" s="24">
        <v>6</v>
      </c>
      <c r="W18" s="31"/>
    </row>
    <row r="19" spans="1:29" x14ac:dyDescent="0.2">
      <c r="D19" s="25">
        <v>9.6999999999999993</v>
      </c>
      <c r="E19" s="25">
        <v>17.399999999999999</v>
      </c>
      <c r="F19" s="25">
        <v>10</v>
      </c>
      <c r="W19" s="31"/>
    </row>
    <row r="20" spans="1:29" x14ac:dyDescent="0.2">
      <c r="D20" s="28">
        <f>AVERAGE(D8:D19)</f>
        <v>2.6333333333333333</v>
      </c>
      <c r="E20" s="28">
        <f>AVERAGE(E8:E19)</f>
        <v>6.1499999999999995</v>
      </c>
      <c r="F20" s="28">
        <f t="shared" ref="F20" si="0">AVERAGE(F8:F19)</f>
        <v>2.9666666666666668</v>
      </c>
      <c r="G20" s="12" t="s">
        <v>4</v>
      </c>
      <c r="W20" s="31"/>
    </row>
    <row r="21" spans="1:29" x14ac:dyDescent="0.2">
      <c r="D21" s="28">
        <f>(STDEV(D8:D19))/(SQRT(COUNT(D8:D19)))</f>
        <v>0.92951056959557965</v>
      </c>
      <c r="E21" s="28">
        <f t="shared" ref="E21:F21" si="1">(STDEV(E8:E19))/(SQRT(COUNT(E8:E19)))</f>
        <v>1.475481431447192</v>
      </c>
      <c r="F21" s="28">
        <f t="shared" si="1"/>
        <v>0.98329481177757005</v>
      </c>
      <c r="G21" s="1" t="s">
        <v>3</v>
      </c>
      <c r="W21" s="31"/>
    </row>
    <row r="22" spans="1:29" x14ac:dyDescent="0.2">
      <c r="F22" s="1"/>
      <c r="G22" s="1"/>
      <c r="W22" s="31"/>
    </row>
    <row r="23" spans="1:29" s="1" customFormat="1" x14ac:dyDescent="0.2">
      <c r="C23" s="1" t="s">
        <v>55</v>
      </c>
      <c r="F23" s="1" t="s">
        <v>52</v>
      </c>
      <c r="G23" s="1" t="s">
        <v>48</v>
      </c>
      <c r="J23" s="1" t="s">
        <v>55</v>
      </c>
      <c r="M23" s="1" t="s">
        <v>52</v>
      </c>
      <c r="N23" s="1" t="s">
        <v>48</v>
      </c>
      <c r="Q23" s="1" t="s">
        <v>55</v>
      </c>
      <c r="T23" s="1" t="s">
        <v>52</v>
      </c>
      <c r="U23" s="1" t="s">
        <v>48</v>
      </c>
      <c r="W23" s="32"/>
      <c r="Y23" s="1" t="s">
        <v>55</v>
      </c>
      <c r="AB23" s="1" t="s">
        <v>52</v>
      </c>
      <c r="AC23" s="1" t="s">
        <v>48</v>
      </c>
    </row>
    <row r="24" spans="1:29" x14ac:dyDescent="0.2">
      <c r="C24" t="s">
        <v>56</v>
      </c>
      <c r="F24">
        <v>3.3300000000000003E-2</v>
      </c>
      <c r="G24">
        <v>12</v>
      </c>
      <c r="J24" t="s">
        <v>56</v>
      </c>
      <c r="M24">
        <v>3.1300000000000001E-2</v>
      </c>
      <c r="N24">
        <v>6</v>
      </c>
      <c r="Q24" t="s">
        <v>56</v>
      </c>
      <c r="T24" t="s">
        <v>57</v>
      </c>
      <c r="U24">
        <v>6</v>
      </c>
      <c r="W24" s="31"/>
      <c r="Y24" t="s">
        <v>56</v>
      </c>
      <c r="AB24">
        <v>0.4375</v>
      </c>
      <c r="AC24">
        <v>7</v>
      </c>
    </row>
    <row r="25" spans="1:29" x14ac:dyDescent="0.2">
      <c r="X25" s="31"/>
    </row>
    <row r="26" spans="1:29" x14ac:dyDescent="0.2">
      <c r="X26" s="31"/>
    </row>
    <row r="27" spans="1:29" x14ac:dyDescent="0.2">
      <c r="X27" s="31"/>
    </row>
    <row r="28" spans="1:29" x14ac:dyDescent="0.2">
      <c r="Y28" s="31"/>
    </row>
    <row r="29" spans="1:29" ht="19" x14ac:dyDescent="0.25">
      <c r="A29" s="3" t="s">
        <v>113</v>
      </c>
      <c r="C29" s="4" t="s">
        <v>49</v>
      </c>
      <c r="Y29" s="31"/>
    </row>
    <row r="30" spans="1:29" x14ac:dyDescent="0.2">
      <c r="C30" s="1" t="s">
        <v>61</v>
      </c>
    </row>
    <row r="33" spans="2:30" x14ac:dyDescent="0.2">
      <c r="B33" s="1" t="s">
        <v>47</v>
      </c>
      <c r="D33" s="19" t="s">
        <v>41</v>
      </c>
      <c r="E33" s="19" t="s">
        <v>42</v>
      </c>
      <c r="F33" s="19" t="s">
        <v>43</v>
      </c>
      <c r="G33" s="19" t="s">
        <v>44</v>
      </c>
    </row>
    <row r="34" spans="2:30" x14ac:dyDescent="0.2">
      <c r="D34" s="26">
        <v>0.216667</v>
      </c>
      <c r="E34" s="26">
        <v>5.2916670000000003</v>
      </c>
      <c r="F34" s="26">
        <v>11.05833</v>
      </c>
      <c r="G34" s="26">
        <v>13.175000000000001</v>
      </c>
    </row>
    <row r="35" spans="2:30" x14ac:dyDescent="0.2">
      <c r="D35" s="27">
        <v>0.25833299999999998</v>
      </c>
      <c r="E35" s="27">
        <v>21.658329999999999</v>
      </c>
      <c r="F35" s="27">
        <v>22.991669999999999</v>
      </c>
      <c r="G35" s="27">
        <v>25.158329999999999</v>
      </c>
    </row>
    <row r="36" spans="2:30" x14ac:dyDescent="0.2">
      <c r="D36" s="27">
        <v>5.141667</v>
      </c>
      <c r="E36" s="27">
        <v>12.8</v>
      </c>
      <c r="F36" s="27">
        <v>17.366669999999999</v>
      </c>
      <c r="G36" s="27">
        <v>15.408329999999999</v>
      </c>
    </row>
    <row r="37" spans="2:30" x14ac:dyDescent="0.2">
      <c r="D37" s="27">
        <v>1.1666669999999999</v>
      </c>
      <c r="E37" s="27">
        <v>1.683333</v>
      </c>
      <c r="F37" s="27">
        <v>7.2833329999999998</v>
      </c>
      <c r="G37" s="27">
        <v>5.2249999999999996</v>
      </c>
    </row>
    <row r="38" spans="2:30" x14ac:dyDescent="0.2">
      <c r="D38" s="27">
        <v>0.6</v>
      </c>
      <c r="E38" s="27">
        <v>7</v>
      </c>
      <c r="F38" s="27">
        <v>15.116669999999999</v>
      </c>
      <c r="G38" s="27">
        <v>3.766667</v>
      </c>
    </row>
    <row r="39" spans="2:30" x14ac:dyDescent="0.2">
      <c r="D39" s="29">
        <f>AVERAGE(D34:D38)</f>
        <v>1.4766667999999998</v>
      </c>
      <c r="E39" s="29">
        <f>AVERAGE(E34:E38)</f>
        <v>9.6866659999999989</v>
      </c>
      <c r="F39" s="29">
        <f>AVERAGE(F34:F38)</f>
        <v>14.763334599999999</v>
      </c>
      <c r="G39" s="29">
        <f t="shared" ref="G39" si="2">AVERAGE(G34:G38)</f>
        <v>12.5466654</v>
      </c>
      <c r="H39" s="12" t="s">
        <v>4</v>
      </c>
    </row>
    <row r="40" spans="2:30" x14ac:dyDescent="0.2">
      <c r="D40" s="30">
        <f>(STDEV(D34:D38))/(SQRT(COUNT(D34:D38)))</f>
        <v>0.93190149062132099</v>
      </c>
      <c r="E40" s="30">
        <f>(STDEV(E34:E38))/(SQRT(COUNT(E34:E38)))</f>
        <v>3.4899936750580078</v>
      </c>
      <c r="F40" s="30">
        <f t="shared" ref="F40" si="3">(STDEV(F34:F38))/(SQRT(COUNT(F34:F38)))</f>
        <v>2.6859373371944417</v>
      </c>
      <c r="G40" s="30">
        <f>(STDEV(G34:G38))/(SQRT(COUNT(G34:G38)))</f>
        <v>3.8622090101967754</v>
      </c>
      <c r="H40" s="14" t="s">
        <v>3</v>
      </c>
    </row>
    <row r="41" spans="2:30" x14ac:dyDescent="0.2">
      <c r="G41" s="1"/>
      <c r="H41" s="1"/>
    </row>
    <row r="43" spans="2:30" s="1" customFormat="1" x14ac:dyDescent="0.2">
      <c r="B43" s="1" t="s">
        <v>33</v>
      </c>
      <c r="D43" s="1" t="s">
        <v>51</v>
      </c>
      <c r="F43" s="1" t="s">
        <v>52</v>
      </c>
      <c r="H43" s="1" t="s">
        <v>48</v>
      </c>
      <c r="AB43"/>
      <c r="AC43"/>
      <c r="AD43"/>
    </row>
    <row r="44" spans="2:30" x14ac:dyDescent="0.2">
      <c r="D44" t="s">
        <v>50</v>
      </c>
      <c r="F44" t="s">
        <v>53</v>
      </c>
      <c r="H44">
        <v>5</v>
      </c>
      <c r="AB44" s="1"/>
      <c r="AC44" s="1"/>
      <c r="AD44" s="1"/>
    </row>
    <row r="47" spans="2:30" x14ac:dyDescent="0.2">
      <c r="B47" s="1" t="s">
        <v>68</v>
      </c>
      <c r="D47" s="1"/>
      <c r="E47" s="1"/>
      <c r="F47" s="1" t="s">
        <v>62</v>
      </c>
      <c r="G47" s="1"/>
      <c r="H47" s="1" t="s">
        <v>63</v>
      </c>
      <c r="I47" s="1"/>
      <c r="J47" s="1" t="s">
        <v>67</v>
      </c>
    </row>
    <row r="49" spans="4:10" x14ac:dyDescent="0.2">
      <c r="D49" s="18" t="s">
        <v>69</v>
      </c>
      <c r="F49">
        <v>-8.2100000000000009</v>
      </c>
      <c r="H49" t="s">
        <v>64</v>
      </c>
      <c r="J49">
        <v>3.4582000000000002E-2</v>
      </c>
    </row>
    <row r="50" spans="4:10" x14ac:dyDescent="0.2">
      <c r="D50" s="18" t="s">
        <v>70</v>
      </c>
      <c r="F50">
        <v>-13.29</v>
      </c>
      <c r="H50" t="s">
        <v>65</v>
      </c>
      <c r="J50">
        <v>1.258E-3</v>
      </c>
    </row>
    <row r="51" spans="4:10" x14ac:dyDescent="0.2">
      <c r="D51" s="18" t="s">
        <v>71</v>
      </c>
      <c r="F51">
        <v>-11.07</v>
      </c>
      <c r="H51" t="s">
        <v>66</v>
      </c>
      <c r="J51">
        <v>5.1399999999999996E-3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9"/>
  <sheetViews>
    <sheetView workbookViewId="0">
      <selection activeCell="Y3" sqref="Y3"/>
    </sheetView>
  </sheetViews>
  <sheetFormatPr baseColWidth="10" defaultColWidth="8.83203125" defaultRowHeight="15" x14ac:dyDescent="0.2"/>
  <sheetData>
    <row r="1" spans="1:31" s="3" customFormat="1" ht="19" x14ac:dyDescent="0.25">
      <c r="A1" s="3" t="s">
        <v>114</v>
      </c>
      <c r="C1" s="3" t="s">
        <v>89</v>
      </c>
    </row>
    <row r="3" spans="1:31" s="1" customFormat="1" ht="16" x14ac:dyDescent="0.2">
      <c r="B3" s="4" t="s">
        <v>87</v>
      </c>
      <c r="C3" s="4" t="s">
        <v>88</v>
      </c>
      <c r="D3" s="4"/>
      <c r="E3" s="4"/>
      <c r="M3" s="4" t="s">
        <v>87</v>
      </c>
      <c r="O3" s="4"/>
      <c r="P3" s="4" t="s">
        <v>91</v>
      </c>
      <c r="X3" s="4" t="s">
        <v>87</v>
      </c>
      <c r="Y3" s="4" t="s">
        <v>90</v>
      </c>
      <c r="Z3" s="4"/>
      <c r="AA3" s="4"/>
    </row>
    <row r="5" spans="1:31" s="1" customFormat="1" x14ac:dyDescent="0.2">
      <c r="E5" s="1" t="s">
        <v>85</v>
      </c>
      <c r="H5" s="1" t="s">
        <v>86</v>
      </c>
      <c r="P5" s="1" t="s">
        <v>85</v>
      </c>
      <c r="S5" s="1" t="s">
        <v>86</v>
      </c>
      <c r="AA5" s="1" t="s">
        <v>85</v>
      </c>
      <c r="AD5" s="1" t="s">
        <v>86</v>
      </c>
    </row>
    <row r="6" spans="1:31" s="1" customFormat="1" x14ac:dyDescent="0.2">
      <c r="C6" s="1" t="s">
        <v>81</v>
      </c>
      <c r="E6" s="1" t="s">
        <v>82</v>
      </c>
      <c r="F6" s="1" t="s">
        <v>83</v>
      </c>
      <c r="H6" s="1" t="s">
        <v>84</v>
      </c>
      <c r="I6" s="1" t="s">
        <v>83</v>
      </c>
      <c r="N6" s="1" t="s">
        <v>81</v>
      </c>
      <c r="P6" s="1" t="s">
        <v>82</v>
      </c>
      <c r="Q6" s="1" t="s">
        <v>83</v>
      </c>
      <c r="S6" s="1" t="s">
        <v>84</v>
      </c>
      <c r="T6" s="1" t="s">
        <v>83</v>
      </c>
      <c r="Y6" s="1" t="s">
        <v>81</v>
      </c>
      <c r="AA6" s="1" t="s">
        <v>82</v>
      </c>
      <c r="AB6" s="1" t="s">
        <v>83</v>
      </c>
      <c r="AD6" s="1" t="s">
        <v>84</v>
      </c>
      <c r="AE6" s="1" t="s">
        <v>83</v>
      </c>
    </row>
    <row r="7" spans="1:31" x14ac:dyDescent="0.2">
      <c r="E7" s="27">
        <v>303.161</v>
      </c>
      <c r="F7" s="27">
        <v>393.27499999999998</v>
      </c>
      <c r="G7" s="27"/>
      <c r="H7" s="27">
        <v>174.684</v>
      </c>
      <c r="I7" s="27">
        <v>643.08600000000001</v>
      </c>
      <c r="J7" s="27"/>
      <c r="K7" s="27"/>
      <c r="M7" s="27"/>
      <c r="N7" s="27"/>
      <c r="O7" s="27"/>
      <c r="P7" s="27">
        <v>300.62700000000001</v>
      </c>
      <c r="Q7" s="27">
        <v>410.94900000000001</v>
      </c>
      <c r="R7" s="27"/>
      <c r="S7" s="27">
        <v>308.29899999999998</v>
      </c>
      <c r="T7" s="27">
        <v>285.82499999999999</v>
      </c>
      <c r="X7" s="27"/>
      <c r="Y7" s="27"/>
      <c r="Z7" s="27"/>
      <c r="AA7" s="27">
        <v>302</v>
      </c>
      <c r="AB7" s="27">
        <v>496</v>
      </c>
      <c r="AC7" s="27"/>
      <c r="AD7" s="27">
        <v>332</v>
      </c>
      <c r="AE7" s="27">
        <v>311</v>
      </c>
    </row>
    <row r="8" spans="1:31" x14ac:dyDescent="0.2">
      <c r="E8" s="27">
        <v>437.81900000000002</v>
      </c>
      <c r="F8" s="27">
        <v>263.39800000000002</v>
      </c>
      <c r="G8" s="27"/>
      <c r="H8" s="27">
        <v>203.60499999999999</v>
      </c>
      <c r="I8" s="27">
        <v>338.91899999999998</v>
      </c>
      <c r="J8" s="27"/>
      <c r="K8" s="27"/>
      <c r="M8" s="27"/>
      <c r="N8" s="27"/>
      <c r="O8" s="27"/>
      <c r="P8" s="27">
        <v>291.35700000000003</v>
      </c>
      <c r="Q8" s="27">
        <v>307.49099999999999</v>
      </c>
      <c r="R8" s="27"/>
      <c r="S8" s="27">
        <v>339.262</v>
      </c>
      <c r="T8" s="27">
        <v>389.548</v>
      </c>
      <c r="X8" s="27"/>
      <c r="Y8" s="27"/>
      <c r="Z8" s="27"/>
      <c r="AA8" s="27">
        <v>265</v>
      </c>
      <c r="AB8" s="27">
        <v>403</v>
      </c>
      <c r="AC8" s="27"/>
      <c r="AD8" s="27">
        <v>335</v>
      </c>
      <c r="AE8" s="27">
        <v>409</v>
      </c>
    </row>
    <row r="9" spans="1:31" x14ac:dyDescent="0.2">
      <c r="E9" s="27">
        <v>341.625</v>
      </c>
      <c r="F9" s="27">
        <v>228.875</v>
      </c>
      <c r="G9" s="27"/>
      <c r="H9" s="27">
        <v>253.375</v>
      </c>
      <c r="I9" s="27">
        <v>292.07499999999999</v>
      </c>
      <c r="J9" s="27"/>
      <c r="K9" s="27"/>
      <c r="M9" s="27"/>
      <c r="N9" s="27"/>
      <c r="O9" s="27"/>
      <c r="P9" s="27">
        <v>254.583</v>
      </c>
      <c r="Q9" s="27">
        <v>181.911</v>
      </c>
      <c r="R9" s="27"/>
      <c r="S9" s="27">
        <v>566.54999999999995</v>
      </c>
      <c r="T9" s="27">
        <v>126.3</v>
      </c>
      <c r="X9" s="27"/>
      <c r="Y9" s="27"/>
      <c r="Z9" s="27"/>
      <c r="AA9" s="27">
        <v>703</v>
      </c>
      <c r="AB9" s="27">
        <v>119</v>
      </c>
      <c r="AC9" s="27"/>
      <c r="AD9" s="27">
        <v>434</v>
      </c>
      <c r="AE9" s="27">
        <v>289</v>
      </c>
    </row>
    <row r="10" spans="1:31" x14ac:dyDescent="0.2">
      <c r="E10" s="27">
        <v>106.75</v>
      </c>
      <c r="F10" s="27">
        <v>248.97499999999999</v>
      </c>
      <c r="G10" s="27"/>
      <c r="H10" s="27">
        <v>144.75</v>
      </c>
      <c r="I10" s="27">
        <v>716.8</v>
      </c>
      <c r="J10" s="27"/>
      <c r="K10" s="27"/>
      <c r="M10" s="27"/>
      <c r="N10" s="27"/>
      <c r="O10" s="27"/>
      <c r="P10" s="27">
        <v>0.47499999999999998</v>
      </c>
      <c r="Q10" s="27">
        <v>0.6</v>
      </c>
      <c r="R10" s="27"/>
      <c r="S10" s="27">
        <v>216.22499999999999</v>
      </c>
      <c r="T10" s="27">
        <v>211.82499999999999</v>
      </c>
      <c r="X10" s="27"/>
      <c r="Y10" s="27"/>
      <c r="Z10" s="27"/>
      <c r="AA10" s="27">
        <v>170</v>
      </c>
      <c r="AB10" s="27">
        <v>597</v>
      </c>
      <c r="AC10" s="27"/>
      <c r="AD10" s="27">
        <v>216</v>
      </c>
      <c r="AE10" s="27">
        <v>331</v>
      </c>
    </row>
    <row r="11" spans="1:31" x14ac:dyDescent="0.2">
      <c r="E11" s="27">
        <v>222</v>
      </c>
      <c r="F11" s="27">
        <v>116.75</v>
      </c>
      <c r="G11" s="27"/>
      <c r="H11" s="27">
        <v>92.025000000000006</v>
      </c>
      <c r="I11" s="27">
        <v>248.55</v>
      </c>
      <c r="J11" s="27"/>
      <c r="K11" s="27"/>
      <c r="M11" s="27"/>
      <c r="N11" s="27"/>
      <c r="O11" s="27"/>
      <c r="P11" s="27">
        <v>193.52500000000001</v>
      </c>
      <c r="Q11" s="27">
        <v>413.05</v>
      </c>
      <c r="R11" s="27"/>
      <c r="S11" s="27">
        <v>86.7</v>
      </c>
      <c r="T11" s="27">
        <v>562.52499999999998</v>
      </c>
      <c r="X11" s="27"/>
      <c r="Y11" s="27"/>
      <c r="Z11" s="27"/>
      <c r="AA11" s="27">
        <v>479</v>
      </c>
      <c r="AB11" s="27">
        <v>232</v>
      </c>
      <c r="AC11" s="27"/>
      <c r="AD11" s="27">
        <v>212</v>
      </c>
      <c r="AE11" s="27">
        <v>344</v>
      </c>
    </row>
    <row r="12" spans="1:31" x14ac:dyDescent="0.2">
      <c r="E12" s="27">
        <v>189.5</v>
      </c>
      <c r="F12" s="27">
        <v>499.06299999999999</v>
      </c>
      <c r="G12" s="27"/>
      <c r="H12" s="27">
        <v>165.1</v>
      </c>
      <c r="I12" s="27">
        <v>464.15</v>
      </c>
      <c r="J12" s="27"/>
      <c r="K12" s="27"/>
      <c r="M12" s="27"/>
      <c r="N12" s="27"/>
      <c r="O12" s="27"/>
      <c r="P12" s="27">
        <v>333.25</v>
      </c>
      <c r="Q12" s="27">
        <v>194.5</v>
      </c>
      <c r="R12" s="27"/>
      <c r="S12" s="27">
        <v>256.02499999999998</v>
      </c>
      <c r="T12" s="27">
        <v>90.6</v>
      </c>
      <c r="X12" s="27"/>
      <c r="Y12" s="27"/>
      <c r="Z12" s="27"/>
      <c r="AA12" s="27">
        <v>385</v>
      </c>
      <c r="AB12" s="27">
        <v>246</v>
      </c>
      <c r="AC12" s="27"/>
      <c r="AD12" s="27">
        <v>213</v>
      </c>
      <c r="AE12" s="27">
        <v>508</v>
      </c>
    </row>
    <row r="13" spans="1:31" x14ac:dyDescent="0.2">
      <c r="E13" s="27">
        <v>325.3</v>
      </c>
      <c r="F13" s="27">
        <v>411.42500000000001</v>
      </c>
      <c r="G13" s="27"/>
      <c r="H13" s="27">
        <v>219.82499999999999</v>
      </c>
      <c r="I13" s="27">
        <v>381.2</v>
      </c>
      <c r="J13" s="27"/>
      <c r="K13" s="27"/>
      <c r="M13" s="27"/>
      <c r="N13" s="27"/>
      <c r="O13" s="27"/>
      <c r="P13" s="27">
        <v>401.31299999999999</v>
      </c>
      <c r="Q13" s="27">
        <v>436.75</v>
      </c>
      <c r="R13" s="27"/>
      <c r="S13" s="27">
        <v>531.5</v>
      </c>
      <c r="T13" s="27">
        <v>177.92500000000001</v>
      </c>
      <c r="X13" s="27"/>
      <c r="Y13" s="27"/>
      <c r="Z13" s="27"/>
      <c r="AA13" s="27">
        <v>316</v>
      </c>
      <c r="AB13" s="27">
        <v>311</v>
      </c>
      <c r="AC13" s="27"/>
      <c r="AD13" s="27">
        <v>346</v>
      </c>
      <c r="AE13" s="27">
        <v>367</v>
      </c>
    </row>
    <row r="14" spans="1:31" x14ac:dyDescent="0.2">
      <c r="E14" s="29">
        <f>AVERAGE(E7:E13)</f>
        <v>275.16500000000002</v>
      </c>
      <c r="F14" s="29">
        <f>AVERAGE(F7:F13)</f>
        <v>308.82299999999998</v>
      </c>
      <c r="G14" s="27"/>
      <c r="H14" s="29">
        <f>AVERAGE(H7:H13)</f>
        <v>179.05199999999999</v>
      </c>
      <c r="I14" s="29">
        <f>AVERAGE(I7:I13)</f>
        <v>440.68285714285713</v>
      </c>
      <c r="J14" s="12" t="s">
        <v>4</v>
      </c>
      <c r="K14" s="27"/>
      <c r="L14" s="27"/>
      <c r="M14" s="27"/>
      <c r="N14" s="27"/>
      <c r="O14" s="12" t="s">
        <v>4</v>
      </c>
      <c r="P14" s="29">
        <f>AVERAGE(P7:P13)</f>
        <v>253.59</v>
      </c>
      <c r="Q14" s="29">
        <f>AVERAGE(Q7:Q13)</f>
        <v>277.89300000000003</v>
      </c>
      <c r="R14" s="26"/>
      <c r="S14" s="29">
        <f>AVERAGE(S7:S13)</f>
        <v>329.22299999999996</v>
      </c>
      <c r="T14" s="29">
        <f>AVERAGE(T7:T13)</f>
        <v>263.50685714285714</v>
      </c>
      <c r="U14" s="12" t="s">
        <v>4</v>
      </c>
      <c r="X14" s="27"/>
      <c r="Y14" s="41"/>
      <c r="Z14" s="41"/>
      <c r="AA14" s="27">
        <v>288</v>
      </c>
      <c r="AB14" s="27">
        <v>404</v>
      </c>
      <c r="AC14" s="27"/>
      <c r="AD14" s="27">
        <v>671</v>
      </c>
      <c r="AE14" s="27">
        <v>146</v>
      </c>
    </row>
    <row r="15" spans="1:31" x14ac:dyDescent="0.2">
      <c r="E15" s="30">
        <f>(STDEV(E7:E13))/(SQRT(COUNT(E7:E13)))</f>
        <v>41.604478705795024</v>
      </c>
      <c r="F15" s="30">
        <f>(STDEV(F7:F13))/(SQRT(COUNT(F7:F13)))</f>
        <v>49.46848493401297</v>
      </c>
      <c r="G15" s="27"/>
      <c r="H15" s="30">
        <f>(STDEV(H7:H13))/(SQRT(COUNT(H7:H13)))</f>
        <v>19.972158793108534</v>
      </c>
      <c r="I15" s="30">
        <f>(STDEV(I7:I13))/(SQRT(COUNT(I7:I13)))</f>
        <v>67.374546296706725</v>
      </c>
      <c r="J15" s="14" t="s">
        <v>3</v>
      </c>
      <c r="K15" s="27"/>
      <c r="L15" s="27"/>
      <c r="M15" s="27"/>
      <c r="N15" s="27"/>
      <c r="O15" s="14" t="s">
        <v>3</v>
      </c>
      <c r="P15" s="30">
        <f>(STDEV(P7:P13))/(SQRT(COUNT(P7:P13)))</f>
        <v>48.668612033688753</v>
      </c>
      <c r="Q15" s="30">
        <f>(STDEV(Q7:Q13))/(SQRT(COUNT(Q7:Q13)))</f>
        <v>60.776962752580602</v>
      </c>
      <c r="R15" s="41"/>
      <c r="S15" s="30">
        <f>(STDEV(S7:S13))/(SQRT(COUNT(S7:S13)))</f>
        <v>64.498539240011013</v>
      </c>
      <c r="T15" s="30">
        <f>(STDEV(T7:T13))/(SQRT(COUNT(T7:T13)))</f>
        <v>62.58595812291496</v>
      </c>
      <c r="U15" s="14" t="s">
        <v>3</v>
      </c>
      <c r="X15" s="27"/>
      <c r="Y15" s="41"/>
      <c r="Z15" s="41"/>
      <c r="AA15" s="27">
        <v>254</v>
      </c>
      <c r="AB15" s="27">
        <v>369</v>
      </c>
      <c r="AC15" s="27"/>
      <c r="AD15" s="27">
        <v>368</v>
      </c>
      <c r="AE15" s="27">
        <v>455</v>
      </c>
    </row>
    <row r="16" spans="1:31" x14ac:dyDescent="0.2">
      <c r="L16" s="27"/>
      <c r="M16" s="27"/>
      <c r="N16" s="27"/>
      <c r="O16" s="27"/>
      <c r="P16" s="27"/>
      <c r="Q16" s="27"/>
      <c r="R16" s="27"/>
      <c r="S16" s="27"/>
      <c r="T16" s="27"/>
      <c r="X16" s="27"/>
      <c r="Y16" s="41"/>
      <c r="Z16" s="30"/>
      <c r="AA16" s="27">
        <v>282</v>
      </c>
      <c r="AB16" s="27">
        <v>350</v>
      </c>
      <c r="AC16" s="27"/>
      <c r="AD16" s="27">
        <v>326</v>
      </c>
      <c r="AE16" s="27">
        <v>333</v>
      </c>
    </row>
    <row r="17" spans="3:33" x14ac:dyDescent="0.2">
      <c r="L17" s="27"/>
      <c r="M17" s="27"/>
      <c r="N17" s="27"/>
      <c r="O17" s="27"/>
      <c r="P17" s="27"/>
      <c r="Q17" s="27"/>
      <c r="R17" s="27"/>
      <c r="S17" s="27"/>
      <c r="T17" s="27"/>
      <c r="X17" s="27"/>
      <c r="Y17" s="41"/>
      <c r="Z17" s="12" t="s">
        <v>4</v>
      </c>
      <c r="AA17" s="29">
        <f>AVERAGE(AA7:AA16)</f>
        <v>344.4</v>
      </c>
      <c r="AB17" s="29">
        <f>AVERAGE(AB7:AB16)</f>
        <v>352.7</v>
      </c>
      <c r="AC17" s="26"/>
      <c r="AD17" s="29">
        <f>AVERAGE(AD7:AD16)</f>
        <v>345.3</v>
      </c>
      <c r="AE17" s="29">
        <f>AVERAGE(AE7:AE16)</f>
        <v>349.3</v>
      </c>
      <c r="AF17" s="12" t="s">
        <v>4</v>
      </c>
    </row>
    <row r="18" spans="3:33" x14ac:dyDescent="0.2">
      <c r="L18" s="27"/>
      <c r="M18" s="27"/>
      <c r="N18" s="27"/>
      <c r="O18" s="27"/>
      <c r="P18" s="27"/>
      <c r="Q18" s="27"/>
      <c r="R18" s="27"/>
      <c r="S18" s="27"/>
      <c r="T18" s="27"/>
      <c r="X18" s="27"/>
      <c r="Y18" s="41"/>
      <c r="Z18" s="14" t="s">
        <v>3</v>
      </c>
      <c r="AA18" s="30">
        <f>(STDEV(AA7:AA16))/(SQRT(COUNT(AA7:AA16)))</f>
        <v>47.48454719403167</v>
      </c>
      <c r="AB18" s="30">
        <f>(STDEV(AB7:AB16))/(SQRT(COUNT(AB7:AB16)))</f>
        <v>43.199807098334759</v>
      </c>
      <c r="AC18" s="27"/>
      <c r="AD18" s="30">
        <f>(STDEV(AD7:AD16))/(SQRT(COUNT(AD7:AD16)))</f>
        <v>43.09035726109601</v>
      </c>
      <c r="AE18" s="30">
        <f>(STDEV(AE7:AE16))/(SQRT(COUNT(AE7:AE16)))</f>
        <v>31.144484084487413</v>
      </c>
      <c r="AF18" s="14" t="s">
        <v>3</v>
      </c>
    </row>
    <row r="19" spans="3:33" x14ac:dyDescent="0.2">
      <c r="L19" s="27"/>
      <c r="M19" s="27"/>
      <c r="N19" s="27"/>
      <c r="O19" s="27"/>
      <c r="P19" s="27"/>
      <c r="Q19" s="27"/>
      <c r="R19" s="27"/>
      <c r="S19" s="27"/>
      <c r="T19" s="27"/>
      <c r="X19" s="27"/>
      <c r="Y19" s="41"/>
      <c r="Z19" s="30"/>
      <c r="AA19" s="27"/>
      <c r="AB19" s="27"/>
      <c r="AC19" s="27"/>
      <c r="AD19" s="27"/>
      <c r="AE19" s="27"/>
    </row>
    <row r="20" spans="3:33" x14ac:dyDescent="0.2"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30"/>
      <c r="AA20" s="27"/>
      <c r="AB20" s="27"/>
      <c r="AC20" s="27"/>
      <c r="AD20" s="27"/>
      <c r="AE20" s="27"/>
    </row>
    <row r="21" spans="3:33" x14ac:dyDescent="0.2">
      <c r="C21" s="1" t="s">
        <v>92</v>
      </c>
      <c r="D21" s="1"/>
      <c r="E21" s="1" t="s">
        <v>51</v>
      </c>
      <c r="F21" s="1"/>
      <c r="G21" s="1" t="s">
        <v>52</v>
      </c>
      <c r="H21" s="1"/>
      <c r="I21" s="1" t="s">
        <v>48</v>
      </c>
      <c r="J21" s="1"/>
      <c r="K21" s="1"/>
      <c r="N21" s="1" t="s">
        <v>92</v>
      </c>
      <c r="O21" s="1"/>
      <c r="P21" s="1" t="s">
        <v>51</v>
      </c>
      <c r="Q21" s="1"/>
      <c r="R21" s="1" t="s">
        <v>52</v>
      </c>
      <c r="S21" s="1"/>
      <c r="T21" s="1" t="s">
        <v>48</v>
      </c>
      <c r="U21" s="1"/>
      <c r="V21" s="1"/>
      <c r="W21" s="1"/>
      <c r="Y21" s="1" t="s">
        <v>92</v>
      </c>
      <c r="Z21" s="1"/>
      <c r="AA21" s="1" t="s">
        <v>51</v>
      </c>
      <c r="AB21" s="1"/>
      <c r="AC21" s="1" t="s">
        <v>52</v>
      </c>
      <c r="AD21" s="1"/>
      <c r="AE21" s="1" t="s">
        <v>48</v>
      </c>
      <c r="AF21" s="1"/>
      <c r="AG21" s="1"/>
    </row>
    <row r="22" spans="3:33" x14ac:dyDescent="0.2">
      <c r="C22" t="s">
        <v>93</v>
      </c>
      <c r="E22" t="s">
        <v>94</v>
      </c>
      <c r="G22" t="s">
        <v>95</v>
      </c>
      <c r="I22">
        <v>7</v>
      </c>
      <c r="N22" t="s">
        <v>93</v>
      </c>
      <c r="P22" t="s">
        <v>105</v>
      </c>
      <c r="R22" t="s">
        <v>106</v>
      </c>
      <c r="T22">
        <v>7</v>
      </c>
      <c r="Y22" t="s">
        <v>93</v>
      </c>
      <c r="AA22" t="s">
        <v>101</v>
      </c>
      <c r="AC22" t="s">
        <v>102</v>
      </c>
      <c r="AE22">
        <v>10</v>
      </c>
    </row>
    <row r="23" spans="3:33" x14ac:dyDescent="0.2">
      <c r="C23" t="s">
        <v>82</v>
      </c>
      <c r="E23" t="s">
        <v>96</v>
      </c>
      <c r="G23" t="s">
        <v>97</v>
      </c>
      <c r="N23" t="s">
        <v>82</v>
      </c>
      <c r="P23" t="s">
        <v>107</v>
      </c>
      <c r="R23" t="s">
        <v>108</v>
      </c>
      <c r="Y23" t="s">
        <v>82</v>
      </c>
      <c r="AA23" t="s">
        <v>103</v>
      </c>
      <c r="AC23" t="s">
        <v>104</v>
      </c>
    </row>
    <row r="25" spans="3:33" x14ac:dyDescent="0.2">
      <c r="C25" s="1" t="s">
        <v>68</v>
      </c>
      <c r="E25" s="1"/>
      <c r="F25" s="1"/>
      <c r="G25" s="1" t="s">
        <v>62</v>
      </c>
      <c r="H25" s="1"/>
      <c r="I25" s="1" t="s">
        <v>63</v>
      </c>
      <c r="J25" s="1"/>
      <c r="K25" s="1" t="s">
        <v>67</v>
      </c>
      <c r="N25" s="1" t="s">
        <v>68</v>
      </c>
      <c r="P25" s="1"/>
      <c r="Q25" s="1"/>
      <c r="R25" s="1" t="s">
        <v>62</v>
      </c>
      <c r="S25" s="1"/>
      <c r="T25" s="1" t="s">
        <v>63</v>
      </c>
      <c r="U25" s="1"/>
      <c r="V25" s="1" t="s">
        <v>67</v>
      </c>
      <c r="W25" s="1"/>
      <c r="Y25" s="1" t="s">
        <v>68</v>
      </c>
      <c r="AA25" s="1"/>
      <c r="AB25" s="1"/>
      <c r="AC25" s="1" t="s">
        <v>62</v>
      </c>
      <c r="AD25" s="1"/>
      <c r="AE25" s="1" t="s">
        <v>63</v>
      </c>
      <c r="AF25" s="1"/>
      <c r="AG25" s="1" t="s">
        <v>67</v>
      </c>
    </row>
    <row r="26" spans="3:33" x14ac:dyDescent="0.2">
      <c r="C26" t="s">
        <v>98</v>
      </c>
      <c r="N26" t="s">
        <v>98</v>
      </c>
      <c r="Y26" t="s">
        <v>98</v>
      </c>
    </row>
    <row r="27" spans="3:33" x14ac:dyDescent="0.2">
      <c r="E27" s="18" t="s">
        <v>85</v>
      </c>
      <c r="G27">
        <v>-33.659999999999997</v>
      </c>
      <c r="I27" t="s">
        <v>99</v>
      </c>
      <c r="K27" t="s">
        <v>57</v>
      </c>
      <c r="P27" s="18" t="s">
        <v>85</v>
      </c>
      <c r="R27">
        <v>-8.3000000000000007</v>
      </c>
      <c r="T27" t="s">
        <v>111</v>
      </c>
      <c r="V27" t="s">
        <v>57</v>
      </c>
      <c r="AA27" s="18" t="s">
        <v>85</v>
      </c>
      <c r="AC27">
        <v>-24.3</v>
      </c>
      <c r="AE27" t="s">
        <v>109</v>
      </c>
      <c r="AG27" t="s">
        <v>57</v>
      </c>
    </row>
    <row r="28" spans="3:33" x14ac:dyDescent="0.2">
      <c r="E28" s="18" t="s">
        <v>86</v>
      </c>
      <c r="G28">
        <v>-261.60000000000002</v>
      </c>
      <c r="I28" t="s">
        <v>100</v>
      </c>
      <c r="K28">
        <v>1.4E-3</v>
      </c>
      <c r="P28" s="18" t="s">
        <v>86</v>
      </c>
      <c r="R28">
        <v>-4</v>
      </c>
      <c r="T28" t="s">
        <v>112</v>
      </c>
      <c r="V28" t="s">
        <v>57</v>
      </c>
      <c r="AA28" s="18" t="s">
        <v>86</v>
      </c>
      <c r="AC28">
        <v>65.72</v>
      </c>
      <c r="AE28" t="s">
        <v>110</v>
      </c>
      <c r="AG28">
        <v>0.88419999999999999</v>
      </c>
    </row>
    <row r="29" spans="3:33" x14ac:dyDescent="0.2">
      <c r="E29" s="18"/>
    </row>
    <row r="33" spans="16:20" x14ac:dyDescent="0.2">
      <c r="P33" s="27"/>
      <c r="Q33" s="27"/>
      <c r="R33" s="27"/>
      <c r="S33" s="27"/>
      <c r="T33" s="27"/>
    </row>
    <row r="34" spans="16:20" x14ac:dyDescent="0.2">
      <c r="P34" s="27"/>
      <c r="Q34" s="27"/>
      <c r="R34" s="27"/>
      <c r="S34" s="27"/>
      <c r="T34" s="27"/>
    </row>
    <row r="35" spans="16:20" x14ac:dyDescent="0.2">
      <c r="P35" s="27"/>
      <c r="Q35" s="27"/>
      <c r="R35" s="27"/>
      <c r="S35" s="27"/>
      <c r="T35" s="27"/>
    </row>
    <row r="36" spans="16:20" x14ac:dyDescent="0.2">
      <c r="P36" s="27"/>
      <c r="Q36" s="27"/>
      <c r="R36" s="27"/>
      <c r="S36" s="27"/>
      <c r="T36" s="27"/>
    </row>
    <row r="37" spans="16:20" x14ac:dyDescent="0.2">
      <c r="P37" s="27"/>
      <c r="Q37" s="27"/>
      <c r="R37" s="27"/>
      <c r="S37" s="27"/>
      <c r="T37" s="27"/>
    </row>
    <row r="38" spans="16:20" x14ac:dyDescent="0.2">
      <c r="P38" s="27"/>
      <c r="Q38" s="27"/>
      <c r="R38" s="27"/>
      <c r="S38" s="27"/>
      <c r="T38" s="27"/>
    </row>
    <row r="39" spans="16:20" x14ac:dyDescent="0.2">
      <c r="P39" s="27"/>
      <c r="Q39" s="27"/>
      <c r="R39" s="27"/>
      <c r="S39" s="27"/>
      <c r="T39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 B + C</vt:lpstr>
      <vt:lpstr>Figure 1 E</vt:lpstr>
      <vt:lpstr>Figure 1 F + G</vt:lpstr>
      <vt:lpstr>Figure 1 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2017-09-22T15:24:43Z</dcterms:modified>
</cp:coreProperties>
</file>