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502"/>
  <workbookPr filterPrivacy="1"/>
  <mc:AlternateContent xmlns:mc="http://schemas.openxmlformats.org/markup-compatibility/2006">
    <mc:Choice Requires="x15">
      <x15ac:absPath xmlns:x15ac="http://schemas.microsoft.com/office/spreadsheetml/2010/11/ac" url="/Users/rtaep/Google Drive/Manuscript Stefan LC-PSAM/eLife/revision/Upload PDF 22-9-17/Supplementaries/"/>
    </mc:Choice>
  </mc:AlternateContent>
  <bookViews>
    <workbookView xWindow="39120" yWindow="5420" windowWidth="27780" windowHeight="15180" activeTab="2"/>
  </bookViews>
  <sheets>
    <sheet name="Figure 2 A" sheetId="1" r:id="rId1"/>
    <sheet name="Figure 2 B" sheetId="2" r:id="rId2"/>
    <sheet name="Figure 2 C + D" sheetId="3" r:id="rId3"/>
  </sheets>
  <definedNames>
    <definedName name="Dissector">'Figure 2 A'!$S$9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3" l="1"/>
  <c r="F17" i="3"/>
  <c r="G16" i="3"/>
  <c r="F16" i="3"/>
  <c r="M31" i="3"/>
  <c r="L31" i="3"/>
  <c r="J31" i="3"/>
  <c r="I31" i="3"/>
  <c r="G31" i="3"/>
  <c r="F31" i="3"/>
  <c r="D31" i="3"/>
  <c r="C31" i="3"/>
  <c r="M30" i="3"/>
  <c r="L30" i="3"/>
  <c r="J30" i="3"/>
  <c r="I30" i="3"/>
  <c r="G30" i="3"/>
  <c r="F30" i="3"/>
  <c r="D30" i="3"/>
  <c r="C30" i="3"/>
  <c r="J23" i="1"/>
  <c r="J22" i="1"/>
  <c r="N40" i="1"/>
  <c r="N41" i="1"/>
  <c r="N39" i="1"/>
  <c r="N38" i="1"/>
  <c r="N37" i="1"/>
  <c r="N36" i="1"/>
  <c r="N42" i="1"/>
  <c r="N35" i="1"/>
  <c r="N34" i="1"/>
  <c r="F35" i="1"/>
  <c r="F36" i="1"/>
  <c r="F37" i="1"/>
  <c r="F38" i="1"/>
  <c r="F39" i="1"/>
  <c r="F34" i="1"/>
  <c r="B22" i="1"/>
  <c r="B21" i="1"/>
  <c r="S6" i="1"/>
  <c r="S8" i="1"/>
  <c r="F41" i="1"/>
  <c r="F40" i="1"/>
  <c r="S9" i="1"/>
  <c r="L20" i="1"/>
  <c r="L16" i="1"/>
  <c r="L22" i="1"/>
  <c r="D18" i="1"/>
  <c r="L18" i="1"/>
  <c r="L19" i="1"/>
  <c r="L15" i="1"/>
  <c r="L23" i="1"/>
  <c r="D19" i="1"/>
  <c r="D16" i="1"/>
  <c r="D20" i="1"/>
  <c r="L21" i="1"/>
  <c r="L17" i="1"/>
  <c r="D17" i="1"/>
  <c r="D15" i="1"/>
  <c r="D21" i="1"/>
  <c r="D22" i="1"/>
</calcChain>
</file>

<file path=xl/sharedStrings.xml><?xml version="1.0" encoding="utf-8"?>
<sst xmlns="http://schemas.openxmlformats.org/spreadsheetml/2006/main" count="267" uniqueCount="141">
  <si>
    <t>Dissector formula:</t>
  </si>
  <si>
    <t xml:space="preserve">Where N is the estimated number of cells and C the sum of all counted cells. </t>
  </si>
  <si>
    <t>The volume fraction is the product of ssf (section sampling factor),</t>
  </si>
  <si>
    <t>ssf (1:4)</t>
  </si>
  <si>
    <t>hsf = dissector volume (12um) / section thickness post processing (18+/-0.7um)</t>
  </si>
  <si>
    <t xml:space="preserve"> hsf (hight sampling factor) and asf (area sampling fraction).</t>
  </si>
  <si>
    <t>hsf</t>
  </si>
  <si>
    <t xml:space="preserve"> Because all EGFP positive neurons in the LC area were counted the area</t>
  </si>
  <si>
    <t>asf</t>
  </si>
  <si>
    <t>N/A</t>
  </si>
  <si>
    <t xml:space="preserve"> sampling fraction was omitted from the volume fraction.</t>
  </si>
  <si>
    <t>volume fraction</t>
  </si>
  <si>
    <t>Dissector factor</t>
  </si>
  <si>
    <t>EGFP dissector counts and stereological dissector correction</t>
  </si>
  <si>
    <t>EGFP +ve neurons</t>
  </si>
  <si>
    <t>Dissector correction</t>
  </si>
  <si>
    <t>average</t>
  </si>
  <si>
    <t>SEM</t>
  </si>
  <si>
    <t>EGFP+ve and DBH+ve</t>
  </si>
  <si>
    <t>%</t>
  </si>
  <si>
    <t>Figure 2 A:</t>
  </si>
  <si>
    <t>Dissector counts and DBH co-expression for EGFP labelled LC neurons after retrograde transduction from the spinal cord or the prefrontal cortex with CAV2:PRS-EGFP-2a-PSAM</t>
  </si>
  <si>
    <t>LC:PFC</t>
  </si>
  <si>
    <t>using the dissector method (5-7 weeks after transduction)</t>
  </si>
  <si>
    <t>LC:SC</t>
  </si>
  <si>
    <t xml:space="preserve">N=7 LCs from 4 different animals that were examined </t>
  </si>
  <si>
    <t xml:space="preserve">N=6 LCs from 3 different animals that were examined </t>
  </si>
  <si>
    <t>DBH counts: Identified EGFP and DBH positive neurons per LC</t>
  </si>
  <si>
    <t xml:space="preserve">Hargreaves test </t>
  </si>
  <si>
    <t>mean</t>
  </si>
  <si>
    <t>N</t>
  </si>
  <si>
    <t>Time</t>
  </si>
  <si>
    <t>Individual animals</t>
  </si>
  <si>
    <t>2way RM ANOVA</t>
  </si>
  <si>
    <t>F (DFn, DFd)</t>
  </si>
  <si>
    <t>P value</t>
  </si>
  <si>
    <t>Interaction</t>
  </si>
  <si>
    <t>Bonferroni's multiple comparison</t>
  </si>
  <si>
    <t>Mean Diff.</t>
  </si>
  <si>
    <t>95.00% CI of diff.</t>
  </si>
  <si>
    <t>P Value</t>
  </si>
  <si>
    <t>&gt;0.9999</t>
  </si>
  <si>
    <t>F (10, 95) = 4.396</t>
  </si>
  <si>
    <t>P&lt;0.0001</t>
  </si>
  <si>
    <t>F (5, 95) = 5.942</t>
  </si>
  <si>
    <t>-1.082 to 3.327</t>
  </si>
  <si>
    <t>-1.918 to 2.736</t>
  </si>
  <si>
    <t>-1.652 to 2.756</t>
  </si>
  <si>
    <t>-2.927 to 1.727</t>
  </si>
  <si>
    <t>-4.989 to -0.5799</t>
  </si>
  <si>
    <t>-3.138 to 1.516</t>
  </si>
  <si>
    <t>-6.226 to -1.817</t>
  </si>
  <si>
    <t>-3.245 to 1.409</t>
  </si>
  <si>
    <t>-5.021 to -0.6124</t>
  </si>
  <si>
    <t>-3.51 to 1.144</t>
  </si>
  <si>
    <t>-4.23 to 0.1784</t>
  </si>
  <si>
    <t>-4.208 to 0.4459</t>
  </si>
  <si>
    <t>Naive N=6 vs. SC N=9</t>
  </si>
  <si>
    <t>Naive N=6 vs. PFC N=7</t>
  </si>
  <si>
    <t xml:space="preserve">  0</t>
  </si>
  <si>
    <t xml:space="preserve">  15</t>
  </si>
  <si>
    <t xml:space="preserve">  30</t>
  </si>
  <si>
    <t xml:space="preserve">  45</t>
  </si>
  <si>
    <t xml:space="preserve">  60</t>
  </si>
  <si>
    <t xml:space="preserve">  -15</t>
  </si>
  <si>
    <t>Activation of LC:SC vs LC PFC</t>
  </si>
  <si>
    <t>Groups</t>
  </si>
  <si>
    <t>Activation of LC:SC ipsi vs contra paw</t>
  </si>
  <si>
    <t>LC:SC contra PSEM308 N=9</t>
  </si>
  <si>
    <t>LC:SC ipsi PSEM308 N=9</t>
  </si>
  <si>
    <t>LC:SC IPSI saline N=9</t>
  </si>
  <si>
    <t>LC:SC contra saline N=9</t>
  </si>
  <si>
    <t>PSEM308 vs Saline</t>
  </si>
  <si>
    <t>IPSILATERAL</t>
  </si>
  <si>
    <t xml:space="preserve">    -15</t>
  </si>
  <si>
    <t>-2.514 to 1.151</t>
  </si>
  <si>
    <t xml:space="preserve">    0</t>
  </si>
  <si>
    <t>-1.475 to 2.19</t>
  </si>
  <si>
    <t xml:space="preserve">    15</t>
  </si>
  <si>
    <t>0.9468 to 4.612</t>
  </si>
  <si>
    <t xml:space="preserve">    30</t>
  </si>
  <si>
    <t>2.671 to 6.336</t>
  </si>
  <si>
    <t>&lt;0.0001</t>
  </si>
  <si>
    <t xml:space="preserve">    45</t>
  </si>
  <si>
    <t>1.543 to 5.209</t>
  </si>
  <si>
    <t xml:space="preserve">    60</t>
  </si>
  <si>
    <t>0.4246 to 4.09</t>
  </si>
  <si>
    <t>F (5, 40) = 10.84</t>
  </si>
  <si>
    <t>F (5, 40) = 8.563</t>
  </si>
  <si>
    <t>CONTRALATERAL</t>
  </si>
  <si>
    <t>-1.619 to 1.13</t>
  </si>
  <si>
    <t>-1.548 to 1.2</t>
  </si>
  <si>
    <t>-1.811 to 0.9371</t>
  </si>
  <si>
    <t>-0.02602 to 2.722</t>
  </si>
  <si>
    <t>-0.4594 to 2.289</t>
  </si>
  <si>
    <t>-1.928 to 0.8205</t>
  </si>
  <si>
    <t>Figure 2 C:</t>
  </si>
  <si>
    <t>Figure 2 B:</t>
  </si>
  <si>
    <t>Withdrawal latency in seconds is reported</t>
  </si>
  <si>
    <t>Naïve</t>
  </si>
  <si>
    <t>N=9 animals</t>
  </si>
  <si>
    <t>N=7 animals</t>
  </si>
  <si>
    <t>N=6 animals</t>
  </si>
  <si>
    <t>Comparison between saline and PSEM308 (10mg/kg)</t>
  </si>
  <si>
    <t>Wilcoxon paired test</t>
  </si>
  <si>
    <t xml:space="preserve">Baseline vs Atipamezole </t>
  </si>
  <si>
    <t>F (5, 40) = 0.5976</t>
  </si>
  <si>
    <t>P=0.7019</t>
  </si>
  <si>
    <t>F (5, 40) = 2.547</t>
  </si>
  <si>
    <t>P=0.0431</t>
  </si>
  <si>
    <t>Confocal analysis of EGFP co-expression for DBH labelled fibres in given regions of the CNS after retrograde transduction from the spinal cord or the prefrontal cortex with CAV2:PRS-EGFP-2a-PSAM</t>
  </si>
  <si>
    <r>
      <rPr>
        <b/>
        <sz val="11"/>
        <color theme="1"/>
        <rFont val="Calibri"/>
        <family val="2"/>
        <scheme val="minor"/>
      </rPr>
      <t xml:space="preserve">Field of analysis: </t>
    </r>
    <r>
      <rPr>
        <sz val="11"/>
        <color theme="1"/>
        <rFont val="Calibri"/>
        <family val="2"/>
        <scheme val="minor"/>
      </rPr>
      <t>82.01 um x 82.01 um x 10um (z-spacing 0.5 um)</t>
    </r>
  </si>
  <si>
    <r>
      <t xml:space="preserve">Primary antibodies: </t>
    </r>
    <r>
      <rPr>
        <sz val="11"/>
        <color theme="1"/>
        <rFont val="Calibri"/>
        <family val="2"/>
        <scheme val="minor"/>
      </rPr>
      <t xml:space="preserve">mouse monoclonal anti DBH and  chicken anti GFP 1:1000  </t>
    </r>
  </si>
  <si>
    <r>
      <rPr>
        <b/>
        <sz val="11"/>
        <color theme="1"/>
        <rFont val="Calibri"/>
        <family val="2"/>
        <scheme val="minor"/>
      </rPr>
      <t>Secondary antibodies:</t>
    </r>
    <r>
      <rPr>
        <sz val="11"/>
        <color theme="1"/>
        <rFont val="Calibri"/>
        <family val="2"/>
        <scheme val="minor"/>
      </rPr>
      <t xml:space="preserve"> Alexa fluo594 goat anti mouse and alexa fluo488 goat anti chicken 1:1000</t>
    </r>
  </si>
  <si>
    <t>The percentage of DBH positive fibres that were also positive for EGFP is reported below</t>
  </si>
  <si>
    <t>Cingulate cortex</t>
  </si>
  <si>
    <t>Somatosensory cortex</t>
  </si>
  <si>
    <t>Insular cortex</t>
  </si>
  <si>
    <t>Dorsal horn</t>
  </si>
  <si>
    <t>LC:SC vs LC:PFC</t>
  </si>
  <si>
    <t>F (4, 20) = 159.9</t>
  </si>
  <si>
    <t>Brain area</t>
  </si>
  <si>
    <t>F (4, 20) = 51.19</t>
  </si>
  <si>
    <t>CC</t>
  </si>
  <si>
    <t>-61.62 to -42.5</t>
  </si>
  <si>
    <t>SSC</t>
  </si>
  <si>
    <t>-17.56 to 1.564</t>
  </si>
  <si>
    <t>IC</t>
  </si>
  <si>
    <t>-24.87 to -5.748</t>
  </si>
  <si>
    <t>DHi</t>
  </si>
  <si>
    <t>53.38 to 72.5</t>
  </si>
  <si>
    <t>VHi</t>
  </si>
  <si>
    <t>6.4 to 25.52</t>
  </si>
  <si>
    <t>N=3 animals. Three z-stack per region from different brain sections were examined</t>
  </si>
  <si>
    <t>ipsi</t>
  </si>
  <si>
    <t>contra</t>
  </si>
  <si>
    <t>N=4 animals. Three z-stack per region from different brain sections were examined</t>
  </si>
  <si>
    <t>Figure 2 C+D:</t>
  </si>
  <si>
    <t>Comparison of ipsilateral and contralateral dorsal horn after unilateral LC:SC transduction</t>
  </si>
  <si>
    <t>Comparison of sevral cortical and spinal regions after LC:SC or LC:PFC transduction</t>
  </si>
  <si>
    <t>Figure 2 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</si>
</sst>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/>
    </xf>
    <xf numFmtId="0" fontId="0" fillId="0" borderId="1" xfId="0" applyBorder="1"/>
    <xf numFmtId="0" fontId="3" fillId="0" borderId="0" xfId="0" applyFont="1"/>
    <xf numFmtId="0" fontId="1" fillId="0" borderId="1" xfId="0" applyFont="1" applyBorder="1"/>
    <xf numFmtId="0" fontId="3" fillId="0" borderId="1" xfId="0" applyFont="1" applyBorder="1"/>
    <xf numFmtId="0" fontId="0" fillId="0" borderId="0" xfId="0" applyFont="1"/>
    <xf numFmtId="164" fontId="0" fillId="0" borderId="0" xfId="0" applyNumberFormat="1"/>
    <xf numFmtId="49" fontId="0" fillId="0" borderId="0" xfId="0" applyNumberFormat="1"/>
    <xf numFmtId="0" fontId="4" fillId="0" borderId="0" xfId="0" applyFont="1"/>
    <xf numFmtId="0" fontId="3" fillId="0" borderId="2" xfId="0" applyFont="1" applyBorder="1"/>
    <xf numFmtId="0" fontId="3" fillId="0" borderId="0" xfId="0" applyFont="1" applyBorder="1"/>
    <xf numFmtId="0" fontId="1" fillId="0" borderId="2" xfId="0" applyFont="1" applyBorder="1"/>
    <xf numFmtId="164" fontId="0" fillId="0" borderId="2" xfId="0" applyNumberFormat="1" applyBorder="1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0" fillId="0" borderId="0" xfId="0" applyFont="1" applyBorder="1"/>
    <xf numFmtId="0" fontId="0" fillId="0" borderId="2" xfId="0" applyFont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</xdr:row>
      <xdr:rowOff>152400</xdr:rowOff>
    </xdr:from>
    <xdr:to>
      <xdr:col>5</xdr:col>
      <xdr:colOff>552450</xdr:colOff>
      <xdr:row>5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" y="581025"/>
          <a:ext cx="1571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opLeftCell="A15" workbookViewId="0">
      <selection activeCell="M22" sqref="M22:M23"/>
    </sheetView>
  </sheetViews>
  <sheetFormatPr baseColWidth="10" defaultColWidth="8.83203125" defaultRowHeight="15" x14ac:dyDescent="0.2"/>
  <sheetData>
    <row r="1" spans="1:28" ht="19" x14ac:dyDescent="0.25">
      <c r="A1" s="1" t="s">
        <v>20</v>
      </c>
      <c r="B1" s="1"/>
      <c r="C1" s="1" t="s">
        <v>21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4" spans="1:28" x14ac:dyDescent="0.2">
      <c r="B4" s="2" t="s">
        <v>0</v>
      </c>
      <c r="H4" s="3" t="s">
        <v>1</v>
      </c>
    </row>
    <row r="5" spans="1:28" x14ac:dyDescent="0.2">
      <c r="H5" t="s">
        <v>2</v>
      </c>
      <c r="Q5" t="s">
        <v>3</v>
      </c>
      <c r="S5">
        <v>0.25</v>
      </c>
      <c r="U5" t="s">
        <v>4</v>
      </c>
    </row>
    <row r="6" spans="1:28" x14ac:dyDescent="0.2">
      <c r="H6" t="s">
        <v>5</v>
      </c>
      <c r="Q6" t="s">
        <v>6</v>
      </c>
      <c r="S6">
        <f>12/18</f>
        <v>0.66666666666666663</v>
      </c>
    </row>
    <row r="7" spans="1:28" x14ac:dyDescent="0.2">
      <c r="H7" t="s">
        <v>7</v>
      </c>
      <c r="Q7" s="4" t="s">
        <v>8</v>
      </c>
      <c r="R7" s="4"/>
      <c r="S7" s="4" t="s">
        <v>9</v>
      </c>
    </row>
    <row r="8" spans="1:28" x14ac:dyDescent="0.2">
      <c r="H8" t="s">
        <v>10</v>
      </c>
      <c r="Q8" s="4" t="s">
        <v>11</v>
      </c>
      <c r="R8" s="4"/>
      <c r="S8" s="4">
        <f>S5*S6</f>
        <v>0.16666666666666666</v>
      </c>
    </row>
    <row r="9" spans="1:28" ht="16" x14ac:dyDescent="0.2">
      <c r="Q9" s="5" t="s">
        <v>12</v>
      </c>
      <c r="R9" s="5"/>
      <c r="S9" s="5">
        <f>1/(S5*S6)</f>
        <v>6</v>
      </c>
      <c r="T9" s="5"/>
    </row>
    <row r="11" spans="1:28" x14ac:dyDescent="0.2">
      <c r="B11" s="2" t="s">
        <v>13</v>
      </c>
    </row>
    <row r="13" spans="1:28" s="2" customFormat="1" x14ac:dyDescent="0.2">
      <c r="B13" s="2" t="s">
        <v>22</v>
      </c>
      <c r="J13" s="2" t="s">
        <v>24</v>
      </c>
    </row>
    <row r="14" spans="1:28" x14ac:dyDescent="0.2">
      <c r="B14" s="6" t="s">
        <v>14</v>
      </c>
      <c r="C14" s="4"/>
      <c r="D14" s="6" t="s">
        <v>15</v>
      </c>
      <c r="E14" s="4"/>
      <c r="J14" s="6" t="s">
        <v>14</v>
      </c>
      <c r="K14" s="4"/>
      <c r="L14" s="6" t="s">
        <v>15</v>
      </c>
      <c r="M14" s="4"/>
    </row>
    <row r="15" spans="1:28" x14ac:dyDescent="0.2">
      <c r="B15">
        <v>86</v>
      </c>
      <c r="D15">
        <f t="shared" ref="D15:D20" si="0">B15*Dissector</f>
        <v>516</v>
      </c>
      <c r="J15">
        <v>90</v>
      </c>
      <c r="L15">
        <f t="shared" ref="L15:L21" si="1">J15*Dissector</f>
        <v>540</v>
      </c>
    </row>
    <row r="16" spans="1:28" x14ac:dyDescent="0.2">
      <c r="B16">
        <v>87</v>
      </c>
      <c r="D16">
        <f t="shared" si="0"/>
        <v>522</v>
      </c>
      <c r="J16">
        <v>65</v>
      </c>
      <c r="L16">
        <f t="shared" si="1"/>
        <v>390</v>
      </c>
    </row>
    <row r="17" spans="2:13" x14ac:dyDescent="0.2">
      <c r="B17">
        <v>15</v>
      </c>
      <c r="D17">
        <f t="shared" si="0"/>
        <v>90</v>
      </c>
      <c r="J17">
        <v>71</v>
      </c>
      <c r="L17">
        <f t="shared" si="1"/>
        <v>426</v>
      </c>
    </row>
    <row r="18" spans="2:13" x14ac:dyDescent="0.2">
      <c r="B18">
        <v>45</v>
      </c>
      <c r="D18">
        <f t="shared" si="0"/>
        <v>270</v>
      </c>
      <c r="J18">
        <v>56</v>
      </c>
      <c r="L18">
        <f t="shared" si="1"/>
        <v>336</v>
      </c>
    </row>
    <row r="19" spans="2:13" x14ac:dyDescent="0.2">
      <c r="B19">
        <v>81</v>
      </c>
      <c r="D19">
        <f t="shared" si="0"/>
        <v>486</v>
      </c>
      <c r="J19">
        <v>37</v>
      </c>
      <c r="L19">
        <f t="shared" si="1"/>
        <v>222</v>
      </c>
    </row>
    <row r="20" spans="2:13" x14ac:dyDescent="0.2">
      <c r="B20" s="4">
        <v>47</v>
      </c>
      <c r="C20" s="4"/>
      <c r="D20" s="4">
        <f t="shared" si="0"/>
        <v>282</v>
      </c>
      <c r="E20" s="4"/>
      <c r="J20">
        <v>66</v>
      </c>
      <c r="L20">
        <f t="shared" si="1"/>
        <v>396</v>
      </c>
    </row>
    <row r="21" spans="2:13" ht="16" x14ac:dyDescent="0.2">
      <c r="B21">
        <f>AVERAGE(B15:B20)</f>
        <v>60.166666666666664</v>
      </c>
      <c r="D21" s="5">
        <f>AVERAGE(D15:D20)</f>
        <v>361</v>
      </c>
      <c r="E21" s="5" t="s">
        <v>16</v>
      </c>
      <c r="J21" s="4">
        <v>58</v>
      </c>
      <c r="K21" s="4"/>
      <c r="L21" s="4">
        <f t="shared" si="1"/>
        <v>348</v>
      </c>
      <c r="M21" s="4"/>
    </row>
    <row r="22" spans="2:13" ht="16" x14ac:dyDescent="0.2">
      <c r="B22">
        <f>(STDEV(B15:B20))/(SQRT(COUNT(B15:B20)))</f>
        <v>11.92313344348335</v>
      </c>
      <c r="D22" s="5">
        <f>(STDEV(D15:D20))/(SQRT(COUNT(D15:D20)))</f>
        <v>71.538800660900094</v>
      </c>
      <c r="E22" s="5" t="s">
        <v>17</v>
      </c>
      <c r="J22">
        <f>AVERAGE(J15:J21)</f>
        <v>63.285714285714285</v>
      </c>
      <c r="L22" s="5">
        <f>AVERAGE(L15:L21)</f>
        <v>379.71428571428572</v>
      </c>
      <c r="M22" s="5" t="s">
        <v>16</v>
      </c>
    </row>
    <row r="23" spans="2:13" ht="16" x14ac:dyDescent="0.2">
      <c r="J23">
        <f>(STDEV(J15:J21))/(SQRT(COUNT(J15:J21)))</f>
        <v>6.0855577891794104</v>
      </c>
      <c r="L23" s="5">
        <f>(STDEV(L15:L21))/(SQRT(COUNT(L15:L21)))</f>
        <v>36.513346735076432</v>
      </c>
      <c r="M23" s="5" t="s">
        <v>17</v>
      </c>
    </row>
    <row r="24" spans="2:13" ht="16" x14ac:dyDescent="0.2">
      <c r="L24" s="5"/>
      <c r="M24" s="5"/>
    </row>
    <row r="25" spans="2:13" ht="16" x14ac:dyDescent="0.2">
      <c r="B25" t="s">
        <v>26</v>
      </c>
      <c r="J25" t="s">
        <v>25</v>
      </c>
      <c r="L25" s="5"/>
      <c r="M25" s="5"/>
    </row>
    <row r="26" spans="2:13" x14ac:dyDescent="0.2">
      <c r="B26" t="s">
        <v>23</v>
      </c>
      <c r="J26" t="s">
        <v>23</v>
      </c>
    </row>
    <row r="30" spans="2:13" x14ac:dyDescent="0.2">
      <c r="B30" s="2" t="s">
        <v>27</v>
      </c>
    </row>
    <row r="32" spans="2:13" s="2" customFormat="1" x14ac:dyDescent="0.2">
      <c r="B32" s="2" t="s">
        <v>22</v>
      </c>
      <c r="J32" s="2" t="s">
        <v>24</v>
      </c>
    </row>
    <row r="33" spans="2:15" ht="16" x14ac:dyDescent="0.2">
      <c r="B33" s="6" t="s">
        <v>14</v>
      </c>
      <c r="C33" s="4"/>
      <c r="D33" s="6" t="s">
        <v>18</v>
      </c>
      <c r="E33" s="4"/>
      <c r="F33" s="7" t="s">
        <v>19</v>
      </c>
      <c r="G33" s="4"/>
      <c r="J33" s="6" t="s">
        <v>14</v>
      </c>
      <c r="K33" s="4"/>
      <c r="L33" s="6" t="s">
        <v>18</v>
      </c>
      <c r="M33" s="4"/>
      <c r="N33" s="7" t="s">
        <v>19</v>
      </c>
      <c r="O33" s="4"/>
    </row>
    <row r="34" spans="2:15" x14ac:dyDescent="0.2">
      <c r="B34">
        <v>86</v>
      </c>
      <c r="D34">
        <v>86</v>
      </c>
      <c r="F34">
        <f>(D34/B34)*100</f>
        <v>100</v>
      </c>
      <c r="J34">
        <v>90</v>
      </c>
      <c r="L34">
        <v>90</v>
      </c>
      <c r="N34">
        <f>(L34/J34)*100</f>
        <v>100</v>
      </c>
    </row>
    <row r="35" spans="2:15" x14ac:dyDescent="0.2">
      <c r="B35">
        <v>87</v>
      </c>
      <c r="D35">
        <v>86</v>
      </c>
      <c r="F35">
        <f t="shared" ref="F35:F39" si="2">(D35/B35)*100</f>
        <v>98.850574712643677</v>
      </c>
      <c r="J35">
        <v>65</v>
      </c>
      <c r="L35">
        <v>65</v>
      </c>
      <c r="N35">
        <f t="shared" ref="N35:N40" si="3">(L35/J35)*100</f>
        <v>100</v>
      </c>
    </row>
    <row r="36" spans="2:15" x14ac:dyDescent="0.2">
      <c r="B36">
        <v>15</v>
      </c>
      <c r="D36">
        <v>15</v>
      </c>
      <c r="F36">
        <f t="shared" si="2"/>
        <v>100</v>
      </c>
      <c r="J36">
        <v>71</v>
      </c>
      <c r="L36">
        <v>70</v>
      </c>
      <c r="N36">
        <f t="shared" si="3"/>
        <v>98.591549295774655</v>
      </c>
    </row>
    <row r="37" spans="2:15" x14ac:dyDescent="0.2">
      <c r="B37">
        <v>45</v>
      </c>
      <c r="D37">
        <v>43</v>
      </c>
      <c r="F37">
        <f t="shared" si="2"/>
        <v>95.555555555555557</v>
      </c>
      <c r="J37">
        <v>56</v>
      </c>
      <c r="L37">
        <v>56</v>
      </c>
      <c r="N37">
        <f t="shared" si="3"/>
        <v>100</v>
      </c>
    </row>
    <row r="38" spans="2:15" x14ac:dyDescent="0.2">
      <c r="B38">
        <v>81</v>
      </c>
      <c r="D38">
        <v>81</v>
      </c>
      <c r="F38">
        <f t="shared" si="2"/>
        <v>100</v>
      </c>
      <c r="J38">
        <v>37</v>
      </c>
      <c r="L38">
        <v>37</v>
      </c>
      <c r="N38">
        <f t="shared" si="3"/>
        <v>100</v>
      </c>
    </row>
    <row r="39" spans="2:15" x14ac:dyDescent="0.2">
      <c r="B39" s="4">
        <v>47</v>
      </c>
      <c r="C39" s="4"/>
      <c r="D39" s="4">
        <v>47</v>
      </c>
      <c r="E39" s="4"/>
      <c r="F39" s="4">
        <f t="shared" si="2"/>
        <v>100</v>
      </c>
      <c r="G39" s="4"/>
      <c r="J39">
        <v>66</v>
      </c>
      <c r="L39">
        <v>66</v>
      </c>
      <c r="N39">
        <f t="shared" si="3"/>
        <v>100</v>
      </c>
    </row>
    <row r="40" spans="2:15" ht="16" x14ac:dyDescent="0.2">
      <c r="B40">
        <v>212.25</v>
      </c>
      <c r="D40">
        <v>209.5</v>
      </c>
      <c r="F40" s="5">
        <f>AVERAGE(F34:F39)</f>
        <v>99.067688378033196</v>
      </c>
      <c r="G40" s="5" t="s">
        <v>16</v>
      </c>
      <c r="J40" s="4">
        <v>58</v>
      </c>
      <c r="K40" s="4"/>
      <c r="L40" s="4">
        <v>58</v>
      </c>
      <c r="M40" s="4"/>
      <c r="N40" s="4">
        <f t="shared" si="3"/>
        <v>100</v>
      </c>
      <c r="O40" s="4"/>
    </row>
    <row r="41" spans="2:15" ht="16" x14ac:dyDescent="0.2">
      <c r="B41">
        <v>44.439800104560923</v>
      </c>
      <c r="D41">
        <v>43.875771598153499</v>
      </c>
      <c r="F41" s="5">
        <f>(STDEV(F34:F39))/(SQRT(COUNT(F34:F39)))</f>
        <v>0.72707255823705141</v>
      </c>
      <c r="G41" s="5" t="s">
        <v>17</v>
      </c>
      <c r="J41">
        <v>212.25</v>
      </c>
      <c r="L41">
        <v>209.5</v>
      </c>
      <c r="N41" s="5">
        <f>AVERAGE(N34:N40)</f>
        <v>99.798792756539243</v>
      </c>
      <c r="O41" s="5" t="s">
        <v>16</v>
      </c>
    </row>
    <row r="42" spans="2:15" ht="16" x14ac:dyDescent="0.2">
      <c r="J42">
        <v>44.439800104560923</v>
      </c>
      <c r="L42">
        <v>43.875771598153499</v>
      </c>
      <c r="N42" s="5">
        <f>(STDEV(N34:N40))/(SQRT(COUNT(N34:N40)))</f>
        <v>0.20120724346076352</v>
      </c>
      <c r="O42" s="5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8"/>
  <sheetViews>
    <sheetView topLeftCell="A57" workbookViewId="0">
      <selection sqref="A1:XFD1"/>
    </sheetView>
  </sheetViews>
  <sheetFormatPr baseColWidth="10" defaultColWidth="8.83203125" defaultRowHeight="15" x14ac:dyDescent="0.2"/>
  <cols>
    <col min="5" max="5" width="10.5" bestFit="1" customWidth="1"/>
    <col min="6" max="6" width="9.83203125" bestFit="1" customWidth="1"/>
    <col min="8" max="8" width="10.6640625" bestFit="1" customWidth="1"/>
    <col min="9" max="9" width="9.83203125" bestFit="1" customWidth="1"/>
    <col min="10" max="10" width="10.6640625" bestFit="1" customWidth="1"/>
    <col min="11" max="11" width="10.5" bestFit="1" customWidth="1"/>
    <col min="12" max="13" width="10.6640625" bestFit="1" customWidth="1"/>
    <col min="14" max="14" width="9.6640625" bestFit="1" customWidth="1"/>
    <col min="15" max="16" width="10.5" bestFit="1" customWidth="1"/>
  </cols>
  <sheetData>
    <row r="1" spans="1:30" ht="19" x14ac:dyDescent="0.25">
      <c r="A1" s="1" t="s">
        <v>97</v>
      </c>
      <c r="B1" s="1"/>
      <c r="C1" s="1" t="s">
        <v>28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3" spans="1:30" s="2" customFormat="1" x14ac:dyDescent="0.2"/>
    <row r="4" spans="1:30" s="11" customFormat="1" ht="19" x14ac:dyDescent="0.25">
      <c r="A4" s="1" t="s">
        <v>65</v>
      </c>
      <c r="E4" s="8" t="s">
        <v>98</v>
      </c>
    </row>
    <row r="6" spans="1:30" s="2" customFormat="1" x14ac:dyDescent="0.2">
      <c r="A6" s="2" t="s">
        <v>24</v>
      </c>
      <c r="B6" t="s">
        <v>100</v>
      </c>
    </row>
    <row r="7" spans="1:30" s="2" customFormat="1" x14ac:dyDescent="0.2">
      <c r="C7" s="2" t="s">
        <v>31</v>
      </c>
      <c r="D7" s="2" t="s">
        <v>29</v>
      </c>
      <c r="E7" s="2" t="s">
        <v>17</v>
      </c>
      <c r="G7" s="2" t="s">
        <v>32</v>
      </c>
      <c r="Q7" s="2" t="s">
        <v>33</v>
      </c>
      <c r="S7" s="2" t="s">
        <v>34</v>
      </c>
      <c r="U7" s="2" t="s">
        <v>35</v>
      </c>
    </row>
    <row r="8" spans="1:30" x14ac:dyDescent="0.2">
      <c r="C8" s="14">
        <v>-15</v>
      </c>
      <c r="D8" s="15">
        <v>6.93888888888889</v>
      </c>
      <c r="E8" s="15">
        <v>0.37088274743600402</v>
      </c>
      <c r="F8" s="9"/>
      <c r="G8" s="9">
        <v>7.2</v>
      </c>
      <c r="H8" s="9">
        <v>6.5</v>
      </c>
      <c r="I8" s="9">
        <v>7.05</v>
      </c>
      <c r="J8" s="9">
        <v>7.3</v>
      </c>
      <c r="K8" s="9">
        <v>5.55</v>
      </c>
      <c r="L8" s="9">
        <v>5.35</v>
      </c>
      <c r="M8" s="9">
        <v>7.8</v>
      </c>
      <c r="N8" s="9">
        <v>9</v>
      </c>
      <c r="O8" s="9">
        <v>6.7</v>
      </c>
      <c r="Q8" t="s">
        <v>36</v>
      </c>
      <c r="S8" t="s">
        <v>42</v>
      </c>
      <c r="U8" t="s">
        <v>43</v>
      </c>
    </row>
    <row r="9" spans="1:30" x14ac:dyDescent="0.2">
      <c r="C9" s="2">
        <v>0</v>
      </c>
      <c r="D9" s="9">
        <v>6.5648148147777796</v>
      </c>
      <c r="E9" s="9">
        <v>0.38805907940738998</v>
      </c>
      <c r="F9" s="9"/>
      <c r="G9" s="9">
        <v>8.9499999999999993</v>
      </c>
      <c r="H9" s="9">
        <v>6.55</v>
      </c>
      <c r="I9" s="9">
        <v>6.7</v>
      </c>
      <c r="J9" s="9">
        <v>4.45</v>
      </c>
      <c r="K9" s="9">
        <v>6.25</v>
      </c>
      <c r="L9" s="9">
        <v>6.1</v>
      </c>
      <c r="M9" s="9">
        <v>6.65</v>
      </c>
      <c r="N9" s="9">
        <v>7.1</v>
      </c>
      <c r="O9" s="9">
        <v>6.3333333329999997</v>
      </c>
      <c r="Q9" t="s">
        <v>31</v>
      </c>
      <c r="S9" t="s">
        <v>44</v>
      </c>
      <c r="U9" t="s">
        <v>43</v>
      </c>
    </row>
    <row r="10" spans="1:30" x14ac:dyDescent="0.2">
      <c r="C10" s="2">
        <v>15</v>
      </c>
      <c r="D10" s="9">
        <v>10.275925925555599</v>
      </c>
      <c r="E10" s="9">
        <v>1.00551377717163</v>
      </c>
      <c r="F10" s="9"/>
      <c r="G10" s="9">
        <v>8.5666666669999998</v>
      </c>
      <c r="H10" s="9">
        <v>9.5666666669999998</v>
      </c>
      <c r="I10" s="9">
        <v>9.5333333329999999</v>
      </c>
      <c r="J10" s="9">
        <v>12.2</v>
      </c>
      <c r="K10" s="9">
        <v>7.45</v>
      </c>
      <c r="L10" s="9">
        <v>10.43333333</v>
      </c>
      <c r="M10" s="9">
        <v>7.9</v>
      </c>
      <c r="N10" s="9">
        <v>17.399999999999999</v>
      </c>
      <c r="O10" s="9">
        <v>9.4333333330000002</v>
      </c>
    </row>
    <row r="11" spans="1:30" x14ac:dyDescent="0.2">
      <c r="C11" s="2">
        <v>30</v>
      </c>
      <c r="D11" s="9">
        <v>11.596296296</v>
      </c>
      <c r="E11" s="9">
        <v>0.92443583804045903</v>
      </c>
      <c r="F11" s="9"/>
      <c r="G11" s="9">
        <v>15</v>
      </c>
      <c r="H11" s="9">
        <v>9.6</v>
      </c>
      <c r="I11" s="9">
        <v>9.1666666669999994</v>
      </c>
      <c r="J11" s="9">
        <v>12.7</v>
      </c>
      <c r="K11" s="9">
        <v>14.2</v>
      </c>
      <c r="L11" s="9">
        <v>8.1</v>
      </c>
      <c r="M11" s="9">
        <v>9.1666666669999994</v>
      </c>
      <c r="N11" s="9">
        <v>15.3</v>
      </c>
      <c r="O11" s="9">
        <v>11.133333329999999</v>
      </c>
      <c r="Q11" s="2" t="s">
        <v>37</v>
      </c>
      <c r="S11" s="2"/>
      <c r="T11" s="2"/>
      <c r="U11" s="2" t="s">
        <v>38</v>
      </c>
      <c r="V11" s="2"/>
      <c r="W11" s="2" t="s">
        <v>39</v>
      </c>
      <c r="X11" s="2"/>
      <c r="Y11" s="2" t="s">
        <v>40</v>
      </c>
    </row>
    <row r="12" spans="1:30" x14ac:dyDescent="0.2">
      <c r="C12" s="2">
        <v>45</v>
      </c>
      <c r="D12" s="9">
        <v>10.0666666674444</v>
      </c>
      <c r="E12" s="9">
        <v>0.68072560256512604</v>
      </c>
      <c r="F12" s="9"/>
      <c r="G12" s="9">
        <v>10.96666667</v>
      </c>
      <c r="H12" s="9">
        <v>8.2666666670000009</v>
      </c>
      <c r="I12" s="9">
        <v>7.7</v>
      </c>
      <c r="J12" s="9">
        <v>9.65</v>
      </c>
      <c r="K12" s="9">
        <v>12.66666667</v>
      </c>
      <c r="L12" s="9">
        <v>9.3000000000000007</v>
      </c>
      <c r="M12" s="9">
        <v>9.0333333329999999</v>
      </c>
      <c r="N12" s="9">
        <v>13.85</v>
      </c>
      <c r="O12" s="9">
        <v>9.1666666669999994</v>
      </c>
      <c r="Q12" t="s">
        <v>31</v>
      </c>
      <c r="R12" t="s">
        <v>66</v>
      </c>
    </row>
    <row r="13" spans="1:30" x14ac:dyDescent="0.2">
      <c r="C13" s="2">
        <v>60</v>
      </c>
      <c r="D13" s="9">
        <v>9.2425925929999995</v>
      </c>
      <c r="E13" s="9">
        <v>0.74061052091565904</v>
      </c>
      <c r="F13" s="9"/>
      <c r="G13" s="9">
        <v>10.766666669999999</v>
      </c>
      <c r="H13" s="9">
        <v>7.65</v>
      </c>
      <c r="I13" s="9">
        <v>9.1999999999999993</v>
      </c>
      <c r="J13" s="9">
        <v>10.65</v>
      </c>
      <c r="K13" s="9">
        <v>10.766666669999999</v>
      </c>
      <c r="L13" s="9">
        <v>6.6</v>
      </c>
      <c r="M13" s="9">
        <v>6.25</v>
      </c>
      <c r="N13" s="9">
        <v>12.93333333</v>
      </c>
      <c r="O13" s="9">
        <v>8.3666666670000005</v>
      </c>
      <c r="Q13" t="s">
        <v>64</v>
      </c>
      <c r="R13" t="s">
        <v>57</v>
      </c>
      <c r="S13" s="10"/>
      <c r="U13">
        <v>1.1220000000000001</v>
      </c>
      <c r="W13" t="s">
        <v>45</v>
      </c>
      <c r="Y13">
        <v>0.49990000000000001</v>
      </c>
    </row>
    <row r="14" spans="1:30" x14ac:dyDescent="0.2">
      <c r="R14" t="s">
        <v>58</v>
      </c>
      <c r="S14" s="10"/>
      <c r="U14">
        <v>0.40870000000000001</v>
      </c>
      <c r="W14" t="s">
        <v>46</v>
      </c>
      <c r="Y14" t="s">
        <v>41</v>
      </c>
    </row>
    <row r="16" spans="1:30" x14ac:dyDescent="0.2">
      <c r="A16" s="2" t="s">
        <v>22</v>
      </c>
      <c r="B16" t="s">
        <v>101</v>
      </c>
      <c r="E16" s="2"/>
      <c r="F16" s="2"/>
      <c r="G16" s="2"/>
      <c r="Q16" t="s">
        <v>59</v>
      </c>
      <c r="R16" t="s">
        <v>57</v>
      </c>
      <c r="U16">
        <v>0.55189999999999995</v>
      </c>
      <c r="W16" t="s">
        <v>47</v>
      </c>
      <c r="Y16" t="s">
        <v>41</v>
      </c>
    </row>
    <row r="17" spans="1:25" x14ac:dyDescent="0.2">
      <c r="C17" s="2" t="s">
        <v>31</v>
      </c>
      <c r="D17" s="2" t="s">
        <v>29</v>
      </c>
      <c r="E17" s="2" t="s">
        <v>17</v>
      </c>
      <c r="F17" s="2"/>
      <c r="G17" s="2" t="s">
        <v>32</v>
      </c>
      <c r="R17" t="s">
        <v>58</v>
      </c>
      <c r="U17">
        <v>-0.6</v>
      </c>
      <c r="W17" t="s">
        <v>48</v>
      </c>
      <c r="Y17" t="s">
        <v>41</v>
      </c>
    </row>
    <row r="18" spans="1:25" x14ac:dyDescent="0.2">
      <c r="C18" s="14">
        <v>-15</v>
      </c>
      <c r="D18" s="15">
        <v>7.6523809524285697</v>
      </c>
      <c r="E18" s="15">
        <v>0.53091501045359701</v>
      </c>
      <c r="F18" s="9"/>
      <c r="G18" s="9">
        <v>7.65</v>
      </c>
      <c r="H18" s="9">
        <v>5.8</v>
      </c>
      <c r="I18" s="9">
        <v>7.35</v>
      </c>
      <c r="J18" s="9">
        <v>9.2666666670000009</v>
      </c>
      <c r="K18" s="9">
        <v>7.85</v>
      </c>
      <c r="L18" s="9">
        <v>9.5</v>
      </c>
      <c r="M18" s="9">
        <v>6.15</v>
      </c>
    </row>
    <row r="19" spans="1:25" x14ac:dyDescent="0.2">
      <c r="C19" s="2">
        <v>0</v>
      </c>
      <c r="D19" s="9">
        <v>7.7166666667142803</v>
      </c>
      <c r="E19" s="9">
        <v>0.57490509916716903</v>
      </c>
      <c r="F19" s="9"/>
      <c r="G19" s="9">
        <v>6.3</v>
      </c>
      <c r="H19" s="9">
        <v>5.6</v>
      </c>
      <c r="I19" s="9">
        <v>9.3000000000000007</v>
      </c>
      <c r="J19" s="9">
        <v>8.1999999999999993</v>
      </c>
      <c r="K19" s="9">
        <v>9.7666666670000009</v>
      </c>
      <c r="L19" s="9">
        <v>7.05</v>
      </c>
      <c r="M19" s="9">
        <v>7.8</v>
      </c>
      <c r="Q19" t="s">
        <v>60</v>
      </c>
      <c r="R19" t="s">
        <v>57</v>
      </c>
      <c r="U19">
        <v>-2.7839999999999998</v>
      </c>
      <c r="W19" t="s">
        <v>49</v>
      </c>
      <c r="Y19">
        <v>9.7999999999999997E-3</v>
      </c>
    </row>
    <row r="20" spans="1:25" x14ac:dyDescent="0.2">
      <c r="C20" s="2">
        <v>15</v>
      </c>
      <c r="D20" s="9">
        <v>8.3023809524285692</v>
      </c>
      <c r="E20" s="9">
        <v>0.74453412664033503</v>
      </c>
      <c r="F20" s="9"/>
      <c r="G20" s="9">
        <v>7.65</v>
      </c>
      <c r="H20" s="9">
        <v>7.25</v>
      </c>
      <c r="I20" s="9">
        <v>11.4</v>
      </c>
      <c r="J20" s="9">
        <v>6.5666666669999998</v>
      </c>
      <c r="K20" s="9">
        <v>10.3</v>
      </c>
      <c r="L20" s="9">
        <v>8.85</v>
      </c>
      <c r="M20" s="9">
        <v>6.1</v>
      </c>
      <c r="R20" t="s">
        <v>58</v>
      </c>
      <c r="U20">
        <v>-0.81069999999999998</v>
      </c>
      <c r="W20" t="s">
        <v>50</v>
      </c>
      <c r="Y20">
        <v>0.86070000000000002</v>
      </c>
    </row>
    <row r="21" spans="1:25" x14ac:dyDescent="0.2">
      <c r="C21" s="2">
        <v>30</v>
      </c>
      <c r="D21" s="9">
        <v>8.4928571428571402</v>
      </c>
      <c r="E21" s="9">
        <v>0.56570713746940204</v>
      </c>
      <c r="F21" s="9"/>
      <c r="G21" s="9">
        <v>8.9</v>
      </c>
      <c r="H21" s="9">
        <v>7.8666666669999996</v>
      </c>
      <c r="I21" s="9">
        <v>10.7</v>
      </c>
      <c r="J21" s="9">
        <v>6.7</v>
      </c>
      <c r="K21" s="9">
        <v>10.199999999999999</v>
      </c>
      <c r="L21" s="9">
        <v>7.733333333</v>
      </c>
      <c r="M21" s="9">
        <v>7.35</v>
      </c>
    </row>
    <row r="22" spans="1:25" x14ac:dyDescent="0.2">
      <c r="C22" s="2">
        <v>45</v>
      </c>
      <c r="D22" s="9">
        <v>8.4333333334285694</v>
      </c>
      <c r="E22" s="9">
        <v>0.90439111028669905</v>
      </c>
      <c r="F22" s="9"/>
      <c r="G22" s="9">
        <v>10.85</v>
      </c>
      <c r="H22" s="9">
        <v>5.9</v>
      </c>
      <c r="I22" s="9">
        <v>11.05</v>
      </c>
      <c r="J22" s="9">
        <v>7</v>
      </c>
      <c r="K22" s="9">
        <v>6.5666666669999998</v>
      </c>
      <c r="L22" s="9">
        <v>11</v>
      </c>
      <c r="M22" s="9">
        <v>6.6666666670000003</v>
      </c>
      <c r="Q22" t="s">
        <v>61</v>
      </c>
      <c r="R22" t="s">
        <v>57</v>
      </c>
      <c r="U22">
        <v>-4.0209999999999999</v>
      </c>
      <c r="W22" t="s">
        <v>51</v>
      </c>
      <c r="Y22">
        <v>1E-4</v>
      </c>
    </row>
    <row r="23" spans="1:25" x14ac:dyDescent="0.2">
      <c r="C23" s="2">
        <v>60</v>
      </c>
      <c r="D23" s="9">
        <v>9.0976190481428603</v>
      </c>
      <c r="E23" s="9">
        <v>0.74877703276513596</v>
      </c>
      <c r="F23" s="9"/>
      <c r="G23" s="9">
        <v>10.46666667</v>
      </c>
      <c r="H23" s="9">
        <v>9.85</v>
      </c>
      <c r="I23" s="9">
        <v>12.3</v>
      </c>
      <c r="J23" s="9">
        <v>7.7</v>
      </c>
      <c r="K23" s="9">
        <v>6.3</v>
      </c>
      <c r="L23" s="9">
        <v>9</v>
      </c>
      <c r="M23" s="9">
        <v>8.0666666669999998</v>
      </c>
      <c r="R23" t="s">
        <v>58</v>
      </c>
      <c r="U23">
        <v>-0.91790000000000005</v>
      </c>
      <c r="W23" t="s">
        <v>52</v>
      </c>
      <c r="Y23">
        <v>0.74429999999999996</v>
      </c>
    </row>
    <row r="25" spans="1:25" x14ac:dyDescent="0.2">
      <c r="Q25" t="s">
        <v>62</v>
      </c>
      <c r="R25" t="s">
        <v>57</v>
      </c>
      <c r="U25">
        <v>-2.8170000000000002</v>
      </c>
      <c r="W25" t="s">
        <v>53</v>
      </c>
      <c r="Y25">
        <v>8.8999999999999999E-3</v>
      </c>
    </row>
    <row r="26" spans="1:25" x14ac:dyDescent="0.2">
      <c r="A26" s="2" t="s">
        <v>99</v>
      </c>
      <c r="B26" t="s">
        <v>102</v>
      </c>
      <c r="E26" s="2"/>
      <c r="R26" t="s">
        <v>58</v>
      </c>
      <c r="U26">
        <v>-1.1830000000000001</v>
      </c>
      <c r="W26" t="s">
        <v>54</v>
      </c>
      <c r="Y26">
        <v>0.50090000000000001</v>
      </c>
    </row>
    <row r="27" spans="1:25" x14ac:dyDescent="0.2">
      <c r="C27" s="2" t="s">
        <v>31</v>
      </c>
      <c r="D27" s="2" t="s">
        <v>29</v>
      </c>
      <c r="E27" s="2" t="s">
        <v>17</v>
      </c>
      <c r="G27" s="2" t="s">
        <v>32</v>
      </c>
    </row>
    <row r="28" spans="1:25" x14ac:dyDescent="0.2">
      <c r="C28" s="14">
        <v>-15</v>
      </c>
      <c r="D28" s="15">
        <v>8.0611111111666691</v>
      </c>
      <c r="E28" s="15">
        <v>0.38501242562808902</v>
      </c>
      <c r="F28" s="9"/>
      <c r="G28" s="9">
        <v>7.4666666670000001</v>
      </c>
      <c r="H28" s="9">
        <v>9</v>
      </c>
      <c r="I28" s="9">
        <v>7.05</v>
      </c>
      <c r="J28" s="9">
        <v>7.2</v>
      </c>
      <c r="K28" s="9">
        <v>8.4499999999999993</v>
      </c>
      <c r="L28" s="9">
        <v>9.1999999999999993</v>
      </c>
      <c r="Q28" t="s">
        <v>63</v>
      </c>
      <c r="R28" t="s">
        <v>57</v>
      </c>
      <c r="U28">
        <v>-2.0259999999999998</v>
      </c>
      <c r="W28" t="s">
        <v>55</v>
      </c>
      <c r="Y28">
        <v>7.8100000000000003E-2</v>
      </c>
    </row>
    <row r="29" spans="1:25" x14ac:dyDescent="0.2">
      <c r="C29" s="2">
        <v>0</v>
      </c>
      <c r="D29" s="9">
        <v>7.1166666666666698</v>
      </c>
      <c r="E29" s="9">
        <v>0.41706647485076598</v>
      </c>
      <c r="F29" s="9"/>
      <c r="G29" s="9">
        <v>9.0500000000000007</v>
      </c>
      <c r="H29" s="9">
        <v>6.9</v>
      </c>
      <c r="I29" s="9">
        <v>7.15</v>
      </c>
      <c r="J29" s="9">
        <v>7.05</v>
      </c>
      <c r="K29" s="9">
        <v>6.35</v>
      </c>
      <c r="L29" s="9">
        <v>6.2</v>
      </c>
      <c r="R29" t="s">
        <v>58</v>
      </c>
      <c r="U29">
        <v>-1.881</v>
      </c>
      <c r="W29" t="s">
        <v>56</v>
      </c>
      <c r="Y29">
        <v>0.13789999999999999</v>
      </c>
    </row>
    <row r="30" spans="1:25" x14ac:dyDescent="0.2">
      <c r="C30" s="2">
        <v>15</v>
      </c>
      <c r="D30" s="9">
        <v>7.4916666666666698</v>
      </c>
      <c r="E30" s="9">
        <v>0.67631559037018896</v>
      </c>
      <c r="F30" s="9"/>
      <c r="G30" s="9">
        <v>7.3</v>
      </c>
      <c r="H30" s="9">
        <v>8.6999999999999993</v>
      </c>
      <c r="I30" s="9">
        <v>6.8</v>
      </c>
      <c r="J30" s="9">
        <v>8.0500000000000007</v>
      </c>
      <c r="K30" s="9">
        <v>4.7</v>
      </c>
      <c r="L30" s="9">
        <v>9.4</v>
      </c>
    </row>
    <row r="31" spans="1:25" x14ac:dyDescent="0.2">
      <c r="C31" s="2">
        <v>30</v>
      </c>
      <c r="D31" s="9">
        <v>7.5750000000000002</v>
      </c>
      <c r="E31" s="9">
        <v>0.21398987514989301</v>
      </c>
      <c r="F31" s="9"/>
      <c r="G31" s="9">
        <v>7.85</v>
      </c>
      <c r="H31" s="9">
        <v>8.1</v>
      </c>
      <c r="I31" s="9">
        <v>7.45</v>
      </c>
      <c r="J31" s="9">
        <v>7.05</v>
      </c>
      <c r="K31" s="9">
        <v>6.9</v>
      </c>
      <c r="L31" s="9">
        <v>8.1</v>
      </c>
    </row>
    <row r="32" spans="1:25" x14ac:dyDescent="0.2">
      <c r="C32" s="2">
        <v>45</v>
      </c>
      <c r="D32" s="9">
        <v>7.25</v>
      </c>
      <c r="E32" s="9">
        <v>0.51672042731055301</v>
      </c>
      <c r="F32" s="9"/>
      <c r="G32" s="9">
        <v>7.6</v>
      </c>
      <c r="H32" s="9">
        <v>6.8</v>
      </c>
      <c r="I32" s="9">
        <v>5</v>
      </c>
      <c r="J32" s="9">
        <v>8.65</v>
      </c>
      <c r="K32" s="9">
        <v>8.0500000000000007</v>
      </c>
      <c r="L32" s="9">
        <v>7.4</v>
      </c>
    </row>
    <row r="33" spans="1:25" x14ac:dyDescent="0.2">
      <c r="C33" s="2">
        <v>60</v>
      </c>
      <c r="D33" s="9">
        <v>7.2166666666666703</v>
      </c>
      <c r="E33" s="9">
        <v>0.42713515945710201</v>
      </c>
      <c r="F33" s="9"/>
      <c r="G33" s="9">
        <v>7.2</v>
      </c>
      <c r="H33" s="9">
        <v>7.1</v>
      </c>
      <c r="I33" s="9">
        <v>7.95</v>
      </c>
      <c r="J33" s="9">
        <v>8.6999999999999993</v>
      </c>
      <c r="K33" s="9">
        <v>5.65</v>
      </c>
      <c r="L33" s="9">
        <v>6.7</v>
      </c>
    </row>
    <row r="37" spans="1:25" s="11" customFormat="1" ht="19" x14ac:dyDescent="0.25">
      <c r="A37" s="1" t="s">
        <v>67</v>
      </c>
    </row>
    <row r="38" spans="1:25" x14ac:dyDescent="0.2">
      <c r="A38" t="s">
        <v>103</v>
      </c>
    </row>
    <row r="40" spans="1:25" ht="16" x14ac:dyDescent="0.2">
      <c r="A40" s="5" t="s">
        <v>73</v>
      </c>
    </row>
    <row r="41" spans="1:25" x14ac:dyDescent="0.2">
      <c r="A41" s="2" t="s">
        <v>69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25" x14ac:dyDescent="0.2">
      <c r="A42" s="2"/>
      <c r="C42" s="2" t="s">
        <v>31</v>
      </c>
      <c r="D42" s="2" t="s">
        <v>29</v>
      </c>
      <c r="E42" s="2" t="s">
        <v>17</v>
      </c>
      <c r="F42" s="2"/>
      <c r="G42" s="2" t="s">
        <v>32</v>
      </c>
      <c r="H42" s="2"/>
      <c r="I42" s="2"/>
      <c r="J42" s="2"/>
      <c r="K42" s="2"/>
      <c r="L42" s="2"/>
      <c r="M42" s="2"/>
      <c r="N42" s="2"/>
      <c r="O42" s="2"/>
    </row>
    <row r="43" spans="1:25" ht="16" x14ac:dyDescent="0.2">
      <c r="A43" s="2"/>
      <c r="C43" s="14">
        <v>-15</v>
      </c>
      <c r="D43" s="15">
        <v>6.93888888888889</v>
      </c>
      <c r="E43" s="15">
        <v>0.37088274743600402</v>
      </c>
      <c r="F43" s="9"/>
      <c r="G43" s="9">
        <v>7.2</v>
      </c>
      <c r="H43" s="9">
        <v>6.5</v>
      </c>
      <c r="I43" s="9">
        <v>7.05</v>
      </c>
      <c r="J43" s="9">
        <v>7.3</v>
      </c>
      <c r="K43" s="9">
        <v>5.55</v>
      </c>
      <c r="L43" s="9">
        <v>5.35</v>
      </c>
      <c r="M43" s="9">
        <v>7.8</v>
      </c>
      <c r="N43" s="9">
        <v>9</v>
      </c>
      <c r="O43" s="9">
        <v>6.7</v>
      </c>
      <c r="Q43" s="5" t="s">
        <v>73</v>
      </c>
    </row>
    <row r="44" spans="1:25" x14ac:dyDescent="0.2">
      <c r="A44" s="2"/>
      <c r="C44" s="2">
        <v>0</v>
      </c>
      <c r="D44" s="9">
        <v>6.8277777777777802</v>
      </c>
      <c r="E44" s="9">
        <v>0.299897101694795</v>
      </c>
      <c r="F44" s="9"/>
      <c r="G44" s="9">
        <v>8.9499999999999993</v>
      </c>
      <c r="H44" s="9">
        <v>6.55</v>
      </c>
      <c r="I44" s="9">
        <v>6.7</v>
      </c>
      <c r="J44" s="9">
        <v>5.95</v>
      </c>
      <c r="K44" s="9">
        <v>6.25</v>
      </c>
      <c r="L44" s="9">
        <v>6.1</v>
      </c>
      <c r="M44" s="9">
        <v>6.65</v>
      </c>
      <c r="N44" s="9">
        <v>7.1</v>
      </c>
      <c r="O44" s="9">
        <v>7.2</v>
      </c>
      <c r="Q44" s="2" t="s">
        <v>33</v>
      </c>
      <c r="R44" s="2"/>
      <c r="T44" s="2" t="s">
        <v>34</v>
      </c>
      <c r="U44" s="2"/>
      <c r="V44" s="2" t="s">
        <v>35</v>
      </c>
      <c r="W44" s="2"/>
      <c r="X44" s="2" t="s">
        <v>30</v>
      </c>
      <c r="Y44" s="2"/>
    </row>
    <row r="45" spans="1:25" x14ac:dyDescent="0.2">
      <c r="A45" s="2"/>
      <c r="C45" s="2">
        <v>15</v>
      </c>
      <c r="D45" s="9">
        <v>10.2759259259259</v>
      </c>
      <c r="E45" s="9">
        <v>1.0055137771827201</v>
      </c>
      <c r="F45" s="9"/>
      <c r="G45" s="9">
        <v>8.56666666666667</v>
      </c>
      <c r="H45" s="9">
        <v>9.56666666666667</v>
      </c>
      <c r="I45" s="9">
        <v>9.5333333333333297</v>
      </c>
      <c r="J45" s="9">
        <v>12.2</v>
      </c>
      <c r="K45" s="9">
        <v>7.45</v>
      </c>
      <c r="L45" s="9">
        <v>10.4333333333333</v>
      </c>
      <c r="M45" s="9">
        <v>7.9</v>
      </c>
      <c r="N45" s="9">
        <v>17.399999999999999</v>
      </c>
      <c r="O45" s="9">
        <v>9.43333333333333</v>
      </c>
      <c r="Q45" t="s">
        <v>72</v>
      </c>
      <c r="X45">
        <v>9</v>
      </c>
    </row>
    <row r="46" spans="1:25" x14ac:dyDescent="0.2">
      <c r="A46" s="2"/>
      <c r="C46" s="2">
        <v>30</v>
      </c>
      <c r="D46" s="9">
        <v>11.5962962962963</v>
      </c>
      <c r="E46" s="9">
        <v>0.924435838041609</v>
      </c>
      <c r="F46" s="9"/>
      <c r="G46" s="9">
        <v>15</v>
      </c>
      <c r="H46" s="9">
        <v>9.6</v>
      </c>
      <c r="I46" s="9">
        <v>9.1666666666666696</v>
      </c>
      <c r="J46" s="9">
        <v>12.7</v>
      </c>
      <c r="K46" s="9">
        <v>14.2</v>
      </c>
      <c r="L46" s="9">
        <v>8.1</v>
      </c>
      <c r="M46" s="9">
        <v>9.1666666666666696</v>
      </c>
      <c r="N46" s="9">
        <v>15.3</v>
      </c>
      <c r="O46" s="9">
        <v>11.133333333333301</v>
      </c>
      <c r="Q46" t="s">
        <v>31</v>
      </c>
      <c r="T46" t="s">
        <v>87</v>
      </c>
      <c r="V46" t="s">
        <v>43</v>
      </c>
    </row>
    <row r="47" spans="1:25" x14ac:dyDescent="0.2">
      <c r="A47" s="2"/>
      <c r="C47" s="2">
        <v>45</v>
      </c>
      <c r="D47" s="9">
        <v>10.0666666666667</v>
      </c>
      <c r="E47" s="9">
        <v>0.68072560233842805</v>
      </c>
      <c r="F47" s="9"/>
      <c r="G47" s="9">
        <v>10.966666666666701</v>
      </c>
      <c r="H47" s="9">
        <v>8.2666666666666693</v>
      </c>
      <c r="I47" s="9">
        <v>7.7</v>
      </c>
      <c r="J47" s="9">
        <v>9.65</v>
      </c>
      <c r="K47" s="9">
        <v>12.6666666666667</v>
      </c>
      <c r="L47" s="9">
        <v>9.3000000000000007</v>
      </c>
      <c r="M47" s="9">
        <v>9.0333333333333297</v>
      </c>
      <c r="N47" s="9">
        <v>13.85</v>
      </c>
      <c r="O47" s="9">
        <v>9.1666666666666696</v>
      </c>
      <c r="Q47" t="s">
        <v>36</v>
      </c>
      <c r="T47" t="s">
        <v>88</v>
      </c>
      <c r="V47" t="s">
        <v>43</v>
      </c>
    </row>
    <row r="48" spans="1:25" x14ac:dyDescent="0.2">
      <c r="A48" s="2"/>
      <c r="C48" s="2">
        <v>60</v>
      </c>
      <c r="D48" s="9">
        <v>9.2425925925925991</v>
      </c>
      <c r="E48" s="9">
        <v>0.74061052096130298</v>
      </c>
      <c r="F48" s="9"/>
      <c r="G48" s="9">
        <v>10.766666666666699</v>
      </c>
      <c r="H48" s="9">
        <v>7.65</v>
      </c>
      <c r="I48" s="9">
        <v>9.1999999999999993</v>
      </c>
      <c r="J48" s="9">
        <v>10.65</v>
      </c>
      <c r="K48" s="9">
        <v>10.766666666666699</v>
      </c>
      <c r="L48" s="9">
        <v>6.6</v>
      </c>
      <c r="M48" s="9">
        <v>6.25</v>
      </c>
      <c r="N48" s="9">
        <v>12.9333333333333</v>
      </c>
      <c r="O48" s="9">
        <v>8.3666666666666707</v>
      </c>
    </row>
    <row r="49" spans="1:25" x14ac:dyDescent="0.2">
      <c r="A49" s="2"/>
      <c r="Q49" s="2" t="s">
        <v>37</v>
      </c>
      <c r="S49" s="2"/>
      <c r="T49" s="2"/>
      <c r="U49" s="2" t="s">
        <v>38</v>
      </c>
      <c r="V49" s="2"/>
      <c r="W49" s="2" t="s">
        <v>39</v>
      </c>
      <c r="X49" s="2"/>
      <c r="Y49" s="2" t="s">
        <v>40</v>
      </c>
    </row>
    <row r="50" spans="1:25" x14ac:dyDescent="0.2">
      <c r="A50" s="2"/>
      <c r="Q50" t="s">
        <v>72</v>
      </c>
    </row>
    <row r="51" spans="1:25" x14ac:dyDescent="0.2">
      <c r="A51" s="2" t="s">
        <v>70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S51" s="10" t="s">
        <v>74</v>
      </c>
      <c r="U51">
        <v>-0.68149999999999999</v>
      </c>
      <c r="W51" t="s">
        <v>75</v>
      </c>
      <c r="Y51" t="s">
        <v>41</v>
      </c>
    </row>
    <row r="52" spans="1:25" x14ac:dyDescent="0.2">
      <c r="B52" s="2"/>
      <c r="C52" s="2" t="s">
        <v>31</v>
      </c>
      <c r="D52" s="2" t="s">
        <v>29</v>
      </c>
      <c r="E52" s="2" t="s">
        <v>17</v>
      </c>
      <c r="F52" s="2"/>
      <c r="G52" s="2" t="s">
        <v>32</v>
      </c>
      <c r="H52" s="2"/>
      <c r="I52" s="2"/>
      <c r="J52" s="2"/>
      <c r="K52" s="2"/>
      <c r="L52" s="2"/>
      <c r="M52" s="2"/>
      <c r="N52" s="2"/>
      <c r="O52" s="2"/>
      <c r="S52" s="10" t="s">
        <v>76</v>
      </c>
      <c r="U52">
        <v>0.3574</v>
      </c>
      <c r="W52" t="s">
        <v>77</v>
      </c>
      <c r="Y52" t="s">
        <v>41</v>
      </c>
    </row>
    <row r="53" spans="1:25" x14ac:dyDescent="0.2">
      <c r="B53" s="2"/>
      <c r="C53" s="14">
        <v>-15</v>
      </c>
      <c r="D53" s="15">
        <v>7.6203703703703702</v>
      </c>
      <c r="E53" s="15">
        <v>0.290590312582515</v>
      </c>
      <c r="F53" s="9"/>
      <c r="G53" s="9">
        <v>5.8</v>
      </c>
      <c r="H53" s="9">
        <v>7.15</v>
      </c>
      <c r="I53" s="9">
        <v>7.6</v>
      </c>
      <c r="J53" s="9">
        <v>7.45</v>
      </c>
      <c r="K53" s="9">
        <v>7.35</v>
      </c>
      <c r="L53" s="9">
        <v>8.6</v>
      </c>
      <c r="M53" s="9">
        <v>8.75</v>
      </c>
      <c r="N53" s="9">
        <v>7.95</v>
      </c>
      <c r="O53" s="9">
        <v>7.93333333333333</v>
      </c>
      <c r="S53" t="s">
        <v>78</v>
      </c>
      <c r="U53">
        <v>2.78</v>
      </c>
      <c r="W53" t="s">
        <v>79</v>
      </c>
      <c r="Y53">
        <v>8.0000000000000004E-4</v>
      </c>
    </row>
    <row r="54" spans="1:25" x14ac:dyDescent="0.2">
      <c r="B54" s="2"/>
      <c r="C54" s="2">
        <v>0</v>
      </c>
      <c r="D54" s="9">
        <v>6.4703703703703699</v>
      </c>
      <c r="E54" s="9">
        <v>0.33013252316793001</v>
      </c>
      <c r="F54" s="9"/>
      <c r="G54" s="9">
        <v>8.3666666666666707</v>
      </c>
      <c r="H54" s="9">
        <v>5</v>
      </c>
      <c r="I54" s="9">
        <v>5.2333333333333298</v>
      </c>
      <c r="J54" s="9">
        <v>6.55</v>
      </c>
      <c r="K54" s="9">
        <v>6.75</v>
      </c>
      <c r="L54" s="9">
        <v>6.5</v>
      </c>
      <c r="M54" s="9">
        <v>6.3</v>
      </c>
      <c r="N54" s="9">
        <v>6.4</v>
      </c>
      <c r="O54" s="9">
        <v>7.1333333333333302</v>
      </c>
      <c r="S54" t="s">
        <v>80</v>
      </c>
      <c r="U54">
        <v>4.5039999999999996</v>
      </c>
      <c r="W54" t="s">
        <v>81</v>
      </c>
      <c r="Y54" t="s">
        <v>82</v>
      </c>
    </row>
    <row r="55" spans="1:25" x14ac:dyDescent="0.2">
      <c r="B55" s="2"/>
      <c r="C55" s="2">
        <v>15</v>
      </c>
      <c r="D55" s="9">
        <v>7.4962962962962996</v>
      </c>
      <c r="E55" s="9">
        <v>0.53734585629087805</v>
      </c>
      <c r="F55" s="9"/>
      <c r="G55" s="9">
        <v>5.7</v>
      </c>
      <c r="H55" s="9">
        <v>5.4666666666666703</v>
      </c>
      <c r="I55" s="9">
        <v>8.9499999999999993</v>
      </c>
      <c r="J55" s="9">
        <v>9.6</v>
      </c>
      <c r="K55" s="9">
        <v>7.5</v>
      </c>
      <c r="L55" s="9">
        <v>5.6</v>
      </c>
      <c r="M55" s="9">
        <v>8.9</v>
      </c>
      <c r="N55" s="9">
        <v>7.15</v>
      </c>
      <c r="O55" s="9">
        <v>8.6</v>
      </c>
      <c r="S55" t="s">
        <v>83</v>
      </c>
      <c r="U55">
        <v>3.3759999999999999</v>
      </c>
      <c r="W55" t="s">
        <v>84</v>
      </c>
      <c r="Y55" t="s">
        <v>82</v>
      </c>
    </row>
    <row r="56" spans="1:25" x14ac:dyDescent="0.2">
      <c r="B56" s="2"/>
      <c r="C56" s="2">
        <v>30</v>
      </c>
      <c r="D56" s="9">
        <v>7.0925925925925899</v>
      </c>
      <c r="E56" s="9">
        <v>0.28773958228815799</v>
      </c>
      <c r="F56" s="9"/>
      <c r="G56" s="9">
        <v>6</v>
      </c>
      <c r="H56" s="9">
        <v>8.15</v>
      </c>
      <c r="I56" s="9">
        <v>6.6</v>
      </c>
      <c r="J56" s="9">
        <v>8.15</v>
      </c>
      <c r="K56" s="9">
        <v>6.1333333333333302</v>
      </c>
      <c r="L56" s="9">
        <v>7.7333333333333298</v>
      </c>
      <c r="M56" s="9">
        <v>6.5</v>
      </c>
      <c r="N56" s="9">
        <v>7.8</v>
      </c>
      <c r="O56" s="9">
        <v>6.7666666666666702</v>
      </c>
      <c r="S56" t="s">
        <v>85</v>
      </c>
      <c r="U56">
        <v>2.2570000000000001</v>
      </c>
      <c r="W56" t="s">
        <v>86</v>
      </c>
      <c r="Y56">
        <v>8.8000000000000005E-3</v>
      </c>
    </row>
    <row r="57" spans="1:25" x14ac:dyDescent="0.2">
      <c r="B57" s="2"/>
      <c r="C57" s="2">
        <v>45</v>
      </c>
      <c r="D57" s="9">
        <v>6.6907407407407398</v>
      </c>
      <c r="E57" s="9">
        <v>0.33412072639684598</v>
      </c>
      <c r="F57" s="9"/>
      <c r="G57" s="9">
        <v>4.9000000000000004</v>
      </c>
      <c r="H57" s="9">
        <v>6.4</v>
      </c>
      <c r="I57" s="9">
        <v>6.85</v>
      </c>
      <c r="J57" s="9">
        <v>8.4499999999999993</v>
      </c>
      <c r="K57" s="9">
        <v>6.06666666666667</v>
      </c>
      <c r="L57" s="9">
        <v>7.5</v>
      </c>
      <c r="M57" s="9">
        <v>6.45</v>
      </c>
      <c r="N57" s="9">
        <v>7.3</v>
      </c>
      <c r="O57" s="9">
        <v>6.3</v>
      </c>
    </row>
    <row r="58" spans="1:25" x14ac:dyDescent="0.2">
      <c r="B58" s="2"/>
      <c r="C58" s="2">
        <v>60</v>
      </c>
      <c r="D58" s="9">
        <v>6.9851851851851796</v>
      </c>
      <c r="E58" s="9">
        <v>0.31442241339739002</v>
      </c>
      <c r="F58" s="9"/>
      <c r="G58" s="9">
        <v>6.45</v>
      </c>
      <c r="H58" s="9">
        <v>6.65</v>
      </c>
      <c r="I58" s="9">
        <v>7.4</v>
      </c>
      <c r="J58" s="9">
        <v>6.93333333333333</v>
      </c>
      <c r="K58" s="9">
        <v>5.1666666666666696</v>
      </c>
      <c r="L58" s="9">
        <v>8.6999999999999993</v>
      </c>
      <c r="M58" s="9">
        <v>6.85</v>
      </c>
      <c r="N58" s="9">
        <v>7.35</v>
      </c>
      <c r="O58" s="9">
        <v>7.3666666666666698</v>
      </c>
    </row>
    <row r="59" spans="1:25" x14ac:dyDescent="0.2">
      <c r="B59" s="2"/>
      <c r="C59" s="2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1" spans="1:25" ht="16" x14ac:dyDescent="0.2">
      <c r="A61" s="5" t="s">
        <v>89</v>
      </c>
    </row>
    <row r="62" spans="1:25" x14ac:dyDescent="0.2">
      <c r="A62" s="2" t="s">
        <v>68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25" x14ac:dyDescent="0.2">
      <c r="A63" s="2"/>
      <c r="C63" s="6" t="s">
        <v>31</v>
      </c>
      <c r="D63" s="6" t="s">
        <v>29</v>
      </c>
      <c r="E63" s="6" t="s">
        <v>17</v>
      </c>
      <c r="F63" s="2"/>
      <c r="G63" s="2" t="s">
        <v>32</v>
      </c>
      <c r="H63" s="2"/>
      <c r="I63" s="2"/>
      <c r="J63" s="2"/>
      <c r="K63" s="2"/>
      <c r="L63" s="2"/>
      <c r="M63" s="2"/>
      <c r="N63" s="2"/>
      <c r="O63" s="2"/>
    </row>
    <row r="64" spans="1:25" ht="16" x14ac:dyDescent="0.2">
      <c r="A64" s="2"/>
      <c r="C64" s="2">
        <v>-15</v>
      </c>
      <c r="D64" s="9">
        <v>6.9407407407407398</v>
      </c>
      <c r="E64" s="9">
        <v>0.18318830777168199</v>
      </c>
      <c r="F64" s="9"/>
      <c r="G64" s="9">
        <v>6.1</v>
      </c>
      <c r="H64" s="9">
        <v>7.6</v>
      </c>
      <c r="I64" s="9">
        <v>7.65</v>
      </c>
      <c r="J64" s="9">
        <v>6.8</v>
      </c>
      <c r="K64" s="9">
        <v>7.3</v>
      </c>
      <c r="L64" s="9">
        <v>6.75</v>
      </c>
      <c r="M64" s="9">
        <v>6.75</v>
      </c>
      <c r="N64" s="9">
        <v>7.25</v>
      </c>
      <c r="O64" s="9">
        <v>6.2666666666666702</v>
      </c>
      <c r="Q64" s="5" t="s">
        <v>89</v>
      </c>
    </row>
    <row r="65" spans="1:25" x14ac:dyDescent="0.2">
      <c r="A65" s="2"/>
      <c r="C65" s="2">
        <v>0</v>
      </c>
      <c r="D65" s="9">
        <v>6.4981481481481502</v>
      </c>
      <c r="E65" s="9">
        <v>0.42058751937503602</v>
      </c>
      <c r="F65" s="9"/>
      <c r="G65" s="9">
        <v>9</v>
      </c>
      <c r="H65" s="9">
        <v>5.25</v>
      </c>
      <c r="I65" s="9">
        <v>6.35</v>
      </c>
      <c r="J65" s="9">
        <v>5.2</v>
      </c>
      <c r="K65" s="9">
        <v>6.9</v>
      </c>
      <c r="L65" s="9">
        <v>5.2666666666666702</v>
      </c>
      <c r="M65" s="9">
        <v>7.3</v>
      </c>
      <c r="N65" s="9">
        <v>5.95</v>
      </c>
      <c r="O65" s="9">
        <v>7.2666666666666702</v>
      </c>
      <c r="Q65" s="2" t="s">
        <v>33</v>
      </c>
      <c r="R65" s="2"/>
      <c r="T65" s="2" t="s">
        <v>34</v>
      </c>
      <c r="U65" s="2"/>
      <c r="V65" s="2" t="s">
        <v>35</v>
      </c>
      <c r="W65" s="2"/>
      <c r="X65" s="2" t="s">
        <v>30</v>
      </c>
      <c r="Y65" s="2"/>
    </row>
    <row r="66" spans="1:25" x14ac:dyDescent="0.2">
      <c r="A66" s="2"/>
      <c r="C66" s="2">
        <v>15</v>
      </c>
      <c r="D66" s="9">
        <v>6.6648148148148101</v>
      </c>
      <c r="E66" s="9">
        <v>0.50220535588416204</v>
      </c>
      <c r="F66" s="9"/>
      <c r="G66" s="9">
        <v>7.9</v>
      </c>
      <c r="H66" s="9">
        <v>4.95</v>
      </c>
      <c r="I66" s="9">
        <v>4.7</v>
      </c>
      <c r="J66" s="9">
        <v>7.1333333333333302</v>
      </c>
      <c r="K66" s="9">
        <v>5.4</v>
      </c>
      <c r="L66" s="9">
        <v>8.8000000000000007</v>
      </c>
      <c r="M66" s="9">
        <v>6</v>
      </c>
      <c r="N66" s="9">
        <v>8.4</v>
      </c>
      <c r="O66" s="9">
        <v>6.7</v>
      </c>
      <c r="Q66" t="s">
        <v>72</v>
      </c>
      <c r="X66">
        <v>9</v>
      </c>
    </row>
    <row r="67" spans="1:25" x14ac:dyDescent="0.2">
      <c r="A67" s="2"/>
      <c r="C67" s="2">
        <v>30</v>
      </c>
      <c r="D67" s="9">
        <v>7.9740740740740801</v>
      </c>
      <c r="E67" s="9">
        <v>0.64093339000651195</v>
      </c>
      <c r="F67" s="9"/>
      <c r="G67" s="9">
        <v>10.4</v>
      </c>
      <c r="H67" s="9">
        <v>7.2</v>
      </c>
      <c r="I67" s="9">
        <v>6.1</v>
      </c>
      <c r="J67" s="9">
        <v>7.2666666666666702</v>
      </c>
      <c r="K67" s="9">
        <v>9.4666666666666703</v>
      </c>
      <c r="L67" s="9">
        <v>6.1</v>
      </c>
      <c r="M67" s="9">
        <v>5.7</v>
      </c>
      <c r="N67" s="9">
        <v>10.7</v>
      </c>
      <c r="O67" s="9">
        <v>8.8333333333333304</v>
      </c>
      <c r="Q67" t="s">
        <v>31</v>
      </c>
      <c r="T67" t="s">
        <v>106</v>
      </c>
      <c r="V67" t="s">
        <v>107</v>
      </c>
    </row>
    <row r="68" spans="1:25" x14ac:dyDescent="0.2">
      <c r="A68" s="2"/>
      <c r="C68" s="2">
        <v>45</v>
      </c>
      <c r="D68" s="9">
        <v>7.4166666666666696</v>
      </c>
      <c r="E68" s="9">
        <v>0.649946579001348</v>
      </c>
      <c r="F68" s="9"/>
      <c r="G68" s="9">
        <v>7.6</v>
      </c>
      <c r="H68" s="9">
        <v>5.75</v>
      </c>
      <c r="I68" s="9">
        <v>6.4</v>
      </c>
      <c r="J68" s="9">
        <v>9.4</v>
      </c>
      <c r="K68" s="9">
        <v>9.25</v>
      </c>
      <c r="L68" s="9">
        <v>5.3</v>
      </c>
      <c r="M68" s="9">
        <v>6.05</v>
      </c>
      <c r="N68" s="9">
        <v>10.8</v>
      </c>
      <c r="O68" s="9">
        <v>6.2</v>
      </c>
      <c r="Q68" t="s">
        <v>36</v>
      </c>
      <c r="T68" t="s">
        <v>108</v>
      </c>
      <c r="V68" t="s">
        <v>109</v>
      </c>
    </row>
    <row r="69" spans="1:25" x14ac:dyDescent="0.2">
      <c r="A69" s="2"/>
      <c r="C69" s="2">
        <v>60</v>
      </c>
      <c r="D69" s="9">
        <v>6.9037037037036999</v>
      </c>
      <c r="E69" s="9">
        <v>0.43134137766714598</v>
      </c>
      <c r="F69" s="9"/>
      <c r="G69" s="9">
        <v>8.6</v>
      </c>
      <c r="H69" s="9">
        <v>6.35</v>
      </c>
      <c r="I69" s="9">
        <v>5.8</v>
      </c>
      <c r="J69" s="9">
        <v>7.5</v>
      </c>
      <c r="K69" s="9">
        <v>9.15</v>
      </c>
      <c r="L69" s="9">
        <v>5.3</v>
      </c>
      <c r="M69" s="9">
        <v>6.4</v>
      </c>
      <c r="N69" s="9">
        <v>7</v>
      </c>
      <c r="O69" s="9">
        <v>6.0333333333333297</v>
      </c>
    </row>
    <row r="70" spans="1:25" x14ac:dyDescent="0.2">
      <c r="Q70" s="2" t="s">
        <v>37</v>
      </c>
      <c r="S70" s="2"/>
      <c r="T70" s="2"/>
      <c r="U70" s="2" t="s">
        <v>38</v>
      </c>
      <c r="V70" s="2"/>
      <c r="W70" s="2" t="s">
        <v>39</v>
      </c>
      <c r="X70" s="2"/>
      <c r="Y70" s="2" t="s">
        <v>40</v>
      </c>
    </row>
    <row r="71" spans="1:25" x14ac:dyDescent="0.2">
      <c r="A71" s="2" t="s">
        <v>71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Q71" t="s">
        <v>72</v>
      </c>
    </row>
    <row r="72" spans="1:25" x14ac:dyDescent="0.2">
      <c r="B72" s="2"/>
      <c r="C72" s="2" t="s">
        <v>31</v>
      </c>
      <c r="D72" s="2" t="s">
        <v>29</v>
      </c>
      <c r="E72" s="2" t="s">
        <v>17</v>
      </c>
      <c r="F72" s="2"/>
      <c r="G72" s="2" t="s">
        <v>32</v>
      </c>
      <c r="H72" s="2"/>
      <c r="I72" s="2"/>
      <c r="J72" s="2"/>
      <c r="K72" s="2"/>
      <c r="L72" s="2"/>
      <c r="M72" s="2"/>
      <c r="N72" s="2"/>
      <c r="O72" s="2"/>
      <c r="S72" s="10" t="s">
        <v>74</v>
      </c>
      <c r="U72">
        <v>-0.24440000000000001</v>
      </c>
      <c r="W72" t="s">
        <v>90</v>
      </c>
      <c r="Y72" t="s">
        <v>41</v>
      </c>
    </row>
    <row r="73" spans="1:25" x14ac:dyDescent="0.2">
      <c r="C73" s="14">
        <v>-15</v>
      </c>
      <c r="D73" s="15">
        <v>7.1851851851851896</v>
      </c>
      <c r="E73" s="15">
        <v>0.558640355362227</v>
      </c>
      <c r="F73" s="9"/>
      <c r="G73" s="9">
        <v>7.4</v>
      </c>
      <c r="H73" s="9">
        <v>5.7333333333333298</v>
      </c>
      <c r="I73" s="9">
        <v>6.5</v>
      </c>
      <c r="J73" s="9">
        <v>6.9</v>
      </c>
      <c r="K73" s="9">
        <v>7</v>
      </c>
      <c r="L73" s="9">
        <v>7.1666666666666696</v>
      </c>
      <c r="M73" s="9">
        <v>5.25</v>
      </c>
      <c r="N73" s="9">
        <v>11.1666666666667</v>
      </c>
      <c r="O73" s="9">
        <v>7.55</v>
      </c>
      <c r="S73" s="10" t="s">
        <v>76</v>
      </c>
      <c r="U73">
        <v>-0.1741</v>
      </c>
      <c r="W73" t="s">
        <v>91</v>
      </c>
      <c r="Y73" t="s">
        <v>41</v>
      </c>
    </row>
    <row r="74" spans="1:25" x14ac:dyDescent="0.2">
      <c r="C74" s="2">
        <v>0</v>
      </c>
      <c r="D74" s="9">
        <v>6.6722222222222198</v>
      </c>
      <c r="E74" s="9">
        <v>0.30834584559196998</v>
      </c>
      <c r="F74" s="9"/>
      <c r="G74" s="9">
        <v>8.1</v>
      </c>
      <c r="H74" s="9">
        <v>6.6</v>
      </c>
      <c r="I74" s="9">
        <v>6.1333333333333302</v>
      </c>
      <c r="J74" s="9">
        <v>5.4</v>
      </c>
      <c r="K74" s="9">
        <v>6.75</v>
      </c>
      <c r="L74" s="9">
        <v>5.5</v>
      </c>
      <c r="M74" s="9">
        <v>6.5333333333333297</v>
      </c>
      <c r="N74" s="9">
        <v>7.7</v>
      </c>
      <c r="O74" s="9">
        <v>7.3333333333333304</v>
      </c>
      <c r="S74" t="s">
        <v>78</v>
      </c>
      <c r="U74">
        <v>-0.437</v>
      </c>
      <c r="W74" t="s">
        <v>92</v>
      </c>
      <c r="Y74" t="s">
        <v>41</v>
      </c>
    </row>
    <row r="75" spans="1:25" x14ac:dyDescent="0.2">
      <c r="C75" s="2">
        <v>15</v>
      </c>
      <c r="D75" s="9">
        <v>7.1018518518518503</v>
      </c>
      <c r="E75" s="9">
        <v>0.61612491496186295</v>
      </c>
      <c r="F75" s="9"/>
      <c r="G75" s="9">
        <v>5.3666666666666698</v>
      </c>
      <c r="H75" s="9">
        <v>4.75</v>
      </c>
      <c r="I75" s="9">
        <v>6.45</v>
      </c>
      <c r="J75" s="9">
        <v>7.05</v>
      </c>
      <c r="K75" s="9">
        <v>6.65</v>
      </c>
      <c r="L75" s="9">
        <v>8.35</v>
      </c>
      <c r="M75" s="9">
        <v>6.75</v>
      </c>
      <c r="N75" s="9">
        <v>11.15</v>
      </c>
      <c r="O75" s="9">
        <v>7.4</v>
      </c>
      <c r="S75" t="s">
        <v>80</v>
      </c>
      <c r="U75">
        <v>1.3480000000000001</v>
      </c>
      <c r="W75" t="s">
        <v>93</v>
      </c>
      <c r="Y75">
        <v>5.7200000000000001E-2</v>
      </c>
    </row>
    <row r="76" spans="1:25" x14ac:dyDescent="0.2">
      <c r="C76" s="2">
        <v>30</v>
      </c>
      <c r="D76" s="9">
        <v>6.6259259259259196</v>
      </c>
      <c r="E76" s="9">
        <v>0.60776934225757295</v>
      </c>
      <c r="F76" s="9"/>
      <c r="G76" s="9">
        <v>5.85</v>
      </c>
      <c r="H76" s="9">
        <v>5.95</v>
      </c>
      <c r="I76" s="9">
        <v>6.1</v>
      </c>
      <c r="J76" s="9">
        <v>5.8333333333333304</v>
      </c>
      <c r="K76" s="9">
        <v>5.2</v>
      </c>
      <c r="L76" s="9">
        <v>6.1333333333333302</v>
      </c>
      <c r="M76" s="9">
        <v>5.06666666666667</v>
      </c>
      <c r="N76" s="9">
        <v>10.199999999999999</v>
      </c>
      <c r="O76" s="9">
        <v>9.3000000000000007</v>
      </c>
      <c r="S76" t="s">
        <v>83</v>
      </c>
      <c r="U76">
        <v>0.91479999999999995</v>
      </c>
      <c r="W76" t="s">
        <v>94</v>
      </c>
      <c r="Y76">
        <v>0.43209999999999998</v>
      </c>
    </row>
    <row r="77" spans="1:25" x14ac:dyDescent="0.2">
      <c r="C77" s="2">
        <v>45</v>
      </c>
      <c r="D77" s="9">
        <v>6.5018518518518498</v>
      </c>
      <c r="E77" s="9">
        <v>0.47694892934897398</v>
      </c>
      <c r="F77" s="9"/>
      <c r="G77" s="9">
        <v>5</v>
      </c>
      <c r="H77" s="9">
        <v>7.85</v>
      </c>
      <c r="I77" s="9">
        <v>4.7</v>
      </c>
      <c r="J77" s="9">
        <v>8.35</v>
      </c>
      <c r="K77" s="9">
        <v>6.1666666666666696</v>
      </c>
      <c r="L77" s="9">
        <v>6.25</v>
      </c>
      <c r="M77" s="9">
        <v>5.6</v>
      </c>
      <c r="N77" s="9">
        <v>8.6</v>
      </c>
      <c r="O77" s="9">
        <v>6</v>
      </c>
      <c r="S77" t="s">
        <v>85</v>
      </c>
      <c r="U77">
        <v>-0.55369999999999997</v>
      </c>
      <c r="W77" t="s">
        <v>95</v>
      </c>
      <c r="Y77" t="s">
        <v>41</v>
      </c>
    </row>
    <row r="78" spans="1:25" x14ac:dyDescent="0.2">
      <c r="C78" s="2">
        <v>60</v>
      </c>
      <c r="D78" s="9">
        <v>7.4574074074074099</v>
      </c>
      <c r="E78" s="9">
        <v>0.54306167310500797</v>
      </c>
      <c r="F78" s="9"/>
      <c r="G78" s="9">
        <v>6.1</v>
      </c>
      <c r="H78" s="9">
        <v>7.6</v>
      </c>
      <c r="I78" s="9">
        <v>8.9499999999999993</v>
      </c>
      <c r="J78" s="9">
        <v>6.2</v>
      </c>
      <c r="K78" s="9">
        <v>6.8</v>
      </c>
      <c r="L78" s="9">
        <v>8.8000000000000007</v>
      </c>
      <c r="M78" s="9">
        <v>5.7</v>
      </c>
      <c r="N78" s="9">
        <v>10.5</v>
      </c>
      <c r="O78" s="9">
        <v>6.4666666666666703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abSelected="1" topLeftCell="A17" workbookViewId="0">
      <selection activeCell="R36" sqref="R36"/>
    </sheetView>
  </sheetViews>
  <sheetFormatPr baseColWidth="10" defaultColWidth="8.83203125" defaultRowHeight="15" x14ac:dyDescent="0.2"/>
  <sheetData>
    <row r="1" spans="1:26" ht="19" x14ac:dyDescent="0.25">
      <c r="A1" s="1" t="s">
        <v>137</v>
      </c>
      <c r="B1" s="1"/>
      <c r="C1" s="1" t="s">
        <v>110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3" spans="1:26" x14ac:dyDescent="0.2">
      <c r="C3" t="s">
        <v>111</v>
      </c>
    </row>
    <row r="4" spans="1:26" x14ac:dyDescent="0.2">
      <c r="B4" s="2"/>
      <c r="C4" s="18" t="s">
        <v>112</v>
      </c>
      <c r="H4" s="3"/>
    </row>
    <row r="5" spans="1:26" x14ac:dyDescent="0.2">
      <c r="C5" t="s">
        <v>113</v>
      </c>
    </row>
    <row r="6" spans="1:26" x14ac:dyDescent="0.2">
      <c r="P6" s="17"/>
      <c r="Q6" s="17"/>
    </row>
    <row r="7" spans="1:26" x14ac:dyDescent="0.2">
      <c r="C7" t="s">
        <v>114</v>
      </c>
      <c r="P7" s="17"/>
      <c r="Q7" s="17"/>
    </row>
    <row r="8" spans="1:26" x14ac:dyDescent="0.2">
      <c r="P8" s="17"/>
      <c r="Q8" s="17"/>
    </row>
    <row r="9" spans="1:26" ht="19" x14ac:dyDescent="0.25">
      <c r="A9" s="1" t="s">
        <v>96</v>
      </c>
      <c r="C9" s="2" t="s">
        <v>138</v>
      </c>
      <c r="P9" s="17"/>
      <c r="Q9" s="17"/>
    </row>
    <row r="10" spans="1:26" x14ac:dyDescent="0.2">
      <c r="E10" s="2" t="s">
        <v>24</v>
      </c>
      <c r="F10" s="2" t="s">
        <v>118</v>
      </c>
      <c r="G10" s="2"/>
      <c r="P10" s="17"/>
      <c r="Q10" s="17"/>
    </row>
    <row r="11" spans="1:26" x14ac:dyDescent="0.2">
      <c r="F11" s="2" t="s">
        <v>134</v>
      </c>
      <c r="G11" s="2" t="s">
        <v>135</v>
      </c>
      <c r="P11" s="17"/>
      <c r="Q11" s="17"/>
    </row>
    <row r="12" spans="1:26" x14ac:dyDescent="0.2">
      <c r="E12" s="16"/>
      <c r="F12" s="16">
        <v>59.730639733333298</v>
      </c>
      <c r="G12" s="16">
        <v>23.809523810000002</v>
      </c>
      <c r="P12" s="17"/>
      <c r="Q12" s="17"/>
    </row>
    <row r="13" spans="1:26" x14ac:dyDescent="0.2">
      <c r="F13">
        <v>70.328282830000006</v>
      </c>
      <c r="G13">
        <v>32.838506523333301</v>
      </c>
      <c r="P13" s="17"/>
      <c r="Q13" s="17"/>
    </row>
    <row r="14" spans="1:26" x14ac:dyDescent="0.2">
      <c r="F14">
        <v>63.870370370000003</v>
      </c>
      <c r="G14">
        <v>22.4075814533333</v>
      </c>
      <c r="P14" s="17"/>
      <c r="Q14" s="17"/>
    </row>
    <row r="15" spans="1:26" x14ac:dyDescent="0.2">
      <c r="F15">
        <v>52.968960863333301</v>
      </c>
      <c r="G15">
        <v>26.25</v>
      </c>
      <c r="P15" s="17"/>
      <c r="Q15" s="17"/>
    </row>
    <row r="16" spans="1:26" ht="16" x14ac:dyDescent="0.2">
      <c r="E16" s="12" t="s">
        <v>16</v>
      </c>
      <c r="F16" s="16">
        <f>AVERAGE(F12:F15)</f>
        <v>61.724563449166659</v>
      </c>
      <c r="G16" s="16">
        <f>AVERAGE(G12:G15)</f>
        <v>26.326402946666651</v>
      </c>
      <c r="P16" s="17"/>
      <c r="Q16" s="17"/>
    </row>
    <row r="17" spans="1:17" ht="16" x14ac:dyDescent="0.2">
      <c r="E17" s="5" t="s">
        <v>17</v>
      </c>
      <c r="F17">
        <f>(STDEV(F12:F15))/(SQRT(COUNT(F12:F15)))</f>
        <v>3.6430845784768873</v>
      </c>
      <c r="G17">
        <f>(STDEV(G12:G15))/(SQRT(COUNT(G12:G15)))</f>
        <v>2.3112978476874062</v>
      </c>
      <c r="P17" s="17"/>
      <c r="Q17" s="17"/>
    </row>
    <row r="18" spans="1:17" x14ac:dyDescent="0.2">
      <c r="P18" s="17"/>
      <c r="Q18" s="17"/>
    </row>
    <row r="19" spans="1:17" x14ac:dyDescent="0.2">
      <c r="C19" s="2" t="s">
        <v>104</v>
      </c>
      <c r="E19" s="2"/>
      <c r="F19" s="2" t="s">
        <v>35</v>
      </c>
      <c r="G19" s="2" t="s">
        <v>30</v>
      </c>
      <c r="P19" s="17"/>
      <c r="Q19" s="17"/>
    </row>
    <row r="20" spans="1:17" x14ac:dyDescent="0.2">
      <c r="C20" t="s">
        <v>105</v>
      </c>
      <c r="F20">
        <v>2.86E-2</v>
      </c>
      <c r="G20">
        <v>4</v>
      </c>
      <c r="P20" s="17"/>
      <c r="Q20" s="17"/>
    </row>
    <row r="21" spans="1:17" ht="16" x14ac:dyDescent="0.2">
      <c r="P21" s="17"/>
      <c r="Q21" s="13"/>
    </row>
    <row r="22" spans="1:17" ht="16" x14ac:dyDescent="0.2">
      <c r="C22" t="s">
        <v>136</v>
      </c>
      <c r="P22" s="17"/>
      <c r="Q22" s="13"/>
    </row>
    <row r="23" spans="1:17" ht="16" x14ac:dyDescent="0.2">
      <c r="P23" s="17"/>
      <c r="Q23" s="13"/>
    </row>
    <row r="24" spans="1:17" ht="19" x14ac:dyDescent="0.25">
      <c r="A24" s="1" t="s">
        <v>140</v>
      </c>
      <c r="C24" s="2" t="s">
        <v>139</v>
      </c>
      <c r="Q24" s="17"/>
    </row>
    <row r="25" spans="1:17" x14ac:dyDescent="0.2">
      <c r="B25" s="19"/>
      <c r="C25" s="18" t="s">
        <v>115</v>
      </c>
      <c r="D25" s="18"/>
      <c r="E25" s="2"/>
      <c r="F25" s="2" t="s">
        <v>116</v>
      </c>
      <c r="G25" s="2"/>
      <c r="H25" s="2"/>
      <c r="I25" s="2" t="s">
        <v>117</v>
      </c>
      <c r="J25" s="2"/>
      <c r="K25" s="2"/>
      <c r="L25" s="2" t="s">
        <v>118</v>
      </c>
      <c r="M25" s="2"/>
    </row>
    <row r="26" spans="1:17" ht="16" x14ac:dyDescent="0.2">
      <c r="B26" s="19"/>
      <c r="C26" s="2" t="s">
        <v>24</v>
      </c>
      <c r="D26" s="2" t="s">
        <v>22</v>
      </c>
      <c r="E26" s="2"/>
      <c r="F26" s="2" t="s">
        <v>24</v>
      </c>
      <c r="G26" s="2" t="s">
        <v>22</v>
      </c>
      <c r="H26" s="2"/>
      <c r="I26" s="2" t="s">
        <v>24</v>
      </c>
      <c r="J26" s="2" t="s">
        <v>22</v>
      </c>
      <c r="K26" s="2"/>
      <c r="L26" s="2" t="s">
        <v>24</v>
      </c>
      <c r="M26" s="2" t="s">
        <v>22</v>
      </c>
      <c r="N26" s="5"/>
    </row>
    <row r="27" spans="1:17" x14ac:dyDescent="0.2">
      <c r="B27" s="20"/>
      <c r="C27" s="16">
        <v>1.2820512820000001</v>
      </c>
      <c r="D27" s="16">
        <v>47.619047620000003</v>
      </c>
      <c r="E27" s="20"/>
      <c r="F27" s="16">
        <v>1.5151515149999999</v>
      </c>
      <c r="G27" s="16">
        <v>16.6666666666667</v>
      </c>
      <c r="H27" s="16"/>
      <c r="I27" s="16">
        <v>0</v>
      </c>
      <c r="J27" s="16">
        <v>10.317460318</v>
      </c>
      <c r="K27" s="16"/>
      <c r="L27" s="16">
        <v>59.730639733333298</v>
      </c>
      <c r="M27" s="16">
        <v>0</v>
      </c>
    </row>
    <row r="28" spans="1:17" x14ac:dyDescent="0.2">
      <c r="B28" s="19"/>
      <c r="C28">
        <v>0</v>
      </c>
      <c r="D28">
        <v>56.607744109999999</v>
      </c>
      <c r="E28" s="8"/>
      <c r="F28">
        <v>8.8624338619999996</v>
      </c>
      <c r="G28">
        <v>12.6666666666667</v>
      </c>
      <c r="I28">
        <v>1.851851852</v>
      </c>
      <c r="J28">
        <v>20.186335403333299</v>
      </c>
      <c r="L28">
        <v>70.328282830000006</v>
      </c>
      <c r="M28">
        <v>2.0833333333333299</v>
      </c>
    </row>
    <row r="29" spans="1:17" x14ac:dyDescent="0.2">
      <c r="B29" s="19"/>
      <c r="C29">
        <v>2.7777777776666701</v>
      </c>
      <c r="D29">
        <v>56.005398110000002</v>
      </c>
      <c r="E29" s="8"/>
      <c r="F29">
        <v>7.0889894403333296</v>
      </c>
      <c r="G29">
        <v>12.121212119999999</v>
      </c>
      <c r="I29">
        <v>0</v>
      </c>
      <c r="J29">
        <v>17.2739541173333</v>
      </c>
      <c r="L29" s="8">
        <v>63.870370370000003</v>
      </c>
      <c r="M29" s="8">
        <v>3.03030303033333</v>
      </c>
    </row>
    <row r="30" spans="1:17" ht="16" x14ac:dyDescent="0.2">
      <c r="B30" s="12" t="s">
        <v>16</v>
      </c>
      <c r="C30" s="16">
        <f>AVERAGE(C27:C29)</f>
        <v>1.3532763532222234</v>
      </c>
      <c r="D30" s="16">
        <f>AVERAGE(D27:D29)</f>
        <v>53.410729946666663</v>
      </c>
      <c r="E30" s="20"/>
      <c r="F30" s="16">
        <f>AVERAGE(F27:F29)</f>
        <v>5.8221916057777756</v>
      </c>
      <c r="G30" s="16">
        <f>AVERAGE(G27:G29)</f>
        <v>13.818181817777798</v>
      </c>
      <c r="H30" s="16"/>
      <c r="I30" s="16">
        <f>AVERAGE(I27:I29)</f>
        <v>0.61728395066666664</v>
      </c>
      <c r="J30" s="16">
        <f>AVERAGE(J27:J29)</f>
        <v>15.925916612888864</v>
      </c>
      <c r="K30" s="16"/>
      <c r="L30" s="16">
        <f>AVERAGE(L27:L29)</f>
        <v>64.643097644444438</v>
      </c>
      <c r="M30" s="16">
        <f>AVERAGE(M27:M29)</f>
        <v>1.7045454545555534</v>
      </c>
    </row>
    <row r="31" spans="1:17" ht="16" x14ac:dyDescent="0.2">
      <c r="B31" s="5" t="s">
        <v>17</v>
      </c>
      <c r="C31">
        <f>(STDEV(C27:C29))/(SQRT(COUNT(C27:C29)))</f>
        <v>0.80266578839984914</v>
      </c>
      <c r="D31">
        <f>(STDEV(D27:D29))/(SQRT(COUNT(D27:D29)))</f>
        <v>2.9010568939437826</v>
      </c>
      <c r="E31" s="8"/>
      <c r="F31">
        <f>(STDEV(F27:F29))/(SQRT(COUNT(F27:F29)))</f>
        <v>2.2135357866891336</v>
      </c>
      <c r="G31">
        <f>(STDEV(G27:G29))/(SQRT(COUNT(G27:G29)))</f>
        <v>1.4329200508497952</v>
      </c>
      <c r="H31" s="2"/>
      <c r="I31">
        <f>(STDEV(I27:I29))/(SQRT(COUNT(I27:I29)))</f>
        <v>0.61728395066666675</v>
      </c>
      <c r="J31">
        <f>(STDEV(J27:J29))/(SQRT(COUNT(J27:J29)))</f>
        <v>2.9275460541506839</v>
      </c>
      <c r="L31">
        <f>(STDEV(L27:L29))/(SQRT(COUNT(L27:L29)))</f>
        <v>3.0835769479391208</v>
      </c>
      <c r="M31">
        <f>(STDEV(M27:M29))/(SQRT(COUNT(M27:M29)))</f>
        <v>0.89504083831289816</v>
      </c>
    </row>
    <row r="32" spans="1:17" x14ac:dyDescent="0.2">
      <c r="B32" s="8"/>
      <c r="E32" s="8"/>
      <c r="M32" s="8"/>
    </row>
    <row r="33" spans="2:29" x14ac:dyDescent="0.2">
      <c r="B33" s="8"/>
      <c r="E33" s="8"/>
    </row>
    <row r="34" spans="2:29" x14ac:dyDescent="0.2">
      <c r="C34" s="2" t="s">
        <v>33</v>
      </c>
      <c r="D34" s="2"/>
      <c r="F34" s="2" t="s">
        <v>34</v>
      </c>
      <c r="G34" s="2"/>
      <c r="H34" s="2" t="s">
        <v>35</v>
      </c>
      <c r="I34" s="2"/>
      <c r="J34" s="2" t="s">
        <v>30</v>
      </c>
      <c r="K34" s="2"/>
    </row>
    <row r="35" spans="2:29" x14ac:dyDescent="0.2">
      <c r="C35" t="s">
        <v>119</v>
      </c>
      <c r="J35">
        <v>3</v>
      </c>
    </row>
    <row r="36" spans="2:29" x14ac:dyDescent="0.2">
      <c r="C36" t="s">
        <v>36</v>
      </c>
      <c r="F36" t="s">
        <v>120</v>
      </c>
      <c r="H36" t="s">
        <v>43</v>
      </c>
    </row>
    <row r="37" spans="2:29" x14ac:dyDescent="0.2">
      <c r="C37" t="s">
        <v>121</v>
      </c>
      <c r="F37" t="s">
        <v>122</v>
      </c>
      <c r="H37" t="s">
        <v>43</v>
      </c>
    </row>
    <row r="39" spans="2:29" x14ac:dyDescent="0.2">
      <c r="C39" s="2" t="s">
        <v>37</v>
      </c>
      <c r="E39" s="2"/>
      <c r="F39" s="2"/>
      <c r="G39" s="2" t="s">
        <v>38</v>
      </c>
      <c r="H39" s="2"/>
      <c r="I39" s="2" t="s">
        <v>39</v>
      </c>
      <c r="J39" s="2"/>
      <c r="K39" s="2" t="s">
        <v>40</v>
      </c>
    </row>
    <row r="40" spans="2:29" x14ac:dyDescent="0.2">
      <c r="C40" t="s">
        <v>119</v>
      </c>
      <c r="R40" s="8"/>
      <c r="U40" s="8"/>
      <c r="V40" s="8"/>
      <c r="W40" s="8"/>
      <c r="AC40" s="8"/>
    </row>
    <row r="41" spans="2:29" x14ac:dyDescent="0.2">
      <c r="E41" s="10" t="s">
        <v>123</v>
      </c>
      <c r="G41">
        <v>-52.06</v>
      </c>
      <c r="I41" s="21" t="s">
        <v>124</v>
      </c>
      <c r="K41" t="s">
        <v>82</v>
      </c>
      <c r="R41" s="8"/>
      <c r="U41" s="8"/>
      <c r="V41" s="8"/>
      <c r="W41" s="8"/>
    </row>
    <row r="42" spans="2:29" x14ac:dyDescent="0.2">
      <c r="E42" s="10" t="s">
        <v>125</v>
      </c>
      <c r="G42">
        <v>-7.9960000000000004</v>
      </c>
      <c r="I42" s="21" t="s">
        <v>126</v>
      </c>
      <c r="K42">
        <v>0.13689999999999999</v>
      </c>
      <c r="R42" s="8"/>
      <c r="S42" s="8"/>
      <c r="T42" s="8"/>
      <c r="U42" s="8"/>
      <c r="V42" s="8"/>
      <c r="W42" s="8"/>
    </row>
    <row r="43" spans="2:29" x14ac:dyDescent="0.2">
      <c r="E43" t="s">
        <v>127</v>
      </c>
      <c r="G43">
        <v>-15.31</v>
      </c>
      <c r="I43" s="21" t="s">
        <v>128</v>
      </c>
      <c r="K43">
        <v>1E-3</v>
      </c>
      <c r="R43" s="8"/>
      <c r="S43" s="8"/>
      <c r="T43" s="8"/>
      <c r="U43" s="8"/>
      <c r="V43" s="8"/>
      <c r="W43" s="8"/>
    </row>
    <row r="44" spans="2:29" x14ac:dyDescent="0.2">
      <c r="E44" t="s">
        <v>129</v>
      </c>
      <c r="G44">
        <v>62.94</v>
      </c>
      <c r="I44" t="s">
        <v>130</v>
      </c>
      <c r="K44" t="s">
        <v>82</v>
      </c>
      <c r="R44" s="8"/>
      <c r="S44" s="8"/>
      <c r="T44" s="8"/>
      <c r="U44" s="8"/>
      <c r="V44" s="8"/>
      <c r="W44" s="8"/>
    </row>
    <row r="45" spans="2:29" x14ac:dyDescent="0.2">
      <c r="E45" t="s">
        <v>131</v>
      </c>
      <c r="G45">
        <v>15.96</v>
      </c>
      <c r="I45" t="s">
        <v>132</v>
      </c>
      <c r="K45">
        <v>5.9999999999999995E-4</v>
      </c>
      <c r="W45" s="17"/>
    </row>
    <row r="46" spans="2:29" ht="16" x14ac:dyDescent="0.2">
      <c r="S46" s="5"/>
      <c r="T46" s="5"/>
      <c r="W46" s="17"/>
    </row>
    <row r="47" spans="2:29" ht="16" x14ac:dyDescent="0.2">
      <c r="C47" t="s">
        <v>133</v>
      </c>
      <c r="S47" s="5"/>
      <c r="T47" s="5"/>
    </row>
    <row r="48" spans="2:29" x14ac:dyDescent="0.2">
      <c r="V48" s="2"/>
      <c r="W4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 A</vt:lpstr>
      <vt:lpstr>Figure 2 B</vt:lpstr>
      <vt:lpstr>Figure 2 C + 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2017-09-22T16:30:09Z</dcterms:modified>
</cp:coreProperties>
</file>