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5520" tabRatio="775" activeTab="12"/>
  </bookViews>
  <sheets>
    <sheet name="Fig 3S1A" sheetId="1" r:id="rId1"/>
    <sheet name="Fig 3S1B" sheetId="2" r:id="rId2"/>
    <sheet name="Fig 3S1C" sheetId="3" r:id="rId3"/>
    <sheet name="Fig 3S1D" sheetId="4" r:id="rId4"/>
    <sheet name="Fig3 S2A" sheetId="5" r:id="rId5"/>
    <sheet name="Fig3 S2B" sheetId="6" r:id="rId6"/>
    <sheet name="Fig 3S2C" sheetId="8" r:id="rId7"/>
    <sheet name="Fig 3S2D" sheetId="10" r:id="rId8"/>
    <sheet name="Fig3 S2E" sheetId="9" r:id="rId9"/>
    <sheet name="Fig3 S2F" sheetId="7" r:id="rId10"/>
    <sheet name="Fig3 S2G" sheetId="11" r:id="rId11"/>
    <sheet name="Fig3 S2H" sheetId="12" r:id="rId12"/>
    <sheet name="Fig3 S2I" sheetId="13" r:id="rId1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9" l="1"/>
  <c r="C19" i="9"/>
  <c r="C18" i="9"/>
  <c r="D20" i="9"/>
  <c r="D19" i="9"/>
  <c r="D18" i="9"/>
  <c r="M17" i="8"/>
  <c r="M18" i="8"/>
  <c r="M19" i="8"/>
  <c r="M20" i="8"/>
  <c r="M21" i="8"/>
  <c r="M16" i="8"/>
  <c r="L16" i="8"/>
  <c r="K17" i="8"/>
  <c r="K18" i="8"/>
  <c r="K19" i="8"/>
  <c r="K20" i="8"/>
  <c r="K21" i="8"/>
  <c r="K16" i="8"/>
  <c r="F14" i="11"/>
  <c r="F15" i="11"/>
  <c r="F13" i="11"/>
  <c r="E13" i="11"/>
  <c r="D14" i="11"/>
  <c r="D15" i="11"/>
  <c r="D13" i="11"/>
  <c r="C13" i="11"/>
  <c r="L14" i="11"/>
  <c r="L15" i="11"/>
  <c r="J14" i="11"/>
  <c r="J15" i="11"/>
  <c r="L13" i="11"/>
  <c r="K13" i="11"/>
  <c r="J13" i="11"/>
  <c r="I13" i="11"/>
  <c r="H13" i="10"/>
  <c r="N14" i="10"/>
  <c r="N12" i="10"/>
  <c r="N13" i="10"/>
  <c r="L14" i="10"/>
  <c r="L13" i="10"/>
  <c r="L12" i="10"/>
  <c r="M12" i="10"/>
  <c r="K12" i="10"/>
  <c r="H14" i="10"/>
  <c r="F13" i="10"/>
  <c r="F14" i="10"/>
  <c r="G12" i="10"/>
  <c r="F12" i="10"/>
  <c r="H12" i="10"/>
  <c r="E12" i="10"/>
  <c r="L8" i="13"/>
  <c r="L6" i="13"/>
  <c r="L7" i="13"/>
  <c r="L5" i="13"/>
  <c r="K6" i="13"/>
  <c r="K7" i="13"/>
  <c r="K8" i="13"/>
  <c r="K5" i="13"/>
  <c r="J6" i="13"/>
  <c r="J7" i="13"/>
  <c r="J8" i="13"/>
  <c r="J5" i="13"/>
  <c r="D14" i="12"/>
  <c r="D15" i="12"/>
  <c r="C14" i="12"/>
  <c r="C15" i="12"/>
  <c r="D13" i="12"/>
  <c r="C13" i="12"/>
  <c r="L17" i="8"/>
  <c r="L18" i="8"/>
  <c r="L19" i="8"/>
  <c r="L20" i="8"/>
  <c r="L21" i="8"/>
  <c r="O6" i="8"/>
  <c r="P6" i="8"/>
  <c r="O7" i="8"/>
  <c r="P7" i="8"/>
  <c r="O8" i="8"/>
  <c r="P8" i="8"/>
  <c r="O9" i="8"/>
  <c r="P9" i="8"/>
  <c r="O10" i="8"/>
  <c r="P10" i="8"/>
  <c r="O5" i="8"/>
  <c r="P5" i="8"/>
  <c r="N6" i="8"/>
  <c r="N7" i="8"/>
  <c r="N8" i="8"/>
  <c r="N9" i="8"/>
  <c r="N10" i="8"/>
  <c r="N5" i="8"/>
  <c r="U18" i="7"/>
  <c r="U17" i="7"/>
  <c r="U16" i="7"/>
  <c r="U15" i="7"/>
  <c r="U14" i="7"/>
  <c r="P10" i="7"/>
  <c r="P9" i="7"/>
  <c r="P8" i="7"/>
  <c r="P7" i="7"/>
  <c r="P6" i="7"/>
  <c r="K18" i="5"/>
  <c r="N18" i="5"/>
  <c r="K19" i="5"/>
  <c r="N19" i="5"/>
  <c r="K20" i="5"/>
  <c r="N20" i="5"/>
  <c r="K21" i="5"/>
  <c r="N21" i="5"/>
  <c r="N24" i="5"/>
  <c r="N25" i="5"/>
  <c r="J18" i="5"/>
  <c r="M18" i="5"/>
  <c r="J19" i="5"/>
  <c r="M19" i="5"/>
  <c r="J20" i="5"/>
  <c r="M20" i="5"/>
  <c r="M24" i="5"/>
  <c r="M25" i="5"/>
  <c r="I18" i="5"/>
  <c r="L18" i="5"/>
  <c r="I19" i="5"/>
  <c r="L19" i="5"/>
  <c r="I20" i="5"/>
  <c r="L20" i="5"/>
  <c r="I21" i="5"/>
  <c r="L21" i="5"/>
  <c r="L24" i="5"/>
  <c r="L25" i="5"/>
  <c r="N23" i="5"/>
  <c r="M23" i="5"/>
  <c r="L23" i="5"/>
  <c r="K22" i="5"/>
  <c r="N22" i="5"/>
  <c r="I22" i="5"/>
  <c r="L22" i="5"/>
  <c r="K6" i="5"/>
  <c r="N6" i="5"/>
  <c r="K7" i="5"/>
  <c r="N7" i="5"/>
  <c r="K8" i="5"/>
  <c r="N8" i="5"/>
  <c r="K9" i="5"/>
  <c r="N9" i="5"/>
  <c r="N12" i="5"/>
  <c r="N13" i="5"/>
  <c r="J6" i="5"/>
  <c r="M6" i="5"/>
  <c r="J7" i="5"/>
  <c r="M7" i="5"/>
  <c r="J8" i="5"/>
  <c r="M8" i="5"/>
  <c r="M12" i="5"/>
  <c r="M13" i="5"/>
  <c r="I6" i="5"/>
  <c r="L6" i="5"/>
  <c r="I7" i="5"/>
  <c r="L7" i="5"/>
  <c r="I8" i="5"/>
  <c r="L8" i="5"/>
  <c r="I9" i="5"/>
  <c r="L9" i="5"/>
  <c r="L12" i="5"/>
  <c r="L13" i="5"/>
  <c r="N11" i="5"/>
  <c r="M11" i="5"/>
  <c r="L11" i="5"/>
  <c r="K10" i="5"/>
  <c r="N10" i="5"/>
  <c r="I10" i="5"/>
  <c r="L10" i="5"/>
  <c r="N32" i="4"/>
  <c r="L32" i="4"/>
  <c r="M32" i="4"/>
  <c r="O32" i="4"/>
  <c r="P32" i="4"/>
  <c r="L33" i="4"/>
  <c r="M33" i="4"/>
  <c r="N33" i="4"/>
  <c r="O33" i="4"/>
  <c r="P33" i="4"/>
  <c r="K33" i="4"/>
  <c r="K32" i="4"/>
  <c r="L30" i="4"/>
  <c r="M30" i="4"/>
  <c r="N30" i="4"/>
  <c r="O30" i="4"/>
  <c r="P30" i="4"/>
  <c r="L31" i="4"/>
  <c r="M31" i="4"/>
  <c r="N23" i="4"/>
  <c r="N31" i="4"/>
  <c r="O31" i="4"/>
  <c r="P31" i="4"/>
  <c r="K31" i="4"/>
  <c r="K30" i="4"/>
  <c r="P22" i="4"/>
  <c r="P23" i="4"/>
  <c r="P24" i="4"/>
  <c r="P25" i="4"/>
  <c r="O23" i="4"/>
  <c r="O24" i="4"/>
  <c r="O25" i="4"/>
  <c r="O22" i="4"/>
  <c r="N22" i="4"/>
  <c r="N24" i="4"/>
  <c r="N25" i="4"/>
  <c r="M23" i="4"/>
  <c r="M24" i="4"/>
  <c r="M25" i="4"/>
  <c r="M22" i="4"/>
  <c r="L22" i="4"/>
  <c r="L23" i="4"/>
  <c r="L24" i="4"/>
  <c r="L25" i="4"/>
  <c r="K23" i="4"/>
  <c r="K24" i="4"/>
  <c r="K25" i="4"/>
  <c r="K22" i="4"/>
  <c r="P35" i="4"/>
  <c r="P36" i="4"/>
  <c r="O35" i="4"/>
  <c r="O36" i="4"/>
  <c r="N35" i="4"/>
  <c r="N36" i="4"/>
  <c r="M35" i="4"/>
  <c r="M36" i="4"/>
  <c r="L35" i="4"/>
  <c r="L36" i="4"/>
  <c r="K35" i="4"/>
  <c r="K36" i="4"/>
  <c r="P34" i="4"/>
  <c r="O34" i="4"/>
  <c r="N34" i="4"/>
  <c r="M34" i="4"/>
  <c r="L34" i="4"/>
  <c r="K34" i="4"/>
  <c r="D22" i="4"/>
  <c r="D30" i="4"/>
  <c r="D23" i="4"/>
  <c r="D31" i="4"/>
  <c r="D24" i="4"/>
  <c r="D32" i="4"/>
  <c r="D25" i="4"/>
  <c r="D33" i="4"/>
  <c r="D35" i="4"/>
  <c r="D36" i="4"/>
  <c r="E22" i="4"/>
  <c r="E30" i="4"/>
  <c r="E23" i="4"/>
  <c r="E31" i="4"/>
  <c r="E24" i="4"/>
  <c r="E32" i="4"/>
  <c r="E25" i="4"/>
  <c r="E33" i="4"/>
  <c r="E35" i="4"/>
  <c r="E36" i="4"/>
  <c r="F22" i="4"/>
  <c r="F30" i="4"/>
  <c r="F23" i="4"/>
  <c r="F31" i="4"/>
  <c r="F24" i="4"/>
  <c r="F32" i="4"/>
  <c r="F25" i="4"/>
  <c r="F33" i="4"/>
  <c r="F35" i="4"/>
  <c r="F36" i="4"/>
  <c r="G22" i="4"/>
  <c r="G30" i="4"/>
  <c r="G23" i="4"/>
  <c r="G31" i="4"/>
  <c r="G24" i="4"/>
  <c r="G32" i="4"/>
  <c r="G25" i="4"/>
  <c r="G33" i="4"/>
  <c r="G35" i="4"/>
  <c r="G36" i="4"/>
  <c r="H22" i="4"/>
  <c r="H30" i="4"/>
  <c r="H23" i="4"/>
  <c r="H31" i="4"/>
  <c r="H24" i="4"/>
  <c r="H32" i="4"/>
  <c r="H25" i="4"/>
  <c r="H33" i="4"/>
  <c r="H35" i="4"/>
  <c r="H36" i="4"/>
  <c r="C22" i="4"/>
  <c r="C30" i="4"/>
  <c r="C23" i="4"/>
  <c r="C31" i="4"/>
  <c r="C24" i="4"/>
  <c r="C32" i="4"/>
  <c r="C9" i="4"/>
  <c r="C25" i="4"/>
  <c r="C33" i="4"/>
  <c r="C35" i="4"/>
  <c r="C36" i="4"/>
  <c r="D34" i="4"/>
  <c r="E34" i="4"/>
  <c r="F34" i="4"/>
  <c r="G34" i="4"/>
  <c r="H34" i="4"/>
  <c r="C34" i="4"/>
  <c r="J16" i="2"/>
  <c r="J17" i="2"/>
  <c r="J18" i="2"/>
  <c r="J20" i="2"/>
  <c r="J21" i="2"/>
  <c r="I16" i="2"/>
  <c r="I17" i="2"/>
  <c r="I18" i="2"/>
  <c r="I20" i="2"/>
  <c r="I21" i="2"/>
  <c r="J19" i="2"/>
  <c r="I19" i="2"/>
  <c r="H18" i="2"/>
  <c r="G18" i="2"/>
  <c r="H17" i="2"/>
  <c r="G17" i="2"/>
  <c r="H16" i="2"/>
  <c r="G16" i="2"/>
  <c r="J9" i="2"/>
  <c r="J7" i="2"/>
  <c r="J4" i="2"/>
  <c r="J5" i="2"/>
  <c r="J6" i="2"/>
  <c r="I5" i="2"/>
  <c r="I6" i="2"/>
  <c r="I4" i="2"/>
  <c r="H4" i="2"/>
  <c r="H5" i="2"/>
  <c r="H6" i="2"/>
  <c r="G5" i="2"/>
  <c r="G6" i="2"/>
  <c r="G4" i="2"/>
  <c r="J8" i="2"/>
  <c r="I8" i="2"/>
  <c r="I9" i="2"/>
  <c r="I7" i="2"/>
  <c r="H18" i="1"/>
  <c r="J18" i="1"/>
  <c r="H19" i="1"/>
  <c r="J19" i="1"/>
  <c r="H20" i="1"/>
  <c r="J20" i="1"/>
  <c r="G19" i="1"/>
  <c r="I19" i="1"/>
  <c r="G20" i="1"/>
  <c r="I20" i="1"/>
  <c r="G18" i="1"/>
  <c r="I18" i="1"/>
  <c r="J22" i="1"/>
  <c r="J23" i="1"/>
  <c r="I22" i="1"/>
  <c r="I23" i="1"/>
  <c r="J21" i="1"/>
  <c r="I21" i="1"/>
  <c r="G6" i="1"/>
  <c r="I6" i="1"/>
  <c r="G7" i="1"/>
  <c r="I7" i="1"/>
  <c r="G8" i="1"/>
  <c r="I8" i="1"/>
  <c r="I10" i="1"/>
  <c r="I11" i="1"/>
  <c r="H6" i="1"/>
  <c r="J6" i="1"/>
  <c r="H7" i="1"/>
  <c r="J7" i="1"/>
  <c r="H8" i="1"/>
  <c r="J8" i="1"/>
  <c r="J10" i="1"/>
  <c r="J11" i="1"/>
  <c r="J9" i="1"/>
  <c r="I9" i="1"/>
  <c r="G96" i="3"/>
  <c r="H96" i="3"/>
  <c r="I96" i="3"/>
  <c r="J96" i="3"/>
  <c r="G97" i="3"/>
  <c r="H97" i="3"/>
  <c r="I97" i="3"/>
  <c r="J97" i="3"/>
  <c r="G98" i="3"/>
  <c r="H98" i="3"/>
  <c r="I98" i="3"/>
  <c r="J98" i="3"/>
  <c r="T12" i="2"/>
  <c r="T13" i="2"/>
  <c r="U12" i="2"/>
  <c r="U13" i="2"/>
  <c r="V12" i="2"/>
  <c r="V13" i="2"/>
  <c r="S12" i="2"/>
  <c r="S13" i="2"/>
  <c r="T11" i="2"/>
  <c r="U11" i="2"/>
  <c r="V11" i="2"/>
  <c r="S11" i="2"/>
</calcChain>
</file>

<file path=xl/sharedStrings.xml><?xml version="1.0" encoding="utf-8"?>
<sst xmlns="http://schemas.openxmlformats.org/spreadsheetml/2006/main" count="404" uniqueCount="85">
  <si>
    <t>Average</t>
  </si>
  <si>
    <t>SD</t>
  </si>
  <si>
    <t>SE</t>
  </si>
  <si>
    <t>N</t>
  </si>
  <si>
    <t>Unpaired t test between:</t>
  </si>
  <si>
    <t>p-value</t>
  </si>
  <si>
    <t>shScr</t>
  </si>
  <si>
    <t>shSTIM1</t>
  </si>
  <si>
    <t>shSc</t>
  </si>
  <si>
    <t>Tg</t>
  </si>
  <si>
    <t>SOCE</t>
  </si>
  <si>
    <t>time/sec</t>
  </si>
  <si>
    <t>0'</t>
  </si>
  <si>
    <t>shSCR</t>
  </si>
  <si>
    <t>STIM2</t>
  </si>
  <si>
    <t>STIM1</t>
  </si>
  <si>
    <t>30'</t>
  </si>
  <si>
    <t>90'</t>
  </si>
  <si>
    <t xml:space="preserve">0' </t>
  </si>
  <si>
    <t>pJNK, unpaired t test between:</t>
  </si>
  <si>
    <t>un-specific band</t>
  </si>
  <si>
    <t>Ratio STIM1/unspecific band</t>
  </si>
  <si>
    <t>Ratio STIM1/unspecific band normalized by control</t>
  </si>
  <si>
    <t>SCR shRNA</t>
  </si>
  <si>
    <t>STIM1 shRNA</t>
  </si>
  <si>
    <t>Ratio STIM2/unspecific band</t>
  </si>
  <si>
    <t>Ratio STIM2/unspecific band normalized by control</t>
  </si>
  <si>
    <t>Unpaired t test</t>
  </si>
  <si>
    <t>non spec</t>
  </si>
  <si>
    <t>STIM2 shRNA</t>
  </si>
  <si>
    <t>Representative trace of cytosolic calcium</t>
  </si>
  <si>
    <t>shScramble</t>
  </si>
  <si>
    <t>Quantification WB</t>
  </si>
  <si>
    <t>pJNK</t>
  </si>
  <si>
    <t>n.s</t>
  </si>
  <si>
    <t>peIF2 alpha</t>
  </si>
  <si>
    <t>peIF2, unpaired t test between:</t>
  </si>
  <si>
    <t>tubulin</t>
  </si>
  <si>
    <t>peIF2 alpha/tubulin</t>
  </si>
  <si>
    <t>peIF2 alpha/loading control normalized by tubulin</t>
  </si>
  <si>
    <t>pJNK/tubulin</t>
  </si>
  <si>
    <t>pJNKtubulin normalized by control</t>
  </si>
  <si>
    <t>*p=0.0005</t>
  </si>
  <si>
    <t>*p&lt; 0.0001</t>
  </si>
  <si>
    <t>*</t>
  </si>
  <si>
    <t>#</t>
  </si>
  <si>
    <t>non specific band</t>
  </si>
  <si>
    <t>Ratio STIM1/ non specific band</t>
  </si>
  <si>
    <t>Ratio STIM1/non specific band normalized by control</t>
  </si>
  <si>
    <t>WT</t>
  </si>
  <si>
    <t>het</t>
  </si>
  <si>
    <t>STIM1Δ Liver</t>
  </si>
  <si>
    <t>p value</t>
  </si>
  <si>
    <t>&lt; 0.0001</t>
  </si>
  <si>
    <t>Ratio STIM2/ non specific band</t>
  </si>
  <si>
    <t>Ratio STIM2/non specific band normalized by control</t>
  </si>
  <si>
    <t>Body weight gain over time</t>
  </si>
  <si>
    <t>CHOW</t>
  </si>
  <si>
    <t>HFD</t>
  </si>
  <si>
    <t>age (weeks)</t>
  </si>
  <si>
    <t xml:space="preserve">mean </t>
  </si>
  <si>
    <t>Glucose tolerance test</t>
  </si>
  <si>
    <t>time(min)</t>
  </si>
  <si>
    <t>mean</t>
  </si>
  <si>
    <t>*p=0.02</t>
  </si>
  <si>
    <t>Tg measurments</t>
  </si>
  <si>
    <t>ug/mg tissue</t>
  </si>
  <si>
    <t>STIM1 -/-</t>
  </si>
  <si>
    <t>Microvesicular steatosis</t>
  </si>
  <si>
    <t>Macrovesicular steatosis</t>
  </si>
  <si>
    <t>p=0.01</t>
  </si>
  <si>
    <t>* WT versus STIM1 -/- in both conditions</t>
  </si>
  <si>
    <t>Unpaired t test between WT and STIM1 KO</t>
  </si>
  <si>
    <t>STIM1 KO</t>
  </si>
  <si>
    <t>PBS</t>
  </si>
  <si>
    <t>Insulin</t>
  </si>
  <si>
    <t>AKT</t>
  </si>
  <si>
    <t>pIR</t>
  </si>
  <si>
    <t xml:space="preserve">Quantification WB A.U. </t>
  </si>
  <si>
    <t>Unpaired t test between WT Insulin versus STIM1 KO insulin</t>
  </si>
  <si>
    <t>STIMKO</t>
  </si>
  <si>
    <t>p=0. 007</t>
  </si>
  <si>
    <t>p=0. 03</t>
  </si>
  <si>
    <t>STIM1KO</t>
  </si>
  <si>
    <t xml:space="preserve">Quantification of steatosis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</si>
</sst>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"/>
    <numFmt numFmtId="167" formatCode="0.00000"/>
  </numFmts>
  <fonts count="12" x14ac:knownFonts="1">
    <font>
      <sz val="12"/>
      <color theme="1"/>
      <name val="Calibri"/>
      <family val="2"/>
      <scheme val="minor"/>
    </font>
    <font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Arial"/>
    </font>
    <font>
      <b/>
      <sz val="12"/>
      <color theme="1"/>
      <name val="Arial"/>
    </font>
    <font>
      <sz val="12"/>
      <color theme="1"/>
      <name val="Arial"/>
    </font>
    <font>
      <b/>
      <sz val="12"/>
      <color theme="1"/>
      <name val="Calibri"/>
      <family val="2"/>
      <scheme val="minor"/>
    </font>
    <font>
      <b/>
      <sz val="12"/>
      <color rgb="FF000000"/>
      <name val="Arial"/>
    </font>
    <font>
      <sz val="12"/>
      <color rgb="FF000000"/>
      <name val="Calibri"/>
      <family val="2"/>
      <scheme val="minor"/>
    </font>
    <font>
      <sz val="12"/>
      <color rgb="FF000000"/>
      <name val="Arial"/>
    </font>
    <font>
      <sz val="12"/>
      <color indexed="206"/>
      <name val="Arial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rgb="FF000000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68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52">
    <xf numFmtId="0" fontId="0" fillId="0" borderId="0" xfId="0"/>
    <xf numFmtId="0" fontId="1" fillId="0" borderId="0" xfId="0" applyFont="1"/>
    <xf numFmtId="2" fontId="5" fillId="0" borderId="3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0" fillId="0" borderId="1" xfId="0" applyBorder="1"/>
    <xf numFmtId="0" fontId="0" fillId="0" borderId="7" xfId="0" applyBorder="1"/>
    <xf numFmtId="164" fontId="1" fillId="0" borderId="6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6" fillId="0" borderId="13" xfId="0" applyFont="1" applyBorder="1"/>
    <xf numFmtId="2" fontId="6" fillId="0" borderId="10" xfId="0" applyNumberFormat="1" applyFont="1" applyBorder="1" applyAlignment="1">
      <alignment horizontal="center"/>
    </xf>
    <xf numFmtId="1" fontId="5" fillId="0" borderId="1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0" fontId="0" fillId="0" borderId="14" xfId="0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0" fontId="4" fillId="0" borderId="16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0" fillId="0" borderId="18" xfId="0" applyBorder="1"/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2" fontId="5" fillId="0" borderId="21" xfId="0" applyNumberFormat="1" applyFont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6" fillId="0" borderId="22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22" xfId="0" applyFont="1" applyBorder="1"/>
    <xf numFmtId="1" fontId="5" fillId="0" borderId="19" xfId="0" applyNumberFormat="1" applyFont="1" applyBorder="1" applyAlignment="1">
      <alignment horizontal="center"/>
    </xf>
    <xf numFmtId="1" fontId="5" fillId="0" borderId="20" xfId="0" applyNumberFormat="1" applyFont="1" applyBorder="1" applyAlignment="1">
      <alignment horizontal="center"/>
    </xf>
    <xf numFmtId="0" fontId="0" fillId="0" borderId="2" xfId="0" applyBorder="1"/>
    <xf numFmtId="0" fontId="1" fillId="0" borderId="3" xfId="0" applyFont="1" applyBorder="1"/>
    <xf numFmtId="0" fontId="5" fillId="0" borderId="7" xfId="0" applyFont="1" applyBorder="1"/>
    <xf numFmtId="0" fontId="0" fillId="0" borderId="8" xfId="0" applyBorder="1"/>
    <xf numFmtId="0" fontId="1" fillId="0" borderId="23" xfId="0" applyFont="1" applyBorder="1"/>
    <xf numFmtId="164" fontId="1" fillId="0" borderId="5" xfId="0" applyNumberFormat="1" applyFont="1" applyBorder="1"/>
    <xf numFmtId="0" fontId="1" fillId="0" borderId="1" xfId="0" applyFont="1" applyBorder="1"/>
    <xf numFmtId="0" fontId="1" fillId="0" borderId="4" xfId="0" applyFont="1" applyBorder="1"/>
    <xf numFmtId="164" fontId="1" fillId="0" borderId="6" xfId="0" applyNumberFormat="1" applyFont="1" applyBorder="1"/>
    <xf numFmtId="1" fontId="1" fillId="0" borderId="4" xfId="0" applyNumberFormat="1" applyFont="1" applyBorder="1"/>
    <xf numFmtId="1" fontId="1" fillId="0" borderId="7" xfId="0" applyNumberFormat="1" applyFont="1" applyBorder="1"/>
    <xf numFmtId="164" fontId="1" fillId="0" borderId="8" xfId="0" applyNumberFormat="1" applyFont="1" applyBorder="1"/>
    <xf numFmtId="164" fontId="1" fillId="0" borderId="9" xfId="0" applyNumberFormat="1" applyFont="1" applyBorder="1"/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28" xfId="0" applyFont="1" applyBorder="1"/>
    <xf numFmtId="0" fontId="1" fillId="0" borderId="30" xfId="0" applyFont="1" applyBorder="1"/>
    <xf numFmtId="0" fontId="7" fillId="0" borderId="19" xfId="0" applyFont="1" applyBorder="1"/>
    <xf numFmtId="0" fontId="7" fillId="0" borderId="20" xfId="0" applyFont="1" applyBorder="1"/>
    <xf numFmtId="0" fontId="1" fillId="0" borderId="33" xfId="0" applyFont="1" applyBorder="1"/>
    <xf numFmtId="2" fontId="5" fillId="0" borderId="12" xfId="0" applyNumberFormat="1" applyFont="1" applyBorder="1" applyAlignment="1">
      <alignment horizontal="center"/>
    </xf>
    <xf numFmtId="2" fontId="6" fillId="0" borderId="13" xfId="0" applyNumberFormat="1" applyFont="1" applyBorder="1" applyAlignment="1">
      <alignment horizontal="center"/>
    </xf>
    <xf numFmtId="0" fontId="5" fillId="0" borderId="34" xfId="0" applyFont="1" applyBorder="1"/>
    <xf numFmtId="1" fontId="5" fillId="0" borderId="7" xfId="0" applyNumberFormat="1" applyFont="1" applyBorder="1" applyAlignment="1">
      <alignment horizontal="center"/>
    </xf>
    <xf numFmtId="1" fontId="5" fillId="0" borderId="34" xfId="0" applyNumberFormat="1" applyFont="1" applyBorder="1" applyAlignment="1">
      <alignment horizontal="center"/>
    </xf>
    <xf numFmtId="0" fontId="0" fillId="0" borderId="35" xfId="0" applyBorder="1"/>
    <xf numFmtId="0" fontId="0" fillId="0" borderId="36" xfId="0" applyBorder="1"/>
    <xf numFmtId="0" fontId="1" fillId="0" borderId="38" xfId="0" applyFont="1" applyBorder="1"/>
    <xf numFmtId="2" fontId="5" fillId="0" borderId="31" xfId="0" applyNumberFormat="1" applyFont="1" applyBorder="1" applyAlignment="1">
      <alignment horizontal="center"/>
    </xf>
    <xf numFmtId="1" fontId="5" fillId="0" borderId="41" xfId="0" applyNumberFormat="1" applyFont="1" applyBorder="1" applyAlignment="1">
      <alignment horizontal="center"/>
    </xf>
    <xf numFmtId="0" fontId="0" fillId="0" borderId="0" xfId="0" applyBorder="1"/>
    <xf numFmtId="0" fontId="9" fillId="0" borderId="0" xfId="0" applyFont="1"/>
    <xf numFmtId="0" fontId="9" fillId="0" borderId="12" xfId="0" applyFont="1" applyBorder="1"/>
    <xf numFmtId="0" fontId="8" fillId="0" borderId="50" xfId="0" applyFont="1" applyBorder="1"/>
    <xf numFmtId="0" fontId="10" fillId="0" borderId="51" xfId="0" applyFont="1" applyBorder="1"/>
    <xf numFmtId="2" fontId="10" fillId="0" borderId="42" xfId="0" applyNumberFormat="1" applyFont="1" applyBorder="1" applyAlignment="1">
      <alignment horizontal="center"/>
    </xf>
    <xf numFmtId="0" fontId="0" fillId="0" borderId="26" xfId="0" applyBorder="1"/>
    <xf numFmtId="0" fontId="8" fillId="0" borderId="1" xfId="0" applyFont="1" applyBorder="1"/>
    <xf numFmtId="0" fontId="10" fillId="0" borderId="42" xfId="0" applyFont="1" applyBorder="1"/>
    <xf numFmtId="0" fontId="10" fillId="0" borderId="52" xfId="0" applyFont="1" applyBorder="1"/>
    <xf numFmtId="2" fontId="8" fillId="0" borderId="42" xfId="0" applyNumberFormat="1" applyFont="1" applyBorder="1" applyAlignment="1">
      <alignment horizontal="center"/>
    </xf>
    <xf numFmtId="2" fontId="8" fillId="0" borderId="55" xfId="0" applyNumberFormat="1" applyFont="1" applyBorder="1" applyAlignment="1">
      <alignment horizontal="center"/>
    </xf>
    <xf numFmtId="0" fontId="8" fillId="0" borderId="38" xfId="0" applyFont="1" applyBorder="1"/>
    <xf numFmtId="2" fontId="10" fillId="0" borderId="55" xfId="0" applyNumberFormat="1" applyFont="1" applyBorder="1" applyAlignment="1">
      <alignment horizontal="center"/>
    </xf>
    <xf numFmtId="0" fontId="8" fillId="0" borderId="53" xfId="0" applyFont="1" applyBorder="1"/>
    <xf numFmtId="0" fontId="10" fillId="0" borderId="54" xfId="0" applyFont="1" applyBorder="1"/>
    <xf numFmtId="0" fontId="10" fillId="0" borderId="23" xfId="0" applyFont="1" applyBorder="1"/>
    <xf numFmtId="1" fontId="8" fillId="0" borderId="54" xfId="0" applyNumberFormat="1" applyFont="1" applyBorder="1" applyAlignment="1">
      <alignment horizontal="center"/>
    </xf>
    <xf numFmtId="1" fontId="8" fillId="0" borderId="56" xfId="0" applyNumberFormat="1" applyFont="1" applyBorder="1" applyAlignment="1">
      <alignment horizontal="center"/>
    </xf>
    <xf numFmtId="0" fontId="9" fillId="0" borderId="35" xfId="0" applyFont="1" applyBorder="1"/>
    <xf numFmtId="0" fontId="10" fillId="0" borderId="5" xfId="0" applyFont="1" applyBorder="1"/>
    <xf numFmtId="2" fontId="10" fillId="0" borderId="5" xfId="0" applyNumberFormat="1" applyFont="1" applyBorder="1" applyAlignment="1">
      <alignment horizontal="center"/>
    </xf>
    <xf numFmtId="0" fontId="10" fillId="0" borderId="1" xfId="0" applyFont="1" applyBorder="1"/>
    <xf numFmtId="0" fontId="10" fillId="0" borderId="2" xfId="0" applyFont="1" applyBorder="1"/>
    <xf numFmtId="2" fontId="10" fillId="0" borderId="2" xfId="0" applyNumberFormat="1" applyFont="1" applyBorder="1" applyAlignment="1">
      <alignment horizontal="center"/>
    </xf>
    <xf numFmtId="2" fontId="10" fillId="0" borderId="3" xfId="0" applyNumberFormat="1" applyFont="1" applyBorder="1" applyAlignment="1">
      <alignment horizontal="center"/>
    </xf>
    <xf numFmtId="0" fontId="10" fillId="0" borderId="4" xfId="0" applyFont="1" applyBorder="1"/>
    <xf numFmtId="2" fontId="10" fillId="0" borderId="6" xfId="0" applyNumberFormat="1" applyFont="1" applyBorder="1" applyAlignment="1">
      <alignment horizontal="center"/>
    </xf>
    <xf numFmtId="0" fontId="10" fillId="0" borderId="7" xfId="0" applyFont="1" applyBorder="1"/>
    <xf numFmtId="0" fontId="10" fillId="0" borderId="8" xfId="0" applyFont="1" applyBorder="1"/>
    <xf numFmtId="2" fontId="10" fillId="0" borderId="8" xfId="0" applyNumberFormat="1" applyFont="1" applyBorder="1" applyAlignment="1">
      <alignment horizontal="center"/>
    </xf>
    <xf numFmtId="2" fontId="10" fillId="0" borderId="9" xfId="0" applyNumberFormat="1" applyFont="1" applyBorder="1" applyAlignment="1">
      <alignment horizontal="center"/>
    </xf>
    <xf numFmtId="0" fontId="10" fillId="0" borderId="31" xfId="0" applyFont="1" applyBorder="1"/>
    <xf numFmtId="0" fontId="10" fillId="0" borderId="58" xfId="0" applyFont="1" applyBorder="1"/>
    <xf numFmtId="0" fontId="10" fillId="0" borderId="41" xfId="0" applyFont="1" applyBorder="1"/>
    <xf numFmtId="0" fontId="10" fillId="0" borderId="21" xfId="0" applyFont="1" applyBorder="1"/>
    <xf numFmtId="0" fontId="10" fillId="0" borderId="32" xfId="0" applyFont="1" applyBorder="1"/>
    <xf numFmtId="2" fontId="8" fillId="0" borderId="21" xfId="0" applyNumberFormat="1" applyFont="1" applyBorder="1" applyAlignment="1">
      <alignment horizontal="center"/>
    </xf>
    <xf numFmtId="2" fontId="8" fillId="0" borderId="40" xfId="0" applyNumberFormat="1" applyFont="1" applyBorder="1" applyAlignment="1">
      <alignment horizontal="center"/>
    </xf>
    <xf numFmtId="2" fontId="5" fillId="0" borderId="32" xfId="0" applyNumberFormat="1" applyFont="1" applyBorder="1" applyAlignment="1">
      <alignment horizontal="center"/>
    </xf>
    <xf numFmtId="2" fontId="6" fillId="0" borderId="59" xfId="0" applyNumberFormat="1" applyFont="1" applyBorder="1" applyAlignment="1">
      <alignment horizontal="center"/>
    </xf>
    <xf numFmtId="1" fontId="5" fillId="0" borderId="60" xfId="0" applyNumberFormat="1" applyFont="1" applyBorder="1" applyAlignment="1">
      <alignment horizontal="center"/>
    </xf>
    <xf numFmtId="0" fontId="8" fillId="0" borderId="0" xfId="0" applyFont="1" applyBorder="1"/>
    <xf numFmtId="0" fontId="10" fillId="0" borderId="0" xfId="0" applyFont="1" applyBorder="1"/>
    <xf numFmtId="1" fontId="8" fillId="0" borderId="0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1" fontId="6" fillId="0" borderId="47" xfId="0" applyNumberFormat="1" applyFont="1" applyBorder="1" applyAlignment="1">
      <alignment horizontal="center"/>
    </xf>
    <xf numFmtId="0" fontId="1" fillId="0" borderId="61" xfId="0" applyFont="1" applyBorder="1"/>
    <xf numFmtId="2" fontId="6" fillId="0" borderId="58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5" xfId="0" applyFont="1" applyBorder="1"/>
    <xf numFmtId="2" fontId="5" fillId="0" borderId="51" xfId="0" applyNumberFormat="1" applyFont="1" applyBorder="1" applyAlignment="1">
      <alignment horizontal="center"/>
    </xf>
    <xf numFmtId="2" fontId="5" fillId="0" borderId="43" xfId="0" applyNumberFormat="1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2" fontId="10" fillId="0" borderId="37" xfId="0" applyNumberFormat="1" applyFont="1" applyBorder="1" applyAlignment="1">
      <alignment horizontal="center"/>
    </xf>
    <xf numFmtId="2" fontId="10" fillId="0" borderId="39" xfId="0" applyNumberFormat="1" applyFont="1" applyBorder="1" applyAlignment="1">
      <alignment horizontal="center"/>
    </xf>
    <xf numFmtId="0" fontId="9" fillId="0" borderId="64" xfId="0" applyFont="1" applyBorder="1"/>
    <xf numFmtId="0" fontId="8" fillId="0" borderId="44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8" fillId="0" borderId="54" xfId="0" applyFont="1" applyBorder="1"/>
    <xf numFmtId="0" fontId="8" fillId="0" borderId="23" xfId="0" applyFont="1" applyBorder="1"/>
    <xf numFmtId="0" fontId="8" fillId="0" borderId="8" xfId="0" applyFont="1" applyBorder="1" applyAlignment="1">
      <alignment horizontal="center"/>
    </xf>
    <xf numFmtId="164" fontId="1" fillId="0" borderId="37" xfId="0" applyNumberFormat="1" applyFont="1" applyBorder="1"/>
    <xf numFmtId="164" fontId="1" fillId="0" borderId="39" xfId="0" applyNumberFormat="1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65" fontId="1" fillId="0" borderId="38" xfId="0" applyNumberFormat="1" applyFont="1" applyBorder="1"/>
    <xf numFmtId="164" fontId="1" fillId="0" borderId="38" xfId="0" applyNumberFormat="1" applyFont="1" applyBorder="1"/>
    <xf numFmtId="164" fontId="1" fillId="0" borderId="38" xfId="0" applyNumberFormat="1" applyFont="1" applyBorder="1" applyAlignment="1">
      <alignment horizontal="center"/>
    </xf>
    <xf numFmtId="164" fontId="1" fillId="0" borderId="43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0" fillId="0" borderId="64" xfId="0" applyBorder="1"/>
    <xf numFmtId="0" fontId="6" fillId="0" borderId="37" xfId="0" applyFont="1" applyBorder="1"/>
    <xf numFmtId="0" fontId="10" fillId="0" borderId="37" xfId="0" applyFont="1" applyBorder="1" applyAlignment="1">
      <alignment horizontal="center"/>
    </xf>
    <xf numFmtId="0" fontId="6" fillId="0" borderId="7" xfId="0" applyFont="1" applyBorder="1"/>
    <xf numFmtId="0" fontId="5" fillId="0" borderId="9" xfId="0" applyFont="1" applyBorder="1"/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6" fillId="0" borderId="18" xfId="0" applyFont="1" applyBorder="1"/>
    <xf numFmtId="0" fontId="6" fillId="0" borderId="35" xfId="0" applyFont="1" applyBorder="1"/>
    <xf numFmtId="0" fontId="5" fillId="0" borderId="30" xfId="0" applyFont="1" applyBorder="1"/>
    <xf numFmtId="0" fontId="5" fillId="0" borderId="11" xfId="0" applyFont="1" applyBorder="1"/>
    <xf numFmtId="165" fontId="1" fillId="0" borderId="43" xfId="0" applyNumberFormat="1" applyFont="1" applyBorder="1"/>
    <xf numFmtId="0" fontId="6" fillId="0" borderId="36" xfId="0" applyFont="1" applyBorder="1"/>
    <xf numFmtId="0" fontId="1" fillId="0" borderId="53" xfId="0" applyFont="1" applyBorder="1"/>
    <xf numFmtId="164" fontId="1" fillId="0" borderId="53" xfId="0" applyNumberFormat="1" applyFont="1" applyBorder="1"/>
    <xf numFmtId="165" fontId="1" fillId="0" borderId="53" xfId="0" applyNumberFormat="1" applyFont="1" applyBorder="1"/>
    <xf numFmtId="165" fontId="1" fillId="0" borderId="36" xfId="0" applyNumberFormat="1" applyFont="1" applyBorder="1"/>
    <xf numFmtId="0" fontId="5" fillId="0" borderId="44" xfId="0" applyFont="1" applyBorder="1" applyAlignment="1"/>
    <xf numFmtId="0" fontId="5" fillId="0" borderId="45" xfId="0" applyFont="1" applyBorder="1" applyAlignment="1"/>
    <xf numFmtId="0" fontId="5" fillId="0" borderId="45" xfId="0" applyFont="1" applyBorder="1"/>
    <xf numFmtId="0" fontId="5" fillId="0" borderId="46" xfId="0" applyFont="1" applyBorder="1"/>
    <xf numFmtId="0" fontId="6" fillId="0" borderId="38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1" fillId="0" borderId="0" xfId="0" applyFont="1" applyBorder="1"/>
    <xf numFmtId="164" fontId="1" fillId="0" borderId="0" xfId="0" applyNumberFormat="1" applyFont="1" applyBorder="1"/>
    <xf numFmtId="165" fontId="1" fillId="0" borderId="0" xfId="0" applyNumberFormat="1" applyFont="1" applyBorder="1"/>
    <xf numFmtId="0" fontId="6" fillId="0" borderId="26" xfId="0" applyFont="1" applyBorder="1" applyAlignment="1">
      <alignment horizontal="center"/>
    </xf>
    <xf numFmtId="0" fontId="6" fillId="0" borderId="6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6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165" fontId="1" fillId="0" borderId="9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66" xfId="0" applyFont="1" applyBorder="1"/>
    <xf numFmtId="0" fontId="6" fillId="0" borderId="67" xfId="0" applyFont="1" applyBorder="1"/>
    <xf numFmtId="0" fontId="6" fillId="0" borderId="33" xfId="0" applyFont="1" applyBorder="1"/>
    <xf numFmtId="0" fontId="6" fillId="0" borderId="30" xfId="0" applyFont="1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68" xfId="0" applyBorder="1"/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31" xfId="0" applyFont="1" applyBorder="1"/>
    <xf numFmtId="166" fontId="6" fillId="0" borderId="4" xfId="0" applyNumberFormat="1" applyFont="1" applyBorder="1" applyAlignment="1">
      <alignment horizontal="center"/>
    </xf>
    <xf numFmtId="166" fontId="6" fillId="0" borderId="5" xfId="0" applyNumberFormat="1" applyFont="1" applyBorder="1" applyAlignment="1">
      <alignment horizontal="center"/>
    </xf>
    <xf numFmtId="166" fontId="6" fillId="0" borderId="6" xfId="0" applyNumberFormat="1" applyFont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0" fontId="6" fillId="0" borderId="58" xfId="0" applyFont="1" applyBorder="1"/>
    <xf numFmtId="0" fontId="6" fillId="0" borderId="68" xfId="0" applyFont="1" applyBorder="1"/>
    <xf numFmtId="166" fontId="6" fillId="0" borderId="19" xfId="0" applyNumberFormat="1" applyFont="1" applyBorder="1" applyAlignment="1">
      <alignment horizontal="center"/>
    </xf>
    <xf numFmtId="166" fontId="6" fillId="0" borderId="62" xfId="0" applyNumberFormat="1" applyFont="1" applyBorder="1" applyAlignment="1">
      <alignment horizontal="center"/>
    </xf>
    <xf numFmtId="166" fontId="6" fillId="0" borderId="20" xfId="0" applyNumberFormat="1" applyFont="1" applyBorder="1" applyAlignment="1">
      <alignment horizontal="center"/>
    </xf>
    <xf numFmtId="2" fontId="6" fillId="0" borderId="19" xfId="0" applyNumberFormat="1" applyFont="1" applyBorder="1" applyAlignment="1">
      <alignment horizontal="center"/>
    </xf>
    <xf numFmtId="2" fontId="6" fillId="0" borderId="62" xfId="0" applyNumberFormat="1" applyFont="1" applyBorder="1" applyAlignment="1">
      <alignment horizontal="center"/>
    </xf>
    <xf numFmtId="2" fontId="6" fillId="0" borderId="20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0" xfId="0" applyFont="1" applyBorder="1"/>
    <xf numFmtId="2" fontId="5" fillId="0" borderId="28" xfId="0" applyNumberFormat="1" applyFont="1" applyBorder="1" applyAlignment="1">
      <alignment horizontal="center"/>
    </xf>
    <xf numFmtId="2" fontId="5" fillId="0" borderId="40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5" fillId="0" borderId="4" xfId="0" applyFont="1" applyBorder="1"/>
    <xf numFmtId="0" fontId="6" fillId="0" borderId="6" xfId="0" applyFont="1" applyBorder="1"/>
    <xf numFmtId="0" fontId="6" fillId="0" borderId="69" xfId="0" applyFont="1" applyBorder="1"/>
    <xf numFmtId="2" fontId="6" fillId="0" borderId="69" xfId="0" applyNumberFormat="1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2" fontId="5" fillId="0" borderId="33" xfId="0" applyNumberFormat="1" applyFont="1" applyBorder="1" applyAlignment="1">
      <alignment horizontal="center"/>
    </xf>
    <xf numFmtId="2" fontId="5" fillId="0" borderId="69" xfId="0" applyNumberFormat="1" applyFont="1" applyBorder="1" applyAlignment="1">
      <alignment horizontal="center"/>
    </xf>
    <xf numFmtId="0" fontId="6" fillId="0" borderId="9" xfId="0" applyFont="1" applyBorder="1"/>
    <xf numFmtId="0" fontId="6" fillId="0" borderId="70" xfId="0" applyFont="1" applyBorder="1"/>
    <xf numFmtId="1" fontId="5" fillId="0" borderId="30" xfId="0" applyNumberFormat="1" applyFont="1" applyBorder="1" applyAlignment="1">
      <alignment horizontal="center"/>
    </xf>
    <xf numFmtId="1" fontId="5" fillId="0" borderId="70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0" fontId="6" fillId="0" borderId="47" xfId="0" applyFont="1" applyBorder="1"/>
    <xf numFmtId="0" fontId="0" fillId="0" borderId="65" xfId="0" applyBorder="1" applyAlignment="1">
      <alignment horizontal="right"/>
    </xf>
    <xf numFmtId="2" fontId="10" fillId="0" borderId="1" xfId="0" applyNumberFormat="1" applyFont="1" applyBorder="1" applyAlignment="1">
      <alignment horizontal="center"/>
    </xf>
    <xf numFmtId="166" fontId="6" fillId="0" borderId="10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6" fillId="0" borderId="31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2" fontId="10" fillId="0" borderId="4" xfId="0" applyNumberFormat="1" applyFont="1" applyBorder="1" applyAlignment="1">
      <alignment horizontal="center"/>
    </xf>
    <xf numFmtId="2" fontId="10" fillId="0" borderId="19" xfId="0" applyNumberFormat="1" applyFont="1" applyBorder="1" applyAlignment="1">
      <alignment horizontal="center"/>
    </xf>
    <xf numFmtId="2" fontId="10" fillId="0" borderId="20" xfId="0" applyNumberFormat="1" applyFont="1" applyBorder="1" applyAlignment="1">
      <alignment horizontal="center"/>
    </xf>
    <xf numFmtId="166" fontId="6" fillId="0" borderId="27" xfId="0" applyNumberFormat="1" applyFont="1" applyBorder="1" applyAlignment="1">
      <alignment horizontal="center"/>
    </xf>
    <xf numFmtId="2" fontId="6" fillId="0" borderId="68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0" fontId="4" fillId="0" borderId="71" xfId="0" applyFont="1" applyBorder="1" applyAlignment="1">
      <alignment horizontal="center"/>
    </xf>
    <xf numFmtId="0" fontId="1" fillId="0" borderId="43" xfId="0" applyFont="1" applyBorder="1"/>
    <xf numFmtId="2" fontId="1" fillId="0" borderId="38" xfId="0" applyNumberFormat="1" applyFont="1" applyBorder="1" applyAlignment="1">
      <alignment horizontal="center"/>
    </xf>
    <xf numFmtId="165" fontId="1" fillId="0" borderId="37" xfId="0" applyNumberFormat="1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164" fontId="1" fillId="0" borderId="37" xfId="0" applyNumberFormat="1" applyFont="1" applyBorder="1" applyAlignment="1">
      <alignment horizontal="center"/>
    </xf>
    <xf numFmtId="0" fontId="1" fillId="0" borderId="37" xfId="0" applyFont="1" applyBorder="1"/>
    <xf numFmtId="0" fontId="1" fillId="0" borderId="39" xfId="0" applyFont="1" applyBorder="1"/>
    <xf numFmtId="0" fontId="1" fillId="0" borderId="13" xfId="0" applyFont="1" applyBorder="1"/>
    <xf numFmtId="2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0" fontId="1" fillId="0" borderId="34" xfId="0" applyFont="1" applyBorder="1"/>
    <xf numFmtId="2" fontId="1" fillId="0" borderId="7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0" fontId="5" fillId="0" borderId="18" xfId="0" applyFont="1" applyBorder="1"/>
    <xf numFmtId="0" fontId="5" fillId="0" borderId="72" xfId="0" applyFont="1" applyBorder="1"/>
    <xf numFmtId="0" fontId="5" fillId="0" borderId="15" xfId="0" applyFont="1" applyBorder="1"/>
    <xf numFmtId="0" fontId="5" fillId="0" borderId="73" xfId="0" applyFont="1" applyBorder="1"/>
    <xf numFmtId="0" fontId="5" fillId="0" borderId="14" xfId="0" applyFont="1" applyFill="1" applyBorder="1"/>
    <xf numFmtId="0" fontId="5" fillId="0" borderId="15" xfId="0" applyFont="1" applyFill="1" applyBorder="1"/>
    <xf numFmtId="0" fontId="5" fillId="0" borderId="16" xfId="0" applyFont="1" applyFill="1" applyBorder="1"/>
    <xf numFmtId="0" fontId="1" fillId="0" borderId="2" xfId="0" applyFont="1" applyBorder="1"/>
    <xf numFmtId="2" fontId="1" fillId="0" borderId="1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Border="1"/>
    <xf numFmtId="2" fontId="1" fillId="0" borderId="4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8" xfId="0" applyFont="1" applyBorder="1"/>
    <xf numFmtId="2" fontId="1" fillId="0" borderId="7" xfId="0" applyNumberFormat="1" applyFont="1" applyFill="1" applyBorder="1" applyAlignment="1">
      <alignment horizontal="center"/>
    </xf>
    <xf numFmtId="2" fontId="1" fillId="0" borderId="8" xfId="0" applyNumberFormat="1" applyFont="1" applyFill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5" fillId="0" borderId="38" xfId="0" applyFont="1" applyBorder="1"/>
    <xf numFmtId="0" fontId="5" fillId="0" borderId="50" xfId="0" applyFont="1" applyBorder="1"/>
    <xf numFmtId="0" fontId="5" fillId="0" borderId="74" xfId="0" applyFont="1" applyBorder="1"/>
    <xf numFmtId="0" fontId="5" fillId="0" borderId="75" xfId="0" applyFont="1" applyBorder="1"/>
    <xf numFmtId="0" fontId="5" fillId="0" borderId="1" xfId="0" applyFont="1" applyFill="1" applyBorder="1"/>
    <xf numFmtId="0" fontId="5" fillId="0" borderId="2" xfId="0" applyFont="1" applyFill="1" applyBorder="1"/>
    <xf numFmtId="0" fontId="6" fillId="0" borderId="24" xfId="0" applyFont="1" applyBorder="1"/>
    <xf numFmtId="0" fontId="5" fillId="0" borderId="3" xfId="0" applyFont="1" applyFill="1" applyBorder="1"/>
    <xf numFmtId="0" fontId="1" fillId="0" borderId="6" xfId="0" applyFont="1" applyFill="1" applyBorder="1"/>
    <xf numFmtId="2" fontId="6" fillId="0" borderId="8" xfId="0" applyNumberFormat="1" applyFont="1" applyBorder="1" applyAlignment="1">
      <alignment horizontal="center"/>
    </xf>
    <xf numFmtId="0" fontId="1" fillId="0" borderId="9" xfId="0" applyFont="1" applyFill="1" applyBorder="1"/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61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61" xfId="0" applyFont="1" applyBorder="1" applyAlignment="1">
      <alignment horizontal="center"/>
    </xf>
    <xf numFmtId="167" fontId="0" fillId="0" borderId="5" xfId="0" applyNumberFormat="1" applyBorder="1"/>
    <xf numFmtId="167" fontId="0" fillId="0" borderId="28" xfId="0" applyNumberFormat="1" applyBorder="1"/>
    <xf numFmtId="167" fontId="0" fillId="0" borderId="33" xfId="0" applyNumberFormat="1" applyBorder="1"/>
    <xf numFmtId="167" fontId="0" fillId="0" borderId="30" xfId="0" applyNumberFormat="1" applyBorder="1"/>
    <xf numFmtId="0" fontId="0" fillId="0" borderId="13" xfId="0" applyBorder="1"/>
    <xf numFmtId="0" fontId="0" fillId="0" borderId="34" xfId="0" applyBorder="1"/>
    <xf numFmtId="0" fontId="5" fillId="0" borderId="0" xfId="0" applyFont="1" applyBorder="1" applyAlignment="1"/>
    <xf numFmtId="0" fontId="7" fillId="0" borderId="0" xfId="0" applyFont="1" applyBorder="1" applyAlignment="1"/>
    <xf numFmtId="0" fontId="5" fillId="0" borderId="2" xfId="0" applyFont="1" applyBorder="1"/>
    <xf numFmtId="2" fontId="5" fillId="0" borderId="8" xfId="0" applyNumberFormat="1" applyFont="1" applyBorder="1" applyAlignment="1">
      <alignment horizontal="center"/>
    </xf>
    <xf numFmtId="167" fontId="0" fillId="0" borderId="8" xfId="0" applyNumberFormat="1" applyBorder="1"/>
    <xf numFmtId="0" fontId="5" fillId="0" borderId="28" xfId="0" applyFont="1" applyFill="1" applyBorder="1"/>
    <xf numFmtId="0" fontId="0" fillId="0" borderId="33" xfId="0" applyBorder="1"/>
    <xf numFmtId="0" fontId="0" fillId="0" borderId="30" xfId="0" applyBorder="1"/>
    <xf numFmtId="0" fontId="5" fillId="0" borderId="12" xfId="0" applyFont="1" applyFill="1" applyBorder="1"/>
    <xf numFmtId="1" fontId="5" fillId="0" borderId="44" xfId="0" applyNumberFormat="1" applyFont="1" applyBorder="1" applyAlignment="1">
      <alignment horizontal="center"/>
    </xf>
    <xf numFmtId="0" fontId="5" fillId="0" borderId="71" xfId="0" applyFont="1" applyFill="1" applyBorder="1"/>
    <xf numFmtId="0" fontId="5" fillId="0" borderId="19" xfId="0" applyFont="1" applyBorder="1"/>
    <xf numFmtId="0" fontId="5" fillId="0" borderId="71" xfId="0" applyFont="1" applyBorder="1"/>
    <xf numFmtId="0" fontId="1" fillId="0" borderId="1" xfId="0" applyFont="1" applyBorder="1" applyAlignment="1">
      <alignment horizontal="left"/>
    </xf>
    <xf numFmtId="0" fontId="1" fillId="0" borderId="3" xfId="0" applyFont="1" applyFill="1" applyBorder="1"/>
    <xf numFmtId="0" fontId="1" fillId="0" borderId="7" xfId="0" applyFont="1" applyBorder="1" applyAlignment="1">
      <alignment horizontal="left"/>
    </xf>
    <xf numFmtId="0" fontId="6" fillId="0" borderId="36" xfId="0" applyFont="1" applyBorder="1" applyAlignment="1">
      <alignment horizontal="center"/>
    </xf>
    <xf numFmtId="0" fontId="6" fillId="0" borderId="71" xfId="0" applyFont="1" applyFill="1" applyBorder="1"/>
    <xf numFmtId="0" fontId="0" fillId="0" borderId="65" xfId="0" applyBorder="1"/>
    <xf numFmtId="0" fontId="0" fillId="0" borderId="61" xfId="0" applyBorder="1"/>
    <xf numFmtId="0" fontId="1" fillId="0" borderId="0" xfId="0" applyFont="1" applyAlignment="1">
      <alignment horizontal="left"/>
    </xf>
    <xf numFmtId="2" fontId="11" fillId="0" borderId="5" xfId="0" applyNumberFormat="1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0" fontId="11" fillId="0" borderId="10" xfId="0" applyFont="1" applyBorder="1"/>
    <xf numFmtId="0" fontId="0" fillId="0" borderId="27" xfId="0" applyBorder="1"/>
    <xf numFmtId="0" fontId="6" fillId="0" borderId="76" xfId="0" applyFont="1" applyBorder="1" applyAlignment="1">
      <alignment horizontal="center"/>
    </xf>
    <xf numFmtId="2" fontId="11" fillId="0" borderId="6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5" fillId="0" borderId="37" xfId="0" applyNumberFormat="1" applyFont="1" applyBorder="1" applyAlignment="1">
      <alignment horizontal="center"/>
    </xf>
    <xf numFmtId="2" fontId="5" fillId="0" borderId="39" xfId="0" applyNumberFormat="1" applyFont="1" applyBorder="1" applyAlignment="1">
      <alignment horizontal="center"/>
    </xf>
    <xf numFmtId="2" fontId="5" fillId="0" borderId="42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0" fillId="0" borderId="56" xfId="0" applyBorder="1"/>
    <xf numFmtId="0" fontId="5" fillId="0" borderId="51" xfId="0" applyFont="1" applyBorder="1"/>
    <xf numFmtId="0" fontId="5" fillId="0" borderId="58" xfId="0" applyFont="1" applyBorder="1"/>
    <xf numFmtId="0" fontId="5" fillId="0" borderId="68" xfId="0" applyFont="1" applyBorder="1"/>
    <xf numFmtId="2" fontId="6" fillId="0" borderId="7" xfId="0" applyNumberFormat="1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0" fontId="0" fillId="0" borderId="44" xfId="0" applyBorder="1"/>
    <xf numFmtId="0" fontId="0" fillId="0" borderId="38" xfId="0" applyBorder="1"/>
    <xf numFmtId="0" fontId="1" fillId="0" borderId="37" xfId="0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0" fontId="5" fillId="0" borderId="43" xfId="0" applyFont="1" applyBorder="1"/>
    <xf numFmtId="0" fontId="6" fillId="0" borderId="12" xfId="0" applyFont="1" applyBorder="1"/>
    <xf numFmtId="0" fontId="6" fillId="0" borderId="13" xfId="0" applyFont="1" applyBorder="1" applyAlignment="1">
      <alignment horizontal="right"/>
    </xf>
    <xf numFmtId="0" fontId="1" fillId="0" borderId="13" xfId="0" applyFont="1" applyBorder="1" applyAlignment="1">
      <alignment horizontal="right"/>
    </xf>
    <xf numFmtId="0" fontId="6" fillId="0" borderId="34" xfId="0" applyFont="1" applyBorder="1" applyAlignment="1">
      <alignment horizontal="right"/>
    </xf>
    <xf numFmtId="0" fontId="5" fillId="0" borderId="72" xfId="0" applyFont="1" applyFill="1" applyBorder="1"/>
    <xf numFmtId="0" fontId="1" fillId="0" borderId="38" xfId="0" applyFont="1" applyBorder="1" applyAlignment="1">
      <alignment horizontal="left"/>
    </xf>
    <xf numFmtId="0" fontId="6" fillId="0" borderId="36" xfId="0" applyFont="1" applyFill="1" applyBorder="1"/>
    <xf numFmtId="0" fontId="0" fillId="0" borderId="17" xfId="0" applyBorder="1"/>
    <xf numFmtId="0" fontId="6" fillId="0" borderId="16" xfId="0" applyFont="1" applyBorder="1"/>
    <xf numFmtId="164" fontId="1" fillId="0" borderId="3" xfId="0" applyNumberFormat="1" applyFont="1" applyBorder="1" applyAlignment="1">
      <alignment horizontal="center"/>
    </xf>
    <xf numFmtId="0" fontId="0" fillId="0" borderId="61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8" fillId="0" borderId="57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63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5" fillId="0" borderId="65" xfId="0" applyFont="1" applyBorder="1" applyAlignment="1">
      <alignment horizontal="center"/>
    </xf>
    <xf numFmtId="0" fontId="5" fillId="0" borderId="61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65" xfId="0" applyFont="1" applyBorder="1" applyAlignment="1">
      <alignment horizontal="center"/>
    </xf>
    <xf numFmtId="0" fontId="7" fillId="0" borderId="61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6" fillId="0" borderId="61" xfId="0" applyFont="1" applyBorder="1" applyAlignment="1">
      <alignment horizontal="center"/>
    </xf>
    <xf numFmtId="0" fontId="5" fillId="0" borderId="50" xfId="0" applyFont="1" applyBorder="1" applyAlignment="1">
      <alignment horizontal="center"/>
    </xf>
    <xf numFmtId="0" fontId="5" fillId="0" borderId="77" xfId="0" applyFont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65" xfId="0" applyFont="1" applyFill="1" applyBorder="1" applyAlignment="1">
      <alignment horizontal="center"/>
    </xf>
    <xf numFmtId="0" fontId="5" fillId="0" borderId="61" xfId="0" applyFont="1" applyFill="1" applyBorder="1" applyAlignment="1">
      <alignment horizontal="center"/>
    </xf>
    <xf numFmtId="0" fontId="6" fillId="0" borderId="65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0" fillId="0" borderId="4" xfId="0" applyFill="1" applyBorder="1"/>
    <xf numFmtId="164" fontId="1" fillId="0" borderId="62" xfId="0" applyNumberFormat="1" applyFont="1" applyBorder="1" applyAlignment="1">
      <alignment horizontal="center"/>
    </xf>
    <xf numFmtId="1" fontId="5" fillId="0" borderId="53" xfId="0" applyNumberFormat="1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6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1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60"/>
  <sheetViews>
    <sheetView workbookViewId="0">
      <selection activeCell="C36" sqref="C36"/>
    </sheetView>
  </sheetViews>
  <sheetFormatPr baseColWidth="10" defaultRowHeight="15" x14ac:dyDescent="0"/>
  <cols>
    <col min="2" max="2" width="16" customWidth="1"/>
    <col min="3" max="3" width="13" customWidth="1"/>
    <col min="4" max="4" width="15.33203125" customWidth="1"/>
    <col min="5" max="5" width="12.6640625" bestFit="1" customWidth="1"/>
    <col min="6" max="6" width="14.33203125" bestFit="1" customWidth="1"/>
    <col min="7" max="7" width="12.6640625" bestFit="1" customWidth="1"/>
    <col min="8" max="8" width="21.5" customWidth="1"/>
    <col min="9" max="9" width="24.6640625" customWidth="1"/>
    <col min="10" max="10" width="25.83203125" customWidth="1"/>
  </cols>
  <sheetData>
    <row r="3" spans="2:10" ht="16" thickBot="1"/>
    <row r="4" spans="2:10">
      <c r="B4" s="67"/>
      <c r="C4" s="398" t="s">
        <v>15</v>
      </c>
      <c r="D4" s="399"/>
      <c r="E4" s="400" t="s">
        <v>20</v>
      </c>
      <c r="F4" s="401"/>
      <c r="G4" s="398" t="s">
        <v>21</v>
      </c>
      <c r="H4" s="399"/>
      <c r="I4" s="400" t="s">
        <v>22</v>
      </c>
      <c r="J4" s="399"/>
    </row>
    <row r="5" spans="2:10" ht="16" thickBot="1">
      <c r="B5" s="84"/>
      <c r="C5" s="68" t="s">
        <v>23</v>
      </c>
      <c r="D5" s="68" t="s">
        <v>24</v>
      </c>
      <c r="E5" s="68" t="s">
        <v>23</v>
      </c>
      <c r="F5" s="68" t="s">
        <v>24</v>
      </c>
      <c r="G5" s="68" t="s">
        <v>23</v>
      </c>
      <c r="H5" s="68" t="s">
        <v>24</v>
      </c>
      <c r="I5" s="68" t="s">
        <v>23</v>
      </c>
      <c r="J5" s="68" t="s">
        <v>24</v>
      </c>
    </row>
    <row r="6" spans="2:10">
      <c r="B6" s="87">
        <v>1</v>
      </c>
      <c r="C6" s="88">
        <v>20629.207999999999</v>
      </c>
      <c r="D6" s="88">
        <v>11632.237999999999</v>
      </c>
      <c r="E6" s="88">
        <v>21389.278999999999</v>
      </c>
      <c r="F6" s="88">
        <v>21867.865000000002</v>
      </c>
      <c r="G6" s="89">
        <f>C6/E6</f>
        <v>0.96446486111102669</v>
      </c>
      <c r="H6" s="89">
        <f>D6/F6</f>
        <v>0.53193295275967722</v>
      </c>
      <c r="I6" s="89">
        <f>G6/0.96</f>
        <v>1.0046508969906529</v>
      </c>
      <c r="J6" s="90">
        <f>H6/0.96</f>
        <v>0.55409682579133046</v>
      </c>
    </row>
    <row r="7" spans="2:10">
      <c r="B7" s="91">
        <v>2</v>
      </c>
      <c r="C7" s="85">
        <v>20446.672999999999</v>
      </c>
      <c r="D7" s="85">
        <v>10266.581</v>
      </c>
      <c r="E7" s="85">
        <v>18755.157999999999</v>
      </c>
      <c r="F7" s="85">
        <v>18715.743999999999</v>
      </c>
      <c r="G7" s="86">
        <f t="shared" ref="G7:H8" si="0">C7/E7</f>
        <v>1.0901893228518789</v>
      </c>
      <c r="H7" s="86">
        <f t="shared" si="0"/>
        <v>0.54855318602348913</v>
      </c>
      <c r="I7" s="86">
        <f t="shared" ref="I7:J8" si="1">G7/0.96</f>
        <v>1.1356138779707072</v>
      </c>
      <c r="J7" s="92">
        <f t="shared" si="1"/>
        <v>0.57140956877446791</v>
      </c>
    </row>
    <row r="8" spans="2:10" ht="16" thickBot="1">
      <c r="B8" s="93">
        <v>3</v>
      </c>
      <c r="C8" s="94">
        <v>20187.501</v>
      </c>
      <c r="D8" s="94">
        <v>10321.752</v>
      </c>
      <c r="E8" s="94">
        <v>19306.986000000001</v>
      </c>
      <c r="F8" s="94">
        <v>17017.207999999999</v>
      </c>
      <c r="G8" s="95">
        <f t="shared" si="0"/>
        <v>1.0456060308947237</v>
      </c>
      <c r="H8" s="95">
        <f t="shared" si="0"/>
        <v>0.60654791314767975</v>
      </c>
      <c r="I8" s="95">
        <f t="shared" si="1"/>
        <v>1.0891729488486706</v>
      </c>
      <c r="J8" s="96">
        <f t="shared" si="1"/>
        <v>0.63182074286216638</v>
      </c>
    </row>
    <row r="9" spans="2:10">
      <c r="B9" s="77" t="s">
        <v>0</v>
      </c>
      <c r="C9" s="73"/>
      <c r="D9" s="73"/>
      <c r="E9" s="73"/>
      <c r="F9" s="74"/>
      <c r="G9" s="75"/>
      <c r="H9" s="76"/>
      <c r="I9" s="63">
        <f>AVERAGE(I6:I8)</f>
        <v>1.0764792412700102</v>
      </c>
      <c r="J9" s="55">
        <f t="shared" ref="J9" si="2">AVERAGE(J6:J8)</f>
        <v>0.58577571247598825</v>
      </c>
    </row>
    <row r="10" spans="2:10">
      <c r="B10" s="77" t="s">
        <v>1</v>
      </c>
      <c r="C10" s="73"/>
      <c r="D10" s="73"/>
      <c r="E10" s="73"/>
      <c r="F10" s="74"/>
      <c r="G10" s="70"/>
      <c r="H10" s="78"/>
      <c r="I10" s="113">
        <f>STDEV(I6:I8)</f>
        <v>6.6397840747007136E-2</v>
      </c>
      <c r="J10" s="56">
        <f>STDEV(J6:J8)</f>
        <v>4.0804918635479401E-2</v>
      </c>
    </row>
    <row r="11" spans="2:10">
      <c r="B11" s="77" t="s">
        <v>2</v>
      </c>
      <c r="C11" s="73"/>
      <c r="D11" s="73"/>
      <c r="E11" s="73"/>
      <c r="F11" s="74"/>
      <c r="G11" s="75"/>
      <c r="H11" s="76"/>
      <c r="I11" s="113">
        <f>I10/SQRT(3)</f>
        <v>3.8334811228894476E-2</v>
      </c>
      <c r="J11" s="56">
        <f t="shared" ref="J11" si="3">J10/SQRT(3)</f>
        <v>2.3558730758454809E-2</v>
      </c>
    </row>
    <row r="12" spans="2:10" ht="16" thickBot="1">
      <c r="B12" s="79" t="s">
        <v>3</v>
      </c>
      <c r="C12" s="80"/>
      <c r="D12" s="80"/>
      <c r="E12" s="80"/>
      <c r="F12" s="81"/>
      <c r="G12" s="82"/>
      <c r="H12" s="83"/>
      <c r="I12" s="64">
        <v>3</v>
      </c>
      <c r="J12" s="59">
        <v>3</v>
      </c>
    </row>
    <row r="13" spans="2:10" ht="16" thickBot="1">
      <c r="B13" s="107"/>
      <c r="C13" s="108"/>
      <c r="D13" s="108"/>
      <c r="E13" s="108"/>
      <c r="F13" s="108"/>
      <c r="G13" s="109"/>
      <c r="H13" s="109"/>
      <c r="I13" s="111" t="s">
        <v>27</v>
      </c>
      <c r="J13" s="112" t="s">
        <v>42</v>
      </c>
    </row>
    <row r="14" spans="2:10">
      <c r="B14" s="107"/>
      <c r="C14" s="108"/>
      <c r="D14" s="108"/>
      <c r="E14" s="108"/>
      <c r="F14" s="108"/>
      <c r="G14" s="109"/>
      <c r="H14" s="109"/>
      <c r="I14" s="110"/>
      <c r="J14" s="110"/>
    </row>
    <row r="15" spans="2:10" ht="16" thickBot="1"/>
    <row r="16" spans="2:10">
      <c r="B16" s="67"/>
      <c r="C16" s="398" t="s">
        <v>14</v>
      </c>
      <c r="D16" s="399"/>
      <c r="E16" s="400" t="s">
        <v>20</v>
      </c>
      <c r="F16" s="401"/>
      <c r="G16" s="398" t="s">
        <v>25</v>
      </c>
      <c r="H16" s="399"/>
      <c r="I16" s="400" t="s">
        <v>26</v>
      </c>
      <c r="J16" s="399"/>
    </row>
    <row r="17" spans="2:10" ht="16" thickBot="1">
      <c r="B17" s="84"/>
      <c r="C17" s="68" t="s">
        <v>23</v>
      </c>
      <c r="D17" s="68" t="s">
        <v>24</v>
      </c>
      <c r="E17" s="68" t="s">
        <v>23</v>
      </c>
      <c r="F17" s="68" t="s">
        <v>24</v>
      </c>
      <c r="G17" s="68" t="s">
        <v>23</v>
      </c>
      <c r="H17" s="68" t="s">
        <v>24</v>
      </c>
      <c r="I17" s="68" t="s">
        <v>23</v>
      </c>
      <c r="J17" s="68" t="s">
        <v>24</v>
      </c>
    </row>
    <row r="18" spans="2:10">
      <c r="B18" s="87">
        <v>1</v>
      </c>
      <c r="C18" s="88">
        <v>16472.973999999998</v>
      </c>
      <c r="D18" s="88">
        <v>16071.023999999999</v>
      </c>
      <c r="E18" s="88">
        <v>21389.278999999999</v>
      </c>
      <c r="F18" s="88">
        <v>21867.865000000002</v>
      </c>
      <c r="G18" s="89">
        <f>C18/E18</f>
        <v>0.77015097142825617</v>
      </c>
      <c r="H18" s="89">
        <f>D18/F18</f>
        <v>0.73491509116230591</v>
      </c>
      <c r="I18" s="89">
        <f>G18/0.77</f>
        <v>1.000196066789943</v>
      </c>
      <c r="J18" s="90">
        <f>H18/0.77</f>
        <v>0.95443518332766997</v>
      </c>
    </row>
    <row r="19" spans="2:10">
      <c r="B19" s="91">
        <v>2</v>
      </c>
      <c r="C19" s="85">
        <v>16201.388000000001</v>
      </c>
      <c r="D19" s="85">
        <v>16640.316999999999</v>
      </c>
      <c r="E19" s="85">
        <v>18755.157999999999</v>
      </c>
      <c r="F19" s="85">
        <v>18715.743999999999</v>
      </c>
      <c r="G19" s="86">
        <f t="shared" ref="G19:H20" si="4">C19/E19</f>
        <v>0.86383639103440246</v>
      </c>
      <c r="H19" s="86">
        <f t="shared" si="4"/>
        <v>0.88910796172463147</v>
      </c>
      <c r="I19" s="86">
        <f t="shared" ref="I19:J20" si="5">G19/0.77</f>
        <v>1.1218654429018213</v>
      </c>
      <c r="J19" s="92">
        <f t="shared" si="5"/>
        <v>1.1546856645774435</v>
      </c>
    </row>
    <row r="20" spans="2:10" ht="16" thickBot="1">
      <c r="B20" s="93">
        <v>3</v>
      </c>
      <c r="C20" s="94">
        <v>14893.61</v>
      </c>
      <c r="D20" s="94">
        <v>16922.731</v>
      </c>
      <c r="E20" s="94">
        <v>19306.986000000001</v>
      </c>
      <c r="F20" s="94">
        <v>17017.207999999999</v>
      </c>
      <c r="G20" s="95">
        <f t="shared" si="4"/>
        <v>0.7714104107186901</v>
      </c>
      <c r="H20" s="95">
        <f t="shared" si="4"/>
        <v>0.99444814919110125</v>
      </c>
      <c r="I20" s="95">
        <f t="shared" si="5"/>
        <v>1.0018317022320651</v>
      </c>
      <c r="J20" s="96">
        <f t="shared" si="5"/>
        <v>1.291491102845586</v>
      </c>
    </row>
    <row r="21" spans="2:10">
      <c r="B21" s="72" t="s">
        <v>0</v>
      </c>
      <c r="C21" s="100"/>
      <c r="D21" s="100"/>
      <c r="E21" s="100"/>
      <c r="F21" s="101"/>
      <c r="G21" s="102"/>
      <c r="H21" s="103"/>
      <c r="I21" s="55">
        <f>AVERAGE(I18:I20)</f>
        <v>1.0412977373079431</v>
      </c>
      <c r="J21" s="104">
        <f t="shared" ref="J21" si="6">AVERAGE(J18:J20)</f>
        <v>1.1335373169168999</v>
      </c>
    </row>
    <row r="22" spans="2:10">
      <c r="B22" s="77" t="s">
        <v>1</v>
      </c>
      <c r="C22" s="73"/>
      <c r="D22" s="73"/>
      <c r="E22" s="73"/>
      <c r="F22" s="74"/>
      <c r="G22" s="70"/>
      <c r="H22" s="78"/>
      <c r="I22" s="56">
        <f>STDEV(I18:I20)</f>
        <v>6.9778472427542121E-2</v>
      </c>
      <c r="J22" s="105">
        <f>STDEV(J18:J20)</f>
        <v>0.16952024267648819</v>
      </c>
    </row>
    <row r="23" spans="2:10">
      <c r="B23" s="77" t="s">
        <v>2</v>
      </c>
      <c r="C23" s="73"/>
      <c r="D23" s="73"/>
      <c r="E23" s="73"/>
      <c r="F23" s="74"/>
      <c r="G23" s="75"/>
      <c r="H23" s="76"/>
      <c r="I23" s="56">
        <f>I22/SQRT(3)</f>
        <v>4.0286619839682326E-2</v>
      </c>
      <c r="J23" s="105">
        <f t="shared" ref="J23" si="7">J22/SQRT(3)</f>
        <v>9.7872557742361144E-2</v>
      </c>
    </row>
    <row r="24" spans="2:10" ht="16" thickBot="1">
      <c r="B24" s="79" t="s">
        <v>3</v>
      </c>
      <c r="C24" s="80"/>
      <c r="D24" s="80"/>
      <c r="E24" s="80"/>
      <c r="F24" s="81"/>
      <c r="G24" s="82"/>
      <c r="H24" s="83"/>
      <c r="I24" s="59">
        <v>3</v>
      </c>
      <c r="J24" s="106">
        <v>3</v>
      </c>
    </row>
    <row r="29" spans="2:10">
      <c r="C29" s="66"/>
    </row>
    <row r="60" spans="2:6">
      <c r="B60" s="1"/>
      <c r="C60" s="1"/>
      <c r="F60" s="1"/>
    </row>
  </sheetData>
  <mergeCells count="8">
    <mergeCell ref="C4:D4"/>
    <mergeCell ref="E4:F4"/>
    <mergeCell ref="G4:H4"/>
    <mergeCell ref="I4:J4"/>
    <mergeCell ref="C16:D16"/>
    <mergeCell ref="E16:F16"/>
    <mergeCell ref="G16:H16"/>
    <mergeCell ref="I16:J16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19"/>
  <sheetViews>
    <sheetView workbookViewId="0">
      <selection activeCell="S13" sqref="S13:V18"/>
    </sheetView>
  </sheetViews>
  <sheetFormatPr baseColWidth="10" defaultRowHeight="15" x14ac:dyDescent="0"/>
  <sheetData>
    <row r="2" spans="2:22" ht="16" thickBot="1"/>
    <row r="3" spans="2:22" ht="16" thickBot="1">
      <c r="B3" s="420" t="s">
        <v>61</v>
      </c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1"/>
      <c r="Q3" s="422"/>
    </row>
    <row r="4" spans="2:22" ht="16" thickBot="1">
      <c r="B4" s="429" t="s">
        <v>49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1"/>
    </row>
    <row r="5" spans="2:22" ht="16" thickBot="1">
      <c r="B5" s="290" t="s">
        <v>62</v>
      </c>
      <c r="C5" s="291">
        <v>1</v>
      </c>
      <c r="D5" s="292">
        <v>2</v>
      </c>
      <c r="E5" s="292">
        <v>3</v>
      </c>
      <c r="F5" s="292">
        <v>4</v>
      </c>
      <c r="G5" s="292">
        <v>5</v>
      </c>
      <c r="H5" s="292">
        <v>6</v>
      </c>
      <c r="I5" s="292">
        <v>7</v>
      </c>
      <c r="J5" s="292">
        <v>8</v>
      </c>
      <c r="K5" s="292">
        <v>9</v>
      </c>
      <c r="L5" s="292">
        <v>10</v>
      </c>
      <c r="M5" s="293">
        <v>11</v>
      </c>
      <c r="N5" s="294" t="s">
        <v>63</v>
      </c>
      <c r="O5" s="295" t="s">
        <v>1</v>
      </c>
      <c r="P5" s="295" t="s">
        <v>2</v>
      </c>
      <c r="Q5" s="296" t="s">
        <v>3</v>
      </c>
    </row>
    <row r="6" spans="2:22">
      <c r="B6" s="38">
        <v>0</v>
      </c>
      <c r="C6" s="297">
        <v>143</v>
      </c>
      <c r="D6" s="297">
        <v>124</v>
      </c>
      <c r="E6" s="297">
        <v>157</v>
      </c>
      <c r="F6" s="297">
        <v>123</v>
      </c>
      <c r="G6" s="297">
        <v>127</v>
      </c>
      <c r="H6" s="297">
        <v>153</v>
      </c>
      <c r="I6" s="297">
        <v>163</v>
      </c>
      <c r="J6" s="297">
        <v>156</v>
      </c>
      <c r="K6" s="297">
        <v>119</v>
      </c>
      <c r="L6" s="297">
        <v>114</v>
      </c>
      <c r="M6" s="50">
        <v>152</v>
      </c>
      <c r="N6" s="298">
        <v>139.18180000000001</v>
      </c>
      <c r="O6" s="299">
        <v>5.4101220000000003</v>
      </c>
      <c r="P6" s="300">
        <f>O6/SQRT(11)</f>
        <v>1.6312131585497398</v>
      </c>
      <c r="Q6" s="301">
        <v>11</v>
      </c>
    </row>
    <row r="7" spans="2:22">
      <c r="B7" s="39">
        <v>15</v>
      </c>
      <c r="C7" s="302">
        <v>429</v>
      </c>
      <c r="D7" s="302">
        <v>388</v>
      </c>
      <c r="E7" s="302">
        <v>404</v>
      </c>
      <c r="F7" s="302">
        <v>439</v>
      </c>
      <c r="G7" s="302">
        <v>520</v>
      </c>
      <c r="H7" s="302">
        <v>438</v>
      </c>
      <c r="I7" s="302">
        <v>441</v>
      </c>
      <c r="J7" s="302">
        <v>493</v>
      </c>
      <c r="K7" s="302">
        <v>317</v>
      </c>
      <c r="L7" s="302">
        <v>405</v>
      </c>
      <c r="M7" s="54">
        <v>408</v>
      </c>
      <c r="N7" s="303">
        <v>425.63639999999998</v>
      </c>
      <c r="O7" s="304">
        <v>16.080629999999999</v>
      </c>
      <c r="P7" s="305">
        <f t="shared" ref="P7:P10" si="0">O7/SQRT(11)</f>
        <v>4.8484923729575229</v>
      </c>
      <c r="Q7" s="306">
        <v>11</v>
      </c>
    </row>
    <row r="8" spans="2:22">
      <c r="B8" s="39">
        <v>30</v>
      </c>
      <c r="C8" s="302">
        <v>459</v>
      </c>
      <c r="D8" s="302">
        <v>432</v>
      </c>
      <c r="E8" s="302">
        <v>464</v>
      </c>
      <c r="F8" s="302">
        <v>378</v>
      </c>
      <c r="G8" s="302">
        <v>500</v>
      </c>
      <c r="H8" s="302">
        <v>486</v>
      </c>
      <c r="I8" s="302">
        <v>504</v>
      </c>
      <c r="J8" s="302">
        <v>477</v>
      </c>
      <c r="K8" s="302">
        <v>391</v>
      </c>
      <c r="L8" s="302">
        <v>379</v>
      </c>
      <c r="M8" s="54">
        <v>355</v>
      </c>
      <c r="N8" s="303">
        <v>438.63639999999998</v>
      </c>
      <c r="O8" s="304">
        <v>16.335280000000001</v>
      </c>
      <c r="P8" s="305">
        <f t="shared" si="0"/>
        <v>4.9252722368542505</v>
      </c>
      <c r="Q8" s="306">
        <v>11</v>
      </c>
    </row>
    <row r="9" spans="2:22">
      <c r="B9" s="39">
        <v>60</v>
      </c>
      <c r="C9" s="302">
        <v>326</v>
      </c>
      <c r="D9" s="302">
        <v>349</v>
      </c>
      <c r="E9" s="302">
        <v>431</v>
      </c>
      <c r="F9" s="302">
        <v>335</v>
      </c>
      <c r="G9" s="302">
        <v>344</v>
      </c>
      <c r="H9" s="302">
        <v>331</v>
      </c>
      <c r="I9" s="302">
        <v>416</v>
      </c>
      <c r="J9" s="302">
        <v>392</v>
      </c>
      <c r="K9" s="302">
        <v>292</v>
      </c>
      <c r="L9" s="302">
        <v>362</v>
      </c>
      <c r="M9" s="54">
        <v>294</v>
      </c>
      <c r="N9" s="303">
        <v>352</v>
      </c>
      <c r="O9" s="304">
        <v>13.64485</v>
      </c>
      <c r="P9" s="305">
        <f t="shared" si="0"/>
        <v>4.1140770700618976</v>
      </c>
      <c r="Q9" s="306">
        <v>11</v>
      </c>
    </row>
    <row r="10" spans="2:22" ht="16" thickBot="1">
      <c r="B10" s="48">
        <v>90</v>
      </c>
      <c r="C10" s="307">
        <v>295</v>
      </c>
      <c r="D10" s="307">
        <v>300</v>
      </c>
      <c r="E10" s="307">
        <v>367</v>
      </c>
      <c r="F10" s="307">
        <v>272</v>
      </c>
      <c r="G10" s="307">
        <v>233</v>
      </c>
      <c r="H10" s="307">
        <v>263</v>
      </c>
      <c r="I10" s="307">
        <v>368</v>
      </c>
      <c r="J10" s="307">
        <v>312</v>
      </c>
      <c r="K10" s="307">
        <v>237</v>
      </c>
      <c r="L10" s="307">
        <v>260</v>
      </c>
      <c r="M10" s="51">
        <v>279</v>
      </c>
      <c r="N10" s="308">
        <v>289.63639999999998</v>
      </c>
      <c r="O10" s="309">
        <v>13.735340000000001</v>
      </c>
      <c r="P10" s="310">
        <f t="shared" si="0"/>
        <v>4.1413608316327402</v>
      </c>
      <c r="Q10" s="311">
        <v>11</v>
      </c>
    </row>
    <row r="11" spans="2:22" ht="16" thickBot="1"/>
    <row r="12" spans="2:22" ht="16" thickBot="1">
      <c r="B12" s="420" t="s">
        <v>51</v>
      </c>
      <c r="C12" s="421"/>
      <c r="D12" s="421"/>
      <c r="E12" s="421"/>
      <c r="F12" s="421"/>
      <c r="G12" s="421"/>
      <c r="H12" s="421"/>
      <c r="I12" s="421"/>
      <c r="J12" s="421"/>
      <c r="K12" s="421"/>
      <c r="L12" s="421"/>
      <c r="M12" s="421"/>
      <c r="N12" s="421"/>
      <c r="O12" s="421"/>
      <c r="P12" s="421"/>
      <c r="Q12" s="421"/>
      <c r="R12" s="421"/>
      <c r="S12" s="421"/>
      <c r="T12" s="421"/>
      <c r="U12" s="421"/>
      <c r="V12" s="422"/>
    </row>
    <row r="13" spans="2:22">
      <c r="B13" s="312" t="s">
        <v>62</v>
      </c>
      <c r="C13" s="313">
        <v>1</v>
      </c>
      <c r="D13" s="314">
        <v>2</v>
      </c>
      <c r="E13" s="314">
        <v>3</v>
      </c>
      <c r="F13" s="314">
        <v>4</v>
      </c>
      <c r="G13" s="314">
        <v>5</v>
      </c>
      <c r="H13" s="314">
        <v>6</v>
      </c>
      <c r="I13" s="314">
        <v>7</v>
      </c>
      <c r="J13" s="314">
        <v>8</v>
      </c>
      <c r="K13" s="314">
        <v>9</v>
      </c>
      <c r="L13" s="314">
        <v>10</v>
      </c>
      <c r="M13" s="315">
        <v>11</v>
      </c>
      <c r="N13" s="313">
        <v>12</v>
      </c>
      <c r="O13" s="314">
        <v>13</v>
      </c>
      <c r="P13" s="314">
        <v>14</v>
      </c>
      <c r="Q13" s="314">
        <v>15</v>
      </c>
      <c r="R13" s="314">
        <v>16</v>
      </c>
      <c r="S13" s="316" t="s">
        <v>63</v>
      </c>
      <c r="T13" s="317" t="s">
        <v>1</v>
      </c>
      <c r="U13" s="318" t="s">
        <v>2</v>
      </c>
      <c r="V13" s="319" t="s">
        <v>3</v>
      </c>
    </row>
    <row r="14" spans="2:22">
      <c r="B14" s="39">
        <v>0</v>
      </c>
      <c r="C14" s="302">
        <v>154</v>
      </c>
      <c r="D14" s="302">
        <v>145</v>
      </c>
      <c r="E14" s="302">
        <v>163</v>
      </c>
      <c r="F14" s="302">
        <v>161</v>
      </c>
      <c r="G14" s="302">
        <v>138</v>
      </c>
      <c r="H14" s="302">
        <v>92</v>
      </c>
      <c r="I14" s="302">
        <v>100</v>
      </c>
      <c r="J14" s="302">
        <v>175</v>
      </c>
      <c r="K14" s="302">
        <v>154</v>
      </c>
      <c r="L14" s="302">
        <v>163</v>
      </c>
      <c r="M14" s="302">
        <v>140</v>
      </c>
      <c r="N14" s="302">
        <v>131</v>
      </c>
      <c r="O14" s="302">
        <v>126</v>
      </c>
      <c r="P14" s="302">
        <v>177</v>
      </c>
      <c r="Q14" s="302">
        <v>153</v>
      </c>
      <c r="R14" s="54">
        <v>186</v>
      </c>
      <c r="S14" s="303">
        <v>147.375</v>
      </c>
      <c r="T14" s="304">
        <v>6.490297</v>
      </c>
      <c r="U14" s="231">
        <f>T14/SQRT(16)</f>
        <v>1.62257425</v>
      </c>
      <c r="V14" s="320">
        <v>16</v>
      </c>
    </row>
    <row r="15" spans="2:22">
      <c r="B15" s="39">
        <v>15</v>
      </c>
      <c r="C15" s="302">
        <v>472</v>
      </c>
      <c r="D15" s="302">
        <v>524</v>
      </c>
      <c r="E15" s="302">
        <v>483</v>
      </c>
      <c r="F15" s="302">
        <v>321</v>
      </c>
      <c r="G15" s="302">
        <v>554</v>
      </c>
      <c r="H15" s="302">
        <v>425</v>
      </c>
      <c r="I15" s="302">
        <v>424</v>
      </c>
      <c r="J15" s="302">
        <v>419</v>
      </c>
      <c r="K15" s="302">
        <v>487</v>
      </c>
      <c r="L15" s="302">
        <v>527</v>
      </c>
      <c r="M15" s="302">
        <v>432</v>
      </c>
      <c r="N15" s="302">
        <v>340</v>
      </c>
      <c r="O15" s="302">
        <v>440</v>
      </c>
      <c r="P15" s="302">
        <v>481</v>
      </c>
      <c r="Q15" s="302">
        <v>499</v>
      </c>
      <c r="R15" s="54">
        <v>469</v>
      </c>
      <c r="S15" s="303">
        <v>456.0625</v>
      </c>
      <c r="T15" s="304">
        <v>15.7751</v>
      </c>
      <c r="U15" s="231">
        <f t="shared" ref="U15:U18" si="1">T15/SQRT(16)</f>
        <v>3.943775</v>
      </c>
      <c r="V15" s="320">
        <v>16</v>
      </c>
    </row>
    <row r="16" spans="2:22">
      <c r="B16" s="39">
        <v>30</v>
      </c>
      <c r="C16" s="302">
        <v>581</v>
      </c>
      <c r="D16" s="302">
        <v>567</v>
      </c>
      <c r="E16" s="302">
        <v>664</v>
      </c>
      <c r="F16" s="302">
        <v>339</v>
      </c>
      <c r="G16" s="302">
        <v>552</v>
      </c>
      <c r="H16" s="302">
        <v>342</v>
      </c>
      <c r="I16" s="302">
        <v>383</v>
      </c>
      <c r="J16" s="302">
        <v>423</v>
      </c>
      <c r="K16" s="302">
        <v>344</v>
      </c>
      <c r="L16" s="302">
        <v>418</v>
      </c>
      <c r="M16" s="302">
        <v>539</v>
      </c>
      <c r="N16" s="302">
        <v>454</v>
      </c>
      <c r="O16" s="302">
        <v>390</v>
      </c>
      <c r="P16" s="302">
        <v>607</v>
      </c>
      <c r="Q16" s="302">
        <v>448</v>
      </c>
      <c r="R16" s="54">
        <v>362</v>
      </c>
      <c r="S16" s="303">
        <v>463.3125</v>
      </c>
      <c r="T16" s="304">
        <v>26.584099999999999</v>
      </c>
      <c r="U16" s="231">
        <f t="shared" si="1"/>
        <v>6.6460249999999998</v>
      </c>
      <c r="V16" s="320">
        <v>16</v>
      </c>
    </row>
    <row r="17" spans="2:22">
      <c r="B17" s="39">
        <v>60</v>
      </c>
      <c r="C17" s="302">
        <v>591</v>
      </c>
      <c r="D17" s="302">
        <v>697</v>
      </c>
      <c r="E17" s="302">
        <v>718</v>
      </c>
      <c r="F17" s="302">
        <v>367</v>
      </c>
      <c r="G17" s="302">
        <v>348</v>
      </c>
      <c r="H17" s="302">
        <v>299</v>
      </c>
      <c r="I17" s="302">
        <v>243</v>
      </c>
      <c r="J17" s="302">
        <v>284</v>
      </c>
      <c r="K17" s="302">
        <v>206</v>
      </c>
      <c r="L17" s="302">
        <v>302</v>
      </c>
      <c r="M17" s="302">
        <v>462</v>
      </c>
      <c r="N17" s="302">
        <v>446</v>
      </c>
      <c r="O17" s="302">
        <v>286</v>
      </c>
      <c r="P17" s="302">
        <v>600</v>
      </c>
      <c r="Q17" s="302">
        <v>540</v>
      </c>
      <c r="R17" s="54">
        <v>362</v>
      </c>
      <c r="S17" s="303">
        <v>421.9375</v>
      </c>
      <c r="T17" s="304">
        <v>40.69464</v>
      </c>
      <c r="U17" s="231">
        <f t="shared" si="1"/>
        <v>10.17366</v>
      </c>
      <c r="V17" s="320">
        <v>16</v>
      </c>
    </row>
    <row r="18" spans="2:22" ht="16" thickBot="1">
      <c r="B18" s="48">
        <v>90</v>
      </c>
      <c r="C18" s="307">
        <v>468</v>
      </c>
      <c r="D18" s="307">
        <v>511</v>
      </c>
      <c r="E18" s="307">
        <v>745</v>
      </c>
      <c r="F18" s="307">
        <v>275</v>
      </c>
      <c r="G18" s="307">
        <v>331</v>
      </c>
      <c r="H18" s="307">
        <v>231</v>
      </c>
      <c r="I18" s="307">
        <v>301</v>
      </c>
      <c r="J18" s="307">
        <v>255</v>
      </c>
      <c r="K18" s="307">
        <v>242</v>
      </c>
      <c r="L18" s="307">
        <v>253</v>
      </c>
      <c r="M18" s="307">
        <v>324</v>
      </c>
      <c r="N18" s="307">
        <v>354</v>
      </c>
      <c r="O18" s="307">
        <v>258</v>
      </c>
      <c r="P18" s="307">
        <v>667</v>
      </c>
      <c r="Q18" s="307">
        <v>366</v>
      </c>
      <c r="R18" s="51">
        <v>291</v>
      </c>
      <c r="S18" s="308">
        <v>367</v>
      </c>
      <c r="T18" s="309">
        <v>38.582920000000001</v>
      </c>
      <c r="U18" s="321">
        <f t="shared" si="1"/>
        <v>9.6457300000000004</v>
      </c>
      <c r="V18" s="322">
        <v>16</v>
      </c>
    </row>
    <row r="19" spans="2:22">
      <c r="B19" s="323"/>
      <c r="C19" s="323"/>
      <c r="D19" s="323"/>
      <c r="E19" s="323"/>
      <c r="F19" s="323"/>
      <c r="G19" s="323"/>
      <c r="H19" s="323"/>
      <c r="I19" s="323"/>
      <c r="J19" s="323"/>
      <c r="K19" s="323"/>
      <c r="L19" s="323"/>
      <c r="M19" s="323"/>
      <c r="N19" s="323"/>
      <c r="O19" s="323"/>
      <c r="P19" s="323"/>
      <c r="Q19" s="323"/>
      <c r="R19" s="323"/>
      <c r="S19" s="323"/>
      <c r="T19" s="323"/>
      <c r="U19" s="323"/>
      <c r="V19" s="323"/>
    </row>
  </sheetData>
  <mergeCells count="3">
    <mergeCell ref="B3:Q3"/>
    <mergeCell ref="B4:Q4"/>
    <mergeCell ref="B12:V1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23"/>
  <sheetViews>
    <sheetView workbookViewId="0">
      <selection activeCell="G6" sqref="G6"/>
    </sheetView>
  </sheetViews>
  <sheetFormatPr baseColWidth="10" defaultRowHeight="15" x14ac:dyDescent="0"/>
  <cols>
    <col min="9" max="9" width="15.1640625" bestFit="1" customWidth="1"/>
    <col min="10" max="10" width="13.83203125" bestFit="1" customWidth="1"/>
    <col min="11" max="11" width="14" bestFit="1" customWidth="1"/>
    <col min="12" max="12" width="10" customWidth="1"/>
  </cols>
  <sheetData>
    <row r="3" spans="2:12" ht="16" thickBot="1"/>
    <row r="4" spans="2:12" ht="16" thickBot="1">
      <c r="B4" s="387"/>
      <c r="C4" s="430" t="s">
        <v>78</v>
      </c>
      <c r="D4" s="430"/>
      <c r="E4" s="430"/>
      <c r="F4" s="431"/>
      <c r="I4" s="429" t="s">
        <v>78</v>
      </c>
      <c r="J4" s="430"/>
      <c r="K4" s="430"/>
      <c r="L4" s="431"/>
    </row>
    <row r="5" spans="2:12" ht="16" thickBot="1">
      <c r="B5" s="9"/>
      <c r="C5" s="421" t="s">
        <v>77</v>
      </c>
      <c r="D5" s="421"/>
      <c r="E5" s="421"/>
      <c r="F5" s="422"/>
      <c r="I5" s="420" t="s">
        <v>76</v>
      </c>
      <c r="J5" s="421"/>
      <c r="K5" s="421"/>
      <c r="L5" s="422"/>
    </row>
    <row r="6" spans="2:12" ht="16" thickBot="1">
      <c r="B6" s="9"/>
      <c r="C6" s="442" t="s">
        <v>49</v>
      </c>
      <c r="D6" s="436"/>
      <c r="E6" s="435" t="s">
        <v>80</v>
      </c>
      <c r="F6" s="436"/>
      <c r="I6" s="443" t="s">
        <v>49</v>
      </c>
      <c r="J6" s="444"/>
      <c r="K6" s="443" t="s">
        <v>80</v>
      </c>
      <c r="L6" s="444"/>
    </row>
    <row r="7" spans="2:12">
      <c r="B7" s="388">
        <v>1</v>
      </c>
      <c r="C7" s="382" t="s">
        <v>74</v>
      </c>
      <c r="D7" s="115" t="s">
        <v>75</v>
      </c>
      <c r="E7" s="115" t="s">
        <v>74</v>
      </c>
      <c r="F7" s="325" t="s">
        <v>75</v>
      </c>
      <c r="I7" s="324" t="s">
        <v>74</v>
      </c>
      <c r="J7" s="115" t="s">
        <v>75</v>
      </c>
      <c r="K7" s="115" t="s">
        <v>74</v>
      </c>
      <c r="L7" s="325" t="s">
        <v>75</v>
      </c>
    </row>
    <row r="8" spans="2:12">
      <c r="B8" s="389">
        <v>2</v>
      </c>
      <c r="C8" s="383">
        <v>0.1195816</v>
      </c>
      <c r="D8" s="200">
        <v>0.3674</v>
      </c>
      <c r="E8" s="200">
        <v>7.919052E-2</v>
      </c>
      <c r="F8" s="7">
        <v>0.80046099999999998</v>
      </c>
      <c r="H8" s="355"/>
      <c r="I8" s="8">
        <v>8.1267069999999997E-2</v>
      </c>
      <c r="J8" s="200">
        <v>0.91166400000000003</v>
      </c>
      <c r="K8" s="200">
        <v>0.17658460000000001</v>
      </c>
      <c r="L8" s="7">
        <v>1.4276690000000001</v>
      </c>
    </row>
    <row r="9" spans="2:12">
      <c r="B9" s="389">
        <v>3</v>
      </c>
      <c r="C9" s="383">
        <v>5.73877E-2</v>
      </c>
      <c r="D9" s="200">
        <v>0.70487500000000003</v>
      </c>
      <c r="E9" s="200">
        <v>3.3638670000000002E-2</v>
      </c>
      <c r="F9" s="7">
        <v>0.86291399999999996</v>
      </c>
      <c r="H9" s="355"/>
      <c r="I9" s="8">
        <v>0.18074409999999999</v>
      </c>
      <c r="J9" s="200">
        <v>1.1375390000000001</v>
      </c>
      <c r="K9" s="200">
        <v>0.164602</v>
      </c>
      <c r="L9" s="7">
        <v>1.3448770000000001</v>
      </c>
    </row>
    <row r="10" spans="2:12">
      <c r="B10" s="388">
        <v>4</v>
      </c>
      <c r="C10" s="383">
        <v>8.4375500000000006E-2</v>
      </c>
      <c r="D10" s="200">
        <v>0.45696100000000001</v>
      </c>
      <c r="E10" s="305"/>
      <c r="F10" s="7">
        <v>1.091092</v>
      </c>
      <c r="G10" s="1"/>
      <c r="I10" s="8">
        <v>0.15939229999999999</v>
      </c>
      <c r="J10" s="200">
        <v>1.1005959999999999</v>
      </c>
      <c r="K10" s="305"/>
      <c r="L10" s="7">
        <v>1.440415</v>
      </c>
    </row>
    <row r="11" spans="2:12">
      <c r="B11" s="388">
        <v>5</v>
      </c>
      <c r="C11" s="384"/>
      <c r="D11" s="200">
        <v>0.99314100000000005</v>
      </c>
      <c r="E11" s="305"/>
      <c r="F11" s="7">
        <v>0.30674600000000002</v>
      </c>
      <c r="I11" s="379"/>
      <c r="J11" s="200">
        <v>1.302006</v>
      </c>
      <c r="K11" s="305"/>
      <c r="L11" s="7">
        <v>0.93536699999999995</v>
      </c>
    </row>
    <row r="12" spans="2:12" ht="16" thickBot="1">
      <c r="B12" s="390">
        <v>6</v>
      </c>
      <c r="C12" s="385"/>
      <c r="D12" s="310"/>
      <c r="E12" s="310"/>
      <c r="F12" s="381">
        <v>0.42127799999999999</v>
      </c>
      <c r="I12" s="380"/>
      <c r="J12" s="310"/>
      <c r="K12" s="310"/>
      <c r="L12" s="381">
        <v>1.0662119999999999</v>
      </c>
    </row>
    <row r="13" spans="2:12">
      <c r="B13" s="386" t="s">
        <v>0</v>
      </c>
      <c r="C13" s="367">
        <f>AVERAGE(C8:C12)</f>
        <v>8.7114933333333325E-2</v>
      </c>
      <c r="D13" s="365">
        <f>AVERAGE(D8:D12)</f>
        <v>0.63059425000000002</v>
      </c>
      <c r="E13" s="365">
        <f>AVERAGE(E8:E12)</f>
        <v>5.6414594999999998E-2</v>
      </c>
      <c r="F13" s="366">
        <f>AVERAGE(F8:F12)</f>
        <v>0.69649819999999996</v>
      </c>
      <c r="H13" s="27" t="s">
        <v>0</v>
      </c>
      <c r="I13" s="367">
        <f>AVERAGE(I8:I12)</f>
        <v>0.14046782333333332</v>
      </c>
      <c r="J13" s="365">
        <f>AVERAGE(J8:J12)</f>
        <v>1.1129512500000001</v>
      </c>
      <c r="K13" s="365">
        <f>AVERAGE(K8:K12)</f>
        <v>0.1705933</v>
      </c>
      <c r="L13" s="366">
        <f>AVERAGE(L8:L12)</f>
        <v>1.2429080000000001</v>
      </c>
    </row>
    <row r="14" spans="2:12">
      <c r="B14" s="28" t="s">
        <v>1</v>
      </c>
      <c r="C14" s="359"/>
      <c r="D14" s="356">
        <f>STDEV(D8:D12)</f>
        <v>0.28070001454384841</v>
      </c>
      <c r="E14" s="356"/>
      <c r="F14" s="362">
        <f>STDEV(F8:F12)</f>
        <v>0.32475363168284971</v>
      </c>
      <c r="H14" s="28" t="s">
        <v>1</v>
      </c>
      <c r="I14" s="359"/>
      <c r="J14" s="356">
        <f>STDEV(J8:J12)</f>
        <v>0.16022428567766028</v>
      </c>
      <c r="K14" s="356"/>
      <c r="L14" s="362">
        <f>STDEV(L8:L12)</f>
        <v>0.22877186356062199</v>
      </c>
    </row>
    <row r="15" spans="2:12" ht="16" thickBot="1">
      <c r="B15" s="28" t="s">
        <v>2</v>
      </c>
      <c r="C15" s="360"/>
      <c r="D15" s="238">
        <f>D14/SQRT(4)</f>
        <v>0.1403500072719242</v>
      </c>
      <c r="E15" s="238"/>
      <c r="F15" s="239">
        <f>F14/SQRT(5)</f>
        <v>0.14523423927655627</v>
      </c>
      <c r="H15" s="28" t="s">
        <v>2</v>
      </c>
      <c r="I15" s="360"/>
      <c r="J15" s="238">
        <f>J14/SQRT(3)</f>
        <v>9.2505534466712669E-2</v>
      </c>
      <c r="K15" s="238"/>
      <c r="L15" s="239">
        <f>L14/SQRT(6)</f>
        <v>9.3395722204856049E-2</v>
      </c>
    </row>
    <row r="16" spans="2:12" ht="16" thickBot="1">
      <c r="B16" s="57" t="s">
        <v>3</v>
      </c>
      <c r="C16" s="361">
        <v>3</v>
      </c>
      <c r="D16" s="357">
        <v>4</v>
      </c>
      <c r="E16" s="357">
        <v>2</v>
      </c>
      <c r="F16" s="358">
        <v>5</v>
      </c>
      <c r="H16" s="57" t="s">
        <v>3</v>
      </c>
      <c r="I16" s="361">
        <v>3</v>
      </c>
      <c r="J16" s="357">
        <v>4</v>
      </c>
      <c r="K16" s="357">
        <v>2</v>
      </c>
      <c r="L16" s="358">
        <v>5</v>
      </c>
    </row>
    <row r="17" spans="2:12" ht="16" thickBot="1">
      <c r="B17" s="352" t="s">
        <v>79</v>
      </c>
      <c r="C17" s="353"/>
      <c r="D17" s="353"/>
      <c r="E17" s="353"/>
      <c r="F17" s="354"/>
      <c r="H17" s="352" t="s">
        <v>79</v>
      </c>
      <c r="I17" s="353"/>
      <c r="J17" s="353"/>
      <c r="K17" s="353"/>
      <c r="L17" s="354"/>
    </row>
    <row r="18" spans="2:12" ht="16" thickBot="1">
      <c r="B18" s="147"/>
      <c r="C18" s="370"/>
      <c r="D18" s="370"/>
      <c r="E18" s="370"/>
      <c r="F18" s="351" t="s">
        <v>34</v>
      </c>
      <c r="H18" s="147"/>
      <c r="I18" s="370"/>
      <c r="J18" s="370"/>
      <c r="K18" s="370"/>
      <c r="L18" s="351" t="s">
        <v>34</v>
      </c>
    </row>
    <row r="22" spans="2:12">
      <c r="B22" s="355"/>
      <c r="F22" s="1"/>
      <c r="G22" s="1"/>
      <c r="J22" s="1"/>
      <c r="K22" s="1"/>
      <c r="L22" s="1"/>
    </row>
    <row r="23" spans="2:12">
      <c r="B23" s="355"/>
      <c r="G23" s="1"/>
    </row>
  </sheetData>
  <mergeCells count="8">
    <mergeCell ref="C4:F4"/>
    <mergeCell ref="I4:L4"/>
    <mergeCell ref="C5:F5"/>
    <mergeCell ref="I5:L5"/>
    <mergeCell ref="C6:D6"/>
    <mergeCell ref="E6:F6"/>
    <mergeCell ref="I6:J6"/>
    <mergeCell ref="K6:L6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7"/>
  <sheetViews>
    <sheetView workbookViewId="0">
      <selection activeCell="G13" sqref="G13"/>
    </sheetView>
  </sheetViews>
  <sheetFormatPr baseColWidth="10" defaultRowHeight="15" x14ac:dyDescent="0"/>
  <sheetData>
    <row r="3" spans="2:4" ht="16" thickBot="1"/>
    <row r="4" spans="2:4" ht="16" thickBot="1">
      <c r="B4" s="420" t="s">
        <v>65</v>
      </c>
      <c r="C4" s="421"/>
      <c r="D4" s="422"/>
    </row>
    <row r="5" spans="2:4" ht="16" thickBot="1">
      <c r="B5" s="423" t="s">
        <v>66</v>
      </c>
      <c r="C5" s="424"/>
      <c r="D5" s="425"/>
    </row>
    <row r="6" spans="2:4" ht="16" thickBot="1">
      <c r="B6" s="376"/>
      <c r="C6" s="357" t="s">
        <v>49</v>
      </c>
      <c r="D6" s="358" t="s">
        <v>83</v>
      </c>
    </row>
    <row r="7" spans="2:4">
      <c r="B7" s="377">
        <v>1</v>
      </c>
      <c r="C7" s="378">
        <v>174.2</v>
      </c>
      <c r="D7" s="277">
        <v>121.1</v>
      </c>
    </row>
    <row r="8" spans="2:4">
      <c r="B8" s="15">
        <v>2</v>
      </c>
      <c r="C8" s="199">
        <v>118.2</v>
      </c>
      <c r="D8" s="283">
        <v>291.89999999999998</v>
      </c>
    </row>
    <row r="9" spans="2:4">
      <c r="B9" s="15">
        <v>3</v>
      </c>
      <c r="C9" s="199">
        <v>230.8</v>
      </c>
      <c r="D9" s="283">
        <v>101.1</v>
      </c>
    </row>
    <row r="10" spans="2:4">
      <c r="B10" s="15">
        <v>4</v>
      </c>
      <c r="C10" s="199">
        <v>199.4</v>
      </c>
      <c r="D10" s="283">
        <v>236.5</v>
      </c>
    </row>
    <row r="11" spans="2:4">
      <c r="B11" s="15">
        <v>5</v>
      </c>
      <c r="C11" s="199">
        <v>287.39999999999998</v>
      </c>
      <c r="D11" s="283">
        <v>233.7</v>
      </c>
    </row>
    <row r="12" spans="2:4" ht="16" thickBot="1">
      <c r="B12" s="6">
        <v>6</v>
      </c>
      <c r="C12" s="210">
        <v>230.8</v>
      </c>
      <c r="D12" s="287">
        <v>237.1</v>
      </c>
    </row>
    <row r="13" spans="2:4">
      <c r="B13" s="312" t="s">
        <v>0</v>
      </c>
      <c r="C13" s="365">
        <f>AVERAGE(C7:C12)</f>
        <v>206.79999999999998</v>
      </c>
      <c r="D13" s="366">
        <f>AVERAGE(D7:D12)</f>
        <v>203.56666666666663</v>
      </c>
    </row>
    <row r="14" spans="2:4">
      <c r="B14" s="247" t="s">
        <v>1</v>
      </c>
      <c r="C14" s="231">
        <f>STDEV(C7:C12)</f>
        <v>57.646925329977478</v>
      </c>
      <c r="D14" s="3">
        <f>STDEV(D7:D12)</f>
        <v>75.126630875253966</v>
      </c>
    </row>
    <row r="15" spans="2:4" ht="16" thickBot="1">
      <c r="B15" s="346" t="s">
        <v>2</v>
      </c>
      <c r="C15" s="238">
        <f>C14/SQRT(6)</f>
        <v>23.53425871646127</v>
      </c>
      <c r="D15" s="239">
        <f>D14/SQRT(6)</f>
        <v>30.670318623132104</v>
      </c>
    </row>
    <row r="16" spans="2:4" ht="16" thickBot="1">
      <c r="B16" s="347" t="s">
        <v>3</v>
      </c>
      <c r="C16" s="344">
        <v>6</v>
      </c>
      <c r="D16" s="326">
        <v>6</v>
      </c>
    </row>
    <row r="17" spans="2:4" ht="16" thickBot="1">
      <c r="B17" s="345" t="s">
        <v>52</v>
      </c>
      <c r="C17" s="327">
        <v>0.93</v>
      </c>
      <c r="D17" s="328"/>
    </row>
  </sheetData>
  <mergeCells count="2">
    <mergeCell ref="B4:D4"/>
    <mergeCell ref="B5:D5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L9"/>
  <sheetViews>
    <sheetView tabSelected="1" workbookViewId="0">
      <selection activeCell="K31" sqref="K31"/>
    </sheetView>
  </sheetViews>
  <sheetFormatPr baseColWidth="10" defaultRowHeight="15" x14ac:dyDescent="0"/>
  <cols>
    <col min="2" max="2" width="26.33203125" customWidth="1"/>
  </cols>
  <sheetData>
    <row r="3" spans="2:38" ht="16" thickBot="1"/>
    <row r="4" spans="2:38" ht="16" thickBot="1">
      <c r="B4" s="420" t="s">
        <v>84</v>
      </c>
      <c r="C4" s="421"/>
      <c r="D4" s="421"/>
      <c r="E4" s="421"/>
      <c r="F4" s="421"/>
      <c r="G4" s="421"/>
      <c r="H4" s="421"/>
      <c r="I4" s="422"/>
      <c r="J4" s="391" t="s">
        <v>63</v>
      </c>
      <c r="K4" s="295" t="s">
        <v>1</v>
      </c>
      <c r="L4" s="318" t="s">
        <v>2</v>
      </c>
      <c r="M4" s="296" t="s">
        <v>3</v>
      </c>
    </row>
    <row r="5" spans="2:38">
      <c r="B5" s="445" t="s">
        <v>68</v>
      </c>
      <c r="C5" s="392" t="s">
        <v>49</v>
      </c>
      <c r="D5" s="279">
        <v>67.5</v>
      </c>
      <c r="E5" s="279">
        <v>82.5</v>
      </c>
      <c r="F5" s="279">
        <v>52.5</v>
      </c>
      <c r="G5" s="279">
        <v>35</v>
      </c>
      <c r="H5" s="279">
        <v>42.5</v>
      </c>
      <c r="I5" s="279">
        <v>75</v>
      </c>
      <c r="J5" s="298">
        <f>AVERAGE(D5:I5)</f>
        <v>59.166666666666664</v>
      </c>
      <c r="K5" s="299">
        <f>STDEV(D5:I5)</f>
        <v>18.819316317727019</v>
      </c>
      <c r="L5" s="265">
        <f>K5/SQRT(6)</f>
        <v>7.6829537144107372</v>
      </c>
      <c r="M5" s="349">
        <v>6</v>
      </c>
      <c r="Q5" s="1"/>
      <c r="R5" s="1"/>
      <c r="S5" s="1"/>
      <c r="T5" s="1"/>
      <c r="U5" s="1"/>
      <c r="V5" s="1"/>
      <c r="W5" s="1"/>
      <c r="AD5" s="1"/>
      <c r="AE5" s="1"/>
      <c r="AF5" s="1"/>
      <c r="AG5" s="1"/>
      <c r="AH5" s="1"/>
      <c r="AI5" s="1"/>
      <c r="AJ5" s="1"/>
      <c r="AK5" s="1"/>
      <c r="AL5" s="1"/>
    </row>
    <row r="6" spans="2:38" ht="16" thickBot="1">
      <c r="B6" s="446"/>
      <c r="C6" s="350" t="s">
        <v>67</v>
      </c>
      <c r="D6" s="307">
        <v>95</v>
      </c>
      <c r="E6" s="307">
        <v>99</v>
      </c>
      <c r="F6" s="307">
        <v>95</v>
      </c>
      <c r="G6" s="307">
        <v>80</v>
      </c>
      <c r="H6" s="307"/>
      <c r="I6" s="307"/>
      <c r="J6" s="308">
        <f t="shared" ref="J6:J8" si="0">AVERAGE(D6:I6)</f>
        <v>92.25</v>
      </c>
      <c r="K6" s="309">
        <f t="shared" ref="K6:K8" si="1">STDEV(D6:I6)</f>
        <v>8.3815273071201055</v>
      </c>
      <c r="L6" s="321">
        <f>K6/SQRT(4)</f>
        <v>4.1907636535600528</v>
      </c>
      <c r="M6" s="322">
        <v>4</v>
      </c>
      <c r="Q6" s="1"/>
      <c r="R6" s="1"/>
      <c r="S6" s="1"/>
      <c r="T6" s="1"/>
      <c r="U6" s="1"/>
      <c r="V6" s="1"/>
      <c r="W6" s="1"/>
      <c r="AD6" s="1"/>
      <c r="AE6" s="1"/>
      <c r="AF6" s="1"/>
      <c r="AG6" s="1"/>
      <c r="AH6" s="1"/>
      <c r="AI6" s="1"/>
      <c r="AJ6" s="1"/>
      <c r="AK6" s="1"/>
      <c r="AL6" s="1"/>
    </row>
    <row r="7" spans="2:38">
      <c r="B7" s="447" t="s">
        <v>69</v>
      </c>
      <c r="C7" s="348" t="s">
        <v>49</v>
      </c>
      <c r="D7" s="297">
        <v>32.5</v>
      </c>
      <c r="E7" s="297">
        <v>17.5</v>
      </c>
      <c r="F7" s="297">
        <v>47.5</v>
      </c>
      <c r="G7" s="297">
        <v>65</v>
      </c>
      <c r="H7" s="297">
        <v>57.5</v>
      </c>
      <c r="I7" s="297">
        <v>25</v>
      </c>
      <c r="J7" s="298">
        <f t="shared" si="0"/>
        <v>40.833333333333336</v>
      </c>
      <c r="K7" s="299">
        <f t="shared" si="1"/>
        <v>18.819316317727029</v>
      </c>
      <c r="L7" s="265">
        <f>K7/SQRT(6)</f>
        <v>7.6829537144107416</v>
      </c>
      <c r="M7" s="349">
        <v>6</v>
      </c>
      <c r="N7" s="323" t="s">
        <v>70</v>
      </c>
      <c r="O7" s="323"/>
      <c r="P7" s="323"/>
    </row>
    <row r="8" spans="2:38" ht="16" thickBot="1">
      <c r="B8" s="446"/>
      <c r="C8" s="350" t="s">
        <v>67</v>
      </c>
      <c r="D8" s="307">
        <v>5</v>
      </c>
      <c r="E8" s="307">
        <v>1</v>
      </c>
      <c r="F8" s="307">
        <v>5</v>
      </c>
      <c r="G8" s="307">
        <v>20</v>
      </c>
      <c r="H8" s="307"/>
      <c r="I8" s="307"/>
      <c r="J8" s="308">
        <f t="shared" si="0"/>
        <v>7.75</v>
      </c>
      <c r="K8" s="309">
        <f t="shared" si="1"/>
        <v>8.3815273071201055</v>
      </c>
      <c r="L8" s="321">
        <f>K8/SQRT(4)</f>
        <v>4.1907636535600528</v>
      </c>
      <c r="M8" s="322">
        <v>4</v>
      </c>
      <c r="N8" s="323" t="s">
        <v>70</v>
      </c>
      <c r="O8" s="323"/>
      <c r="P8" s="323"/>
    </row>
    <row r="9" spans="2:38">
      <c r="N9" s="323" t="s">
        <v>71</v>
      </c>
      <c r="O9" s="323"/>
      <c r="P9" s="323"/>
    </row>
  </sheetData>
  <mergeCells count="3">
    <mergeCell ref="B5:B6"/>
    <mergeCell ref="B7:B8"/>
    <mergeCell ref="B4:I4"/>
  </mergeCells>
  <pageMargins left="0.75" right="0.75" top="1" bottom="1" header="0.5" footer="0.5"/>
  <pageSetup orientation="portrait" horizontalDpi="4294967292" verticalDpi="4294967292"/>
  <ignoredErrors>
    <ignoredError sqref="J6:K6 J8:K8" emptyCellReference="1"/>
    <ignoredError sqref="L6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3"/>
  <sheetViews>
    <sheetView workbookViewId="0">
      <selection activeCell="J12" sqref="J12"/>
    </sheetView>
  </sheetViews>
  <sheetFormatPr baseColWidth="10" defaultRowHeight="15" x14ac:dyDescent="0"/>
  <cols>
    <col min="3" max="3" width="16.5" customWidth="1"/>
    <col min="4" max="4" width="18.5" customWidth="1"/>
    <col min="5" max="5" width="14" customWidth="1"/>
    <col min="6" max="6" width="16.6640625" customWidth="1"/>
    <col min="7" max="7" width="16.1640625" customWidth="1"/>
    <col min="8" max="8" width="24.33203125" customWidth="1"/>
    <col min="9" max="9" width="27.6640625" customWidth="1"/>
    <col min="10" max="10" width="24.33203125" customWidth="1"/>
  </cols>
  <sheetData>
    <row r="1" spans="2:22" ht="16" thickBot="1"/>
    <row r="2" spans="2:22">
      <c r="B2" s="67"/>
      <c r="C2" s="402" t="s">
        <v>14</v>
      </c>
      <c r="D2" s="408"/>
      <c r="E2" s="402" t="s">
        <v>20</v>
      </c>
      <c r="F2" s="405"/>
      <c r="G2" s="398" t="s">
        <v>25</v>
      </c>
      <c r="H2" s="401"/>
      <c r="I2" s="409" t="s">
        <v>26</v>
      </c>
      <c r="J2" s="401"/>
    </row>
    <row r="3" spans="2:22" ht="16" thickBot="1">
      <c r="B3" s="129"/>
      <c r="C3" s="135" t="s">
        <v>23</v>
      </c>
      <c r="D3" s="135" t="s">
        <v>29</v>
      </c>
      <c r="E3" s="135" t="s">
        <v>23</v>
      </c>
      <c r="F3" s="135" t="s">
        <v>29</v>
      </c>
      <c r="G3" s="133" t="s">
        <v>23</v>
      </c>
      <c r="H3" s="134" t="s">
        <v>29</v>
      </c>
      <c r="I3" s="133" t="s">
        <v>23</v>
      </c>
      <c r="J3" s="134" t="s">
        <v>29</v>
      </c>
    </row>
    <row r="4" spans="2:22">
      <c r="B4" s="97">
        <v>1</v>
      </c>
      <c r="C4" s="45">
        <v>23389.245999999999</v>
      </c>
      <c r="D4" s="115">
        <v>10067.489</v>
      </c>
      <c r="E4" s="115">
        <v>13649.903</v>
      </c>
      <c r="F4" s="115">
        <v>14671.023999999999</v>
      </c>
      <c r="G4" s="89">
        <f>C4/E4</f>
        <v>1.7135100520494539</v>
      </c>
      <c r="H4" s="89">
        <f>D4/F4</f>
        <v>0.68621583605888725</v>
      </c>
      <c r="I4" s="89">
        <f>G4/1.71</f>
        <v>1.0020526620172245</v>
      </c>
      <c r="J4" s="90">
        <f>H4/1.71</f>
        <v>0.40129581056075281</v>
      </c>
    </row>
    <row r="5" spans="2:22" ht="16" thickBot="1">
      <c r="B5" s="98">
        <v>2</v>
      </c>
      <c r="C5" s="116">
        <v>19926.196</v>
      </c>
      <c r="D5" s="114">
        <v>8211.9529999999995</v>
      </c>
      <c r="E5" s="114">
        <v>11094.316999999999</v>
      </c>
      <c r="F5" s="114">
        <v>11545.61</v>
      </c>
      <c r="G5" s="86">
        <f t="shared" ref="G5:H6" si="0">C5/E5</f>
        <v>1.7960723494740598</v>
      </c>
      <c r="H5" s="86">
        <f t="shared" si="0"/>
        <v>0.71126194285100564</v>
      </c>
      <c r="I5" s="86">
        <f t="shared" ref="I5:J6" si="1">G5/1.71</f>
        <v>1.0503347072947717</v>
      </c>
      <c r="J5" s="92">
        <f t="shared" si="1"/>
        <v>0.415942656638015</v>
      </c>
    </row>
    <row r="6" spans="2:22" ht="16" thickBot="1">
      <c r="B6" s="99">
        <v>3</v>
      </c>
      <c r="C6" s="118">
        <v>20241.024000000001</v>
      </c>
      <c r="D6" s="119">
        <v>9615.125</v>
      </c>
      <c r="E6" s="119">
        <v>11220.245999999999</v>
      </c>
      <c r="F6" s="119">
        <v>13147.61</v>
      </c>
      <c r="G6" s="95">
        <f t="shared" si="0"/>
        <v>1.8039732818692213</v>
      </c>
      <c r="H6" s="95">
        <f t="shared" si="0"/>
        <v>0.73132112984793429</v>
      </c>
      <c r="I6" s="95">
        <f t="shared" si="1"/>
        <v>1.0549551355960358</v>
      </c>
      <c r="J6" s="96">
        <f t="shared" si="1"/>
        <v>0.4276731753496692</v>
      </c>
      <c r="R6" s="20"/>
      <c r="S6" s="406" t="s">
        <v>14</v>
      </c>
      <c r="T6" s="407"/>
      <c r="U6" s="406" t="s">
        <v>15</v>
      </c>
      <c r="V6" s="407"/>
    </row>
    <row r="7" spans="2:22" ht="16" thickBot="1">
      <c r="B7" s="77" t="s">
        <v>0</v>
      </c>
      <c r="C7" s="73"/>
      <c r="D7" s="73"/>
      <c r="E7" s="73"/>
      <c r="F7" s="74"/>
      <c r="G7" s="75"/>
      <c r="H7" s="76"/>
      <c r="I7" s="122">
        <f>AVERAGE(I4:I6)</f>
        <v>1.035780834969344</v>
      </c>
      <c r="J7" s="123">
        <f>AVERAGE(J4:J6)</f>
        <v>0.41497054751614565</v>
      </c>
      <c r="R7" s="60"/>
      <c r="S7" s="52" t="s">
        <v>13</v>
      </c>
      <c r="T7" s="53" t="s">
        <v>7</v>
      </c>
      <c r="U7" s="52" t="s">
        <v>13</v>
      </c>
      <c r="V7" s="53" t="s">
        <v>7</v>
      </c>
    </row>
    <row r="8" spans="2:22">
      <c r="B8" s="77" t="s">
        <v>1</v>
      </c>
      <c r="C8" s="73"/>
      <c r="D8" s="73"/>
      <c r="E8" s="73"/>
      <c r="F8" s="74"/>
      <c r="G8" s="70"/>
      <c r="H8" s="78"/>
      <c r="I8" s="113">
        <f>STDEV(I4:I6)</f>
        <v>2.9300671109000972E-2</v>
      </c>
      <c r="J8" s="56">
        <f>STDEV(J4:J6)</f>
        <v>1.3215524598384574E-2</v>
      </c>
      <c r="R8" s="60">
        <v>1</v>
      </c>
      <c r="S8" s="38">
        <v>1.7135100000000001</v>
      </c>
      <c r="T8" s="50">
        <v>0.68621600000000005</v>
      </c>
      <c r="U8" s="38">
        <v>1.40862</v>
      </c>
      <c r="V8" s="33">
        <v>1.459344</v>
      </c>
    </row>
    <row r="9" spans="2:22">
      <c r="B9" s="77" t="s">
        <v>2</v>
      </c>
      <c r="C9" s="73"/>
      <c r="D9" s="73"/>
      <c r="E9" s="73"/>
      <c r="F9" s="74"/>
      <c r="G9" s="75"/>
      <c r="H9" s="76"/>
      <c r="I9" s="113">
        <f>I8/SQRT(3)</f>
        <v>1.6916750352218402E-2</v>
      </c>
      <c r="J9" s="56">
        <f>J8/SQRT(3)</f>
        <v>7.6299866843594554E-3</v>
      </c>
      <c r="R9" s="60">
        <v>2</v>
      </c>
      <c r="S9" s="39">
        <v>1.7960719999999999</v>
      </c>
      <c r="T9" s="54">
        <v>0.71126199999999995</v>
      </c>
      <c r="U9" s="39">
        <v>1.6676690000000001</v>
      </c>
      <c r="V9" s="47">
        <v>1.766157</v>
      </c>
    </row>
    <row r="10" spans="2:22" ht="16" thickBot="1">
      <c r="B10" s="79" t="s">
        <v>3</v>
      </c>
      <c r="C10" s="80"/>
      <c r="D10" s="80"/>
      <c r="E10" s="80"/>
      <c r="F10" s="81"/>
      <c r="G10" s="82"/>
      <c r="H10" s="83"/>
      <c r="I10" s="64">
        <v>3</v>
      </c>
      <c r="J10" s="59">
        <v>3</v>
      </c>
      <c r="R10" s="61">
        <v>3</v>
      </c>
      <c r="S10" s="48">
        <v>1.803973</v>
      </c>
      <c r="T10" s="51">
        <v>0.731321</v>
      </c>
      <c r="U10" s="48">
        <v>1.382266</v>
      </c>
      <c r="V10" s="49">
        <v>1.9928650000000001</v>
      </c>
    </row>
    <row r="11" spans="2:22" ht="16" thickBot="1">
      <c r="B11" s="107"/>
      <c r="C11" s="108"/>
      <c r="D11" s="108"/>
      <c r="E11" s="108"/>
      <c r="F11" s="108"/>
      <c r="G11" s="109"/>
      <c r="H11" s="109"/>
      <c r="I11" s="111" t="s">
        <v>27</v>
      </c>
      <c r="J11" s="112" t="s">
        <v>43</v>
      </c>
      <c r="R11" s="27" t="s">
        <v>0</v>
      </c>
      <c r="S11" s="12">
        <f>AVERAGE(S8:S10)</f>
        <v>1.771185</v>
      </c>
      <c r="T11" s="12">
        <f t="shared" ref="T11:V11" si="2">AVERAGE(T8:T10)</f>
        <v>0.70959966666666663</v>
      </c>
      <c r="U11" s="12">
        <f t="shared" si="2"/>
        <v>1.4861850000000001</v>
      </c>
      <c r="V11" s="55">
        <f t="shared" si="2"/>
        <v>1.7394553333333331</v>
      </c>
    </row>
    <row r="12" spans="2:22">
      <c r="B12" s="107"/>
      <c r="C12" s="108"/>
      <c r="D12" s="108"/>
      <c r="E12" s="108"/>
      <c r="F12" s="108"/>
      <c r="G12" s="109"/>
      <c r="H12" s="109"/>
      <c r="I12" s="110"/>
      <c r="J12" s="110"/>
      <c r="R12" s="28" t="s">
        <v>1</v>
      </c>
      <c r="S12" s="13">
        <f>STDEV(S8:S10)</f>
        <v>5.0103998533051169E-2</v>
      </c>
      <c r="T12" s="13">
        <f>STDEV(T8:T10)</f>
        <v>2.2598401942025281E-2</v>
      </c>
      <c r="U12" s="13">
        <f t="shared" ref="U12:V12" si="3">STDEV(U8:U10)</f>
        <v>0.15772116224844407</v>
      </c>
      <c r="V12" s="56">
        <f t="shared" si="3"/>
        <v>0.26776089821393628</v>
      </c>
    </row>
    <row r="13" spans="2:22" ht="16" thickBot="1">
      <c r="R13" s="28" t="s">
        <v>2</v>
      </c>
      <c r="S13" s="13">
        <f>S12/SQRT(3)</f>
        <v>2.8927557040533708E-2</v>
      </c>
      <c r="T13" s="13">
        <f t="shared" ref="T13:V13" si="4">T12/SQRT(3)</f>
        <v>1.3047193444483659E-2</v>
      </c>
      <c r="U13" s="13">
        <f t="shared" si="4"/>
        <v>9.1060355481039829E-2</v>
      </c>
      <c r="V13" s="56">
        <f t="shared" si="4"/>
        <v>0.15459182666227211</v>
      </c>
    </row>
    <row r="14" spans="2:22" ht="16" thickBot="1">
      <c r="B14" s="67"/>
      <c r="C14" s="402" t="s">
        <v>15</v>
      </c>
      <c r="D14" s="403"/>
      <c r="E14" s="404" t="s">
        <v>20</v>
      </c>
      <c r="F14" s="405"/>
      <c r="G14" s="398" t="s">
        <v>21</v>
      </c>
      <c r="H14" s="399"/>
      <c r="I14" s="400" t="s">
        <v>22</v>
      </c>
      <c r="J14" s="401"/>
      <c r="R14" s="57" t="s">
        <v>3</v>
      </c>
      <c r="S14" s="58">
        <v>3</v>
      </c>
      <c r="T14" s="4">
        <v>3</v>
      </c>
      <c r="U14" s="11">
        <v>3</v>
      </c>
      <c r="V14" s="4">
        <v>3</v>
      </c>
    </row>
    <row r="15" spans="2:22" ht="16" thickBot="1">
      <c r="B15" s="129"/>
      <c r="C15" s="130" t="s">
        <v>23</v>
      </c>
      <c r="D15" s="131" t="s">
        <v>29</v>
      </c>
      <c r="E15" s="131" t="s">
        <v>23</v>
      </c>
      <c r="F15" s="132" t="s">
        <v>29</v>
      </c>
      <c r="G15" s="133" t="s">
        <v>23</v>
      </c>
      <c r="H15" s="133" t="s">
        <v>29</v>
      </c>
      <c r="I15" s="133" t="s">
        <v>23</v>
      </c>
      <c r="J15" s="134" t="s">
        <v>29</v>
      </c>
    </row>
    <row r="16" spans="2:22">
      <c r="B16" s="69">
        <v>1</v>
      </c>
      <c r="C16" s="124">
        <v>19227.53</v>
      </c>
      <c r="D16" s="125">
        <v>21410.065999999999</v>
      </c>
      <c r="E16" s="125">
        <v>13649.903</v>
      </c>
      <c r="F16" s="126">
        <v>14671.023999999999</v>
      </c>
      <c r="G16" s="127">
        <f>C16/E16</f>
        <v>1.4086202663857756</v>
      </c>
      <c r="H16" s="127">
        <f>D16/F16</f>
        <v>1.4593436695352691</v>
      </c>
      <c r="I16" s="127">
        <f>G16/1.71</f>
        <v>0.82375454174606766</v>
      </c>
      <c r="J16" s="128">
        <f>H16/1.71</f>
        <v>0.85341735060542057</v>
      </c>
    </row>
    <row r="17" spans="2:21">
      <c r="B17" s="98">
        <v>2</v>
      </c>
      <c r="C17" s="116">
        <v>18501.651999999998</v>
      </c>
      <c r="D17" s="114">
        <v>20391.359</v>
      </c>
      <c r="E17" s="114">
        <v>11094.316999999999</v>
      </c>
      <c r="F17" s="117">
        <v>11545.61</v>
      </c>
      <c r="G17" s="86">
        <f t="shared" ref="G17:G18" si="5">C17/E17</f>
        <v>1.6676693121352131</v>
      </c>
      <c r="H17" s="86">
        <f t="shared" ref="H17:H18" si="6">D17/F17</f>
        <v>1.7661569202493415</v>
      </c>
      <c r="I17" s="86">
        <f t="shared" ref="I17:I18" si="7">G17/1.71</f>
        <v>0.97524521177497847</v>
      </c>
      <c r="J17" s="92">
        <f t="shared" ref="J17:J18" si="8">H17/1.71</f>
        <v>1.032840304239381</v>
      </c>
    </row>
    <row r="18" spans="2:21" ht="16" thickBot="1">
      <c r="B18" s="99">
        <v>3</v>
      </c>
      <c r="C18" s="118">
        <v>15509.359</v>
      </c>
      <c r="D18" s="119">
        <v>26201.409</v>
      </c>
      <c r="E18" s="119">
        <v>11220.245999999999</v>
      </c>
      <c r="F18" s="120">
        <v>13147.61</v>
      </c>
      <c r="G18" s="95">
        <f t="shared" si="5"/>
        <v>1.3822655046957082</v>
      </c>
      <c r="H18" s="95">
        <f t="shared" si="6"/>
        <v>1.9928647868319793</v>
      </c>
      <c r="I18" s="95">
        <f t="shared" si="7"/>
        <v>0.80834240040684691</v>
      </c>
      <c r="J18" s="96">
        <f t="shared" si="8"/>
        <v>1.1654180039953095</v>
      </c>
    </row>
    <row r="19" spans="2:21">
      <c r="B19" s="72" t="s">
        <v>0</v>
      </c>
      <c r="C19" s="73"/>
      <c r="D19" s="73"/>
      <c r="E19" s="73"/>
      <c r="F19" s="74"/>
      <c r="G19" s="75"/>
      <c r="H19" s="76"/>
      <c r="I19" s="122">
        <f>AVERAGE(I16:I18)</f>
        <v>0.86911405130929775</v>
      </c>
      <c r="J19" s="123">
        <f>AVERAGE(J16:J18)</f>
        <v>1.0172252196133702</v>
      </c>
      <c r="S19" t="s">
        <v>14</v>
      </c>
      <c r="T19" t="s">
        <v>28</v>
      </c>
    </row>
    <row r="20" spans="2:21">
      <c r="B20" s="77" t="s">
        <v>1</v>
      </c>
      <c r="C20" s="73"/>
      <c r="D20" s="73"/>
      <c r="E20" s="73"/>
      <c r="F20" s="74"/>
      <c r="G20" s="70"/>
      <c r="H20" s="78"/>
      <c r="I20" s="113">
        <f>STDEV(I16:I18)</f>
        <v>9.2234759941732886E-2</v>
      </c>
      <c r="J20" s="56">
        <f>STDEV(J16:J18)</f>
        <v>0.15658536036244761</v>
      </c>
      <c r="R20">
        <v>1</v>
      </c>
      <c r="U20">
        <v>1.7135100000000001</v>
      </c>
    </row>
    <row r="21" spans="2:21">
      <c r="B21" s="77" t="s">
        <v>2</v>
      </c>
      <c r="C21" s="73"/>
      <c r="D21" s="73"/>
      <c r="E21" s="73"/>
      <c r="F21" s="74"/>
      <c r="G21" s="75"/>
      <c r="H21" s="76"/>
      <c r="I21" s="113">
        <f>I20/SQRT(3)</f>
        <v>5.3251763480999997E-2</v>
      </c>
      <c r="J21" s="56">
        <f>J20/SQRT(3)</f>
        <v>9.0404599956413687E-2</v>
      </c>
      <c r="R21">
        <v>2</v>
      </c>
      <c r="U21">
        <v>1.7960719999999999</v>
      </c>
    </row>
    <row r="22" spans="2:21" ht="16" thickBot="1">
      <c r="B22" s="79" t="s">
        <v>3</v>
      </c>
      <c r="C22" s="80"/>
      <c r="D22" s="80"/>
      <c r="E22" s="80"/>
      <c r="F22" s="81"/>
      <c r="G22" s="82"/>
      <c r="H22" s="83"/>
      <c r="I22" s="64">
        <v>3</v>
      </c>
      <c r="J22" s="59">
        <v>3</v>
      </c>
      <c r="R22">
        <v>3</v>
      </c>
      <c r="U22">
        <v>1.803973</v>
      </c>
    </row>
    <row r="23" spans="2:21">
      <c r="R23">
        <v>4</v>
      </c>
      <c r="U23">
        <v>0.68621600000000005</v>
      </c>
    </row>
    <row r="24" spans="2:21">
      <c r="R24">
        <v>5</v>
      </c>
      <c r="U24">
        <v>0.71126199999999995</v>
      </c>
    </row>
    <row r="25" spans="2:21">
      <c r="R25">
        <v>6</v>
      </c>
      <c r="U25">
        <v>0.731321</v>
      </c>
    </row>
    <row r="27" spans="2:21">
      <c r="S27" t="s">
        <v>15</v>
      </c>
      <c r="T27" t="s">
        <v>28</v>
      </c>
    </row>
    <row r="28" spans="2:21">
      <c r="R28">
        <v>1</v>
      </c>
      <c r="T28">
        <v>13649.903</v>
      </c>
      <c r="U28">
        <v>1.40862</v>
      </c>
    </row>
    <row r="29" spans="2:21">
      <c r="R29">
        <v>2</v>
      </c>
      <c r="T29">
        <v>11094.316999999999</v>
      </c>
      <c r="U29">
        <v>1.6676690000000001</v>
      </c>
    </row>
    <row r="30" spans="2:21">
      <c r="R30">
        <v>3</v>
      </c>
      <c r="T30">
        <v>11220.245999999999</v>
      </c>
      <c r="U30">
        <v>1.382266</v>
      </c>
    </row>
    <row r="31" spans="2:21">
      <c r="R31">
        <v>4</v>
      </c>
      <c r="T31">
        <v>14671.023999999999</v>
      </c>
      <c r="U31">
        <v>1.459344</v>
      </c>
    </row>
    <row r="32" spans="2:21">
      <c r="R32">
        <v>5</v>
      </c>
      <c r="T32">
        <v>11545.61</v>
      </c>
      <c r="U32">
        <v>1.766157</v>
      </c>
    </row>
    <row r="33" spans="18:21">
      <c r="R33">
        <v>6</v>
      </c>
      <c r="T33">
        <v>13147.61</v>
      </c>
      <c r="U33">
        <v>1.9928650000000001</v>
      </c>
    </row>
  </sheetData>
  <mergeCells count="10">
    <mergeCell ref="U6:V6"/>
    <mergeCell ref="C2:D2"/>
    <mergeCell ref="E2:F2"/>
    <mergeCell ref="G2:H2"/>
    <mergeCell ref="I2:J2"/>
    <mergeCell ref="C14:D14"/>
    <mergeCell ref="E14:F14"/>
    <mergeCell ref="G14:H14"/>
    <mergeCell ref="I14:J14"/>
    <mergeCell ref="S6:T6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3"/>
  <sheetViews>
    <sheetView workbookViewId="0">
      <selection activeCell="J102" sqref="J102"/>
    </sheetView>
  </sheetViews>
  <sheetFormatPr baseColWidth="10" defaultRowHeight="15" x14ac:dyDescent="0"/>
  <cols>
    <col min="3" max="3" width="17.83203125" customWidth="1"/>
    <col min="4" max="4" width="14.33203125" customWidth="1"/>
    <col min="10" max="10" width="15.83203125" customWidth="1"/>
  </cols>
  <sheetData>
    <row r="1" spans="2:10" ht="16" thickBot="1"/>
    <row r="2" spans="2:10" ht="16" thickBot="1">
      <c r="B2" s="410" t="s">
        <v>30</v>
      </c>
      <c r="C2" s="411"/>
      <c r="D2" s="412"/>
      <c r="F2" s="14"/>
      <c r="G2" s="415" t="s">
        <v>9</v>
      </c>
      <c r="H2" s="415"/>
      <c r="I2" s="415" t="s">
        <v>10</v>
      </c>
      <c r="J2" s="416"/>
    </row>
    <row r="3" spans="2:10" ht="16" thickBot="1">
      <c r="B3" s="138" t="s">
        <v>11</v>
      </c>
      <c r="C3" s="139" t="s">
        <v>31</v>
      </c>
      <c r="D3" s="140" t="s">
        <v>7</v>
      </c>
      <c r="F3" s="20"/>
      <c r="G3" s="19" t="s">
        <v>6</v>
      </c>
      <c r="H3" s="18" t="s">
        <v>7</v>
      </c>
      <c r="I3" s="19" t="s">
        <v>8</v>
      </c>
      <c r="J3" s="18" t="s">
        <v>7</v>
      </c>
    </row>
    <row r="4" spans="2:10">
      <c r="B4" s="62">
        <v>0</v>
      </c>
      <c r="C4" s="136">
        <v>0.98069669999999998</v>
      </c>
      <c r="D4" s="137">
        <v>0.98405719999999997</v>
      </c>
      <c r="F4" s="9">
        <v>1</v>
      </c>
      <c r="G4" s="8">
        <v>2.7977379999999998</v>
      </c>
      <c r="H4" s="7">
        <v>2.3571650000000002</v>
      </c>
      <c r="I4" s="8">
        <v>3.8469890000000002</v>
      </c>
      <c r="J4" s="7">
        <v>1.036303</v>
      </c>
    </row>
    <row r="5" spans="2:10">
      <c r="B5" s="39">
        <v>5</v>
      </c>
      <c r="C5" s="37">
        <v>0.98387899999999995</v>
      </c>
      <c r="D5" s="40">
        <v>0.98510059999999999</v>
      </c>
      <c r="F5" s="9">
        <v>2</v>
      </c>
      <c r="G5" s="8">
        <v>2.4091740000000001</v>
      </c>
      <c r="H5" s="7">
        <v>2.5345119999999999</v>
      </c>
      <c r="I5" s="8">
        <v>3.5224129999999998</v>
      </c>
      <c r="J5" s="7">
        <v>1.0321549999999999</v>
      </c>
    </row>
    <row r="6" spans="2:10">
      <c r="B6" s="39">
        <v>10</v>
      </c>
      <c r="C6" s="37">
        <v>0.98361330000000002</v>
      </c>
      <c r="D6" s="40">
        <v>0.98316539999999997</v>
      </c>
      <c r="F6" s="9">
        <v>3</v>
      </c>
      <c r="G6" s="8">
        <v>2.274807</v>
      </c>
      <c r="H6" s="7">
        <v>2.5729109999999999</v>
      </c>
      <c r="I6" s="8">
        <v>3.6317879999999998</v>
      </c>
      <c r="J6" s="7">
        <v>1.2958339999999999</v>
      </c>
    </row>
    <row r="7" spans="2:10">
      <c r="B7" s="41">
        <v>15.000999999999999</v>
      </c>
      <c r="C7" s="37">
        <v>0.99020989999999998</v>
      </c>
      <c r="D7" s="40">
        <v>0.98734599999999995</v>
      </c>
      <c r="F7" s="9">
        <v>4</v>
      </c>
      <c r="G7" s="8">
        <v>3.0613779999999999</v>
      </c>
      <c r="H7" s="7">
        <v>2.4642360000000001</v>
      </c>
      <c r="I7" s="8">
        <v>2.13998</v>
      </c>
      <c r="J7" s="7">
        <v>1.3759269999999999</v>
      </c>
    </row>
    <row r="8" spans="2:10">
      <c r="B8" s="41">
        <v>20.001000000000001</v>
      </c>
      <c r="C8" s="37">
        <v>0.99364160000000001</v>
      </c>
      <c r="D8" s="40">
        <v>0.98916850000000001</v>
      </c>
      <c r="F8" s="9">
        <v>5</v>
      </c>
      <c r="G8" s="8">
        <v>2.0916260000000002</v>
      </c>
      <c r="H8" s="7">
        <v>2.8063989999999999</v>
      </c>
      <c r="I8" s="8">
        <v>2.7927879999999998</v>
      </c>
      <c r="J8" s="7">
        <v>2.4316800000000001</v>
      </c>
    </row>
    <row r="9" spans="2:10">
      <c r="B9" s="41">
        <v>25.001999999999999</v>
      </c>
      <c r="C9" s="37">
        <v>0.9942896</v>
      </c>
      <c r="D9" s="40">
        <v>0.99016550000000003</v>
      </c>
      <c r="F9" s="9">
        <v>6</v>
      </c>
      <c r="G9" s="8">
        <v>2.6292800000000001</v>
      </c>
      <c r="H9" s="7">
        <v>2.031466</v>
      </c>
      <c r="I9" s="8">
        <v>3.2500550000000001</v>
      </c>
      <c r="J9" s="7">
        <v>1.025509</v>
      </c>
    </row>
    <row r="10" spans="2:10">
      <c r="B10" s="41">
        <v>30.003</v>
      </c>
      <c r="C10" s="37">
        <v>0.99596200000000001</v>
      </c>
      <c r="D10" s="40">
        <v>0.99068400000000001</v>
      </c>
      <c r="F10" s="9">
        <v>7</v>
      </c>
      <c r="G10" s="8">
        <v>2.711039</v>
      </c>
      <c r="H10" s="7">
        <v>2.4347789999999998</v>
      </c>
      <c r="I10" s="8">
        <v>3.3710429999999998</v>
      </c>
      <c r="J10" s="7">
        <v>2.5920510000000001</v>
      </c>
    </row>
    <row r="11" spans="2:10">
      <c r="B11" s="41">
        <v>35.003</v>
      </c>
      <c r="C11" s="37">
        <v>0.99851800000000002</v>
      </c>
      <c r="D11" s="40">
        <v>0.99470080000000005</v>
      </c>
      <c r="F11" s="9">
        <v>8</v>
      </c>
      <c r="G11" s="8">
        <v>2.6708189999999998</v>
      </c>
      <c r="H11" s="7">
        <v>1.5354289999999999</v>
      </c>
      <c r="I11" s="8">
        <v>1.567814</v>
      </c>
      <c r="J11" s="7">
        <v>1.0213719999999999</v>
      </c>
    </row>
    <row r="12" spans="2:10">
      <c r="B12" s="41">
        <v>40.003999999999998</v>
      </c>
      <c r="C12" s="37">
        <v>1.0023150000000001</v>
      </c>
      <c r="D12" s="40">
        <v>1.0005630000000001</v>
      </c>
      <c r="F12" s="9">
        <v>9</v>
      </c>
      <c r="G12" s="8">
        <v>2.2727270000000002</v>
      </c>
      <c r="H12" s="7">
        <v>2.073696</v>
      </c>
      <c r="I12" s="8">
        <v>1.4018170000000001</v>
      </c>
      <c r="J12" s="7">
        <v>1.2327889999999999</v>
      </c>
    </row>
    <row r="13" spans="2:10">
      <c r="B13" s="41">
        <v>45.003999999999998</v>
      </c>
      <c r="C13" s="37">
        <v>1.001037</v>
      </c>
      <c r="D13" s="40">
        <v>1.0015559999999999</v>
      </c>
      <c r="F13" s="9">
        <v>10</v>
      </c>
      <c r="G13" s="8">
        <v>2.2353679999999998</v>
      </c>
      <c r="H13" s="7">
        <v>2.6414420000000001</v>
      </c>
      <c r="I13" s="8">
        <v>2.7890130000000002</v>
      </c>
      <c r="J13" s="7">
        <v>2.007463</v>
      </c>
    </row>
    <row r="14" spans="2:10">
      <c r="B14" s="41">
        <v>50.003999999999998</v>
      </c>
      <c r="C14" s="37">
        <v>1.000283</v>
      </c>
      <c r="D14" s="40">
        <v>1.002931</v>
      </c>
      <c r="F14" s="9">
        <v>11</v>
      </c>
      <c r="G14" s="8">
        <v>3.3238300000000001</v>
      </c>
      <c r="H14" s="7">
        <v>1.5692489999999999</v>
      </c>
      <c r="I14" s="8">
        <v>3.0616430000000001</v>
      </c>
      <c r="J14" s="7">
        <v>1.0212159999999999</v>
      </c>
    </row>
    <row r="15" spans="2:10">
      <c r="B15" s="41">
        <v>55.003999999999998</v>
      </c>
      <c r="C15" s="37">
        <v>0.99856330000000004</v>
      </c>
      <c r="D15" s="40">
        <v>1.0037100000000001</v>
      </c>
      <c r="F15" s="9">
        <v>12</v>
      </c>
      <c r="G15" s="8">
        <v>3.4685969999999999</v>
      </c>
      <c r="H15" s="7">
        <v>1.5877460000000001</v>
      </c>
      <c r="I15" s="8">
        <v>3.77494</v>
      </c>
      <c r="J15" s="7">
        <v>1.3374919999999999</v>
      </c>
    </row>
    <row r="16" spans="2:10">
      <c r="B16" s="41">
        <v>60.003999999999998</v>
      </c>
      <c r="C16" s="37">
        <v>0.99511090000000002</v>
      </c>
      <c r="D16" s="40">
        <v>1.000308</v>
      </c>
      <c r="F16" s="9">
        <v>13</v>
      </c>
      <c r="G16" s="8">
        <v>2.822397</v>
      </c>
      <c r="H16" s="7">
        <v>2.0736240000000001</v>
      </c>
      <c r="I16" s="8">
        <v>2.53105</v>
      </c>
      <c r="J16" s="7">
        <v>2.7717339999999999</v>
      </c>
    </row>
    <row r="17" spans="2:10">
      <c r="B17" s="41">
        <v>65.004999999999995</v>
      </c>
      <c r="C17" s="37">
        <v>0.99562010000000001</v>
      </c>
      <c r="D17" s="40">
        <v>1.000397</v>
      </c>
      <c r="F17" s="9">
        <v>14</v>
      </c>
      <c r="G17" s="8">
        <v>2.5584899999999999</v>
      </c>
      <c r="H17" s="7">
        <v>2.1150169999999999</v>
      </c>
      <c r="I17" s="8">
        <v>3.7008230000000002</v>
      </c>
      <c r="J17" s="7">
        <v>1.132118</v>
      </c>
    </row>
    <row r="18" spans="2:10">
      <c r="B18" s="41">
        <v>70.004999999999995</v>
      </c>
      <c r="C18" s="37">
        <v>0.99367150000000004</v>
      </c>
      <c r="D18" s="40">
        <v>0.99754900000000002</v>
      </c>
      <c r="F18" s="9">
        <v>15</v>
      </c>
      <c r="G18" s="8">
        <v>2.9503469999999998</v>
      </c>
      <c r="H18" s="7">
        <v>2.2835700000000001</v>
      </c>
      <c r="I18" s="8">
        <v>1.219131</v>
      </c>
      <c r="J18" s="7">
        <v>1.03193</v>
      </c>
    </row>
    <row r="19" spans="2:10">
      <c r="B19" s="41">
        <v>75.004999999999995</v>
      </c>
      <c r="C19" s="37">
        <v>0.99588639999999995</v>
      </c>
      <c r="D19" s="40">
        <v>0.99565689999999996</v>
      </c>
      <c r="F19" s="9">
        <v>16</v>
      </c>
      <c r="G19" s="8">
        <v>3.543917</v>
      </c>
      <c r="H19" s="7">
        <v>2.117232</v>
      </c>
      <c r="I19" s="8">
        <v>1.222229</v>
      </c>
      <c r="J19" s="7">
        <v>1.0186789999999999</v>
      </c>
    </row>
    <row r="20" spans="2:10">
      <c r="B20" s="41">
        <v>80.004999999999995</v>
      </c>
      <c r="C20" s="37">
        <v>0.99187979999999998</v>
      </c>
      <c r="D20" s="40">
        <v>0.98914849999999999</v>
      </c>
      <c r="F20" s="9">
        <v>17</v>
      </c>
      <c r="G20" s="8">
        <v>4.1421020000000004</v>
      </c>
      <c r="H20" s="7">
        <v>1.6920360000000001</v>
      </c>
      <c r="I20" s="8">
        <v>1.253288</v>
      </c>
      <c r="J20" s="7">
        <v>1.13689</v>
      </c>
    </row>
    <row r="21" spans="2:10">
      <c r="B21" s="41">
        <v>85.004999999999995</v>
      </c>
      <c r="C21" s="37">
        <v>0.99515140000000002</v>
      </c>
      <c r="D21" s="40">
        <v>0.98789289999999996</v>
      </c>
      <c r="F21" s="9">
        <v>18</v>
      </c>
      <c r="G21" s="8">
        <v>1.822389</v>
      </c>
      <c r="H21" s="7">
        <v>1.8958729999999999</v>
      </c>
      <c r="I21" s="8">
        <v>1.379399</v>
      </c>
      <c r="J21" s="7">
        <v>1.0762149999999999</v>
      </c>
    </row>
    <row r="22" spans="2:10">
      <c r="B22" s="41">
        <v>90.004999999999995</v>
      </c>
      <c r="C22" s="37">
        <v>0.99173100000000003</v>
      </c>
      <c r="D22" s="40">
        <v>0.98272009999999999</v>
      </c>
      <c r="F22" s="9">
        <v>19</v>
      </c>
      <c r="G22" s="8">
        <v>1.2503470000000001</v>
      </c>
      <c r="H22" s="7">
        <v>1.7922450000000001</v>
      </c>
      <c r="I22" s="8">
        <v>3.3688349999999998</v>
      </c>
      <c r="J22" s="7">
        <v>1.0593509999999999</v>
      </c>
    </row>
    <row r="23" spans="2:10">
      <c r="B23" s="41">
        <v>95.004999999999995</v>
      </c>
      <c r="C23" s="37">
        <v>0.9875022</v>
      </c>
      <c r="D23" s="40">
        <v>0.97850139999999997</v>
      </c>
      <c r="F23" s="9">
        <v>20</v>
      </c>
      <c r="G23" s="8">
        <v>2.2445059999999999</v>
      </c>
      <c r="H23" s="7">
        <v>2.5443730000000002</v>
      </c>
      <c r="I23" s="8">
        <v>2.4334560000000001</v>
      </c>
      <c r="J23" s="7">
        <v>1.0826180000000001</v>
      </c>
    </row>
    <row r="24" spans="2:10">
      <c r="B24" s="41">
        <v>100.005</v>
      </c>
      <c r="C24" s="37">
        <v>0.98540229999999995</v>
      </c>
      <c r="D24" s="40">
        <v>0.97655259999999999</v>
      </c>
      <c r="F24" s="9">
        <v>21</v>
      </c>
      <c r="G24" s="8">
        <v>2.0119989999999999</v>
      </c>
      <c r="H24" s="7">
        <v>2.1663739999999998</v>
      </c>
      <c r="I24" s="8">
        <v>2.6613519999999999</v>
      </c>
      <c r="J24" s="7">
        <v>1.3874919999999999</v>
      </c>
    </row>
    <row r="25" spans="2:10">
      <c r="B25" s="41">
        <v>105.005</v>
      </c>
      <c r="C25" s="37">
        <v>0.98585970000000001</v>
      </c>
      <c r="D25" s="40">
        <v>0.97994289999999995</v>
      </c>
      <c r="F25" s="9">
        <v>22</v>
      </c>
      <c r="G25" s="8">
        <v>1.637405</v>
      </c>
      <c r="H25" s="7">
        <v>2.139856</v>
      </c>
      <c r="I25" s="8">
        <v>2.3707780000000001</v>
      </c>
      <c r="J25" s="7">
        <v>1.4403010000000001</v>
      </c>
    </row>
    <row r="26" spans="2:10">
      <c r="B26" s="41">
        <v>110.005</v>
      </c>
      <c r="C26" s="37">
        <v>0.98902109999999999</v>
      </c>
      <c r="D26" s="40">
        <v>0.98269989999999996</v>
      </c>
      <c r="F26" s="9">
        <v>23</v>
      </c>
      <c r="G26" s="8">
        <v>1.404954</v>
      </c>
      <c r="H26" s="7">
        <v>2.2371210000000001</v>
      </c>
      <c r="I26" s="8">
        <v>2.3072859999999999</v>
      </c>
      <c r="J26" s="7">
        <v>2.1968920000000001</v>
      </c>
    </row>
    <row r="27" spans="2:10">
      <c r="B27" s="41">
        <v>115.005</v>
      </c>
      <c r="C27" s="37">
        <v>0.98797440000000003</v>
      </c>
      <c r="D27" s="40">
        <v>0.98273310000000003</v>
      </c>
      <c r="F27" s="9">
        <v>24</v>
      </c>
      <c r="G27" s="8">
        <v>2.8046790000000001</v>
      </c>
      <c r="H27" s="7">
        <v>2.586897</v>
      </c>
      <c r="I27" s="8">
        <v>2.1802350000000001</v>
      </c>
      <c r="J27" s="7">
        <v>1.013218</v>
      </c>
    </row>
    <row r="28" spans="2:10">
      <c r="B28" s="41">
        <v>120.005</v>
      </c>
      <c r="C28" s="37">
        <v>0.98913899999999999</v>
      </c>
      <c r="D28" s="40">
        <v>0.98497990000000002</v>
      </c>
      <c r="F28" s="9">
        <v>25</v>
      </c>
      <c r="G28" s="8">
        <v>1.6912069999999999</v>
      </c>
      <c r="H28" s="7">
        <v>1.789364</v>
      </c>
      <c r="I28" s="8">
        <v>4.5559659999999997</v>
      </c>
      <c r="J28" s="7">
        <v>1.0641430000000001</v>
      </c>
    </row>
    <row r="29" spans="2:10">
      <c r="B29" s="41">
        <v>125.005</v>
      </c>
      <c r="C29" s="37">
        <v>0.98987899999999995</v>
      </c>
      <c r="D29" s="40">
        <v>0.9869135</v>
      </c>
      <c r="F29" s="9">
        <v>26</v>
      </c>
      <c r="G29" s="8">
        <v>1.5185</v>
      </c>
      <c r="H29" s="7">
        <v>2.4843250000000001</v>
      </c>
      <c r="I29" s="8">
        <v>2.6099760000000001</v>
      </c>
      <c r="J29" s="7">
        <v>2.5766390000000001</v>
      </c>
    </row>
    <row r="30" spans="2:10">
      <c r="B30" s="41">
        <v>130.005</v>
      </c>
      <c r="C30" s="37">
        <v>0.9906412</v>
      </c>
      <c r="D30" s="40">
        <v>0.98666180000000003</v>
      </c>
      <c r="F30" s="9">
        <v>27</v>
      </c>
      <c r="G30" s="8">
        <v>1.3576710000000001</v>
      </c>
      <c r="H30" s="7">
        <v>2.256678</v>
      </c>
      <c r="I30" s="8">
        <v>3.09761</v>
      </c>
      <c r="J30" s="7">
        <v>1.1035969999999999</v>
      </c>
    </row>
    <row r="31" spans="2:10">
      <c r="B31" s="41">
        <v>135.005</v>
      </c>
      <c r="C31" s="37">
        <v>0.99267380000000005</v>
      </c>
      <c r="D31" s="40">
        <v>0.98957340000000005</v>
      </c>
      <c r="F31" s="9">
        <v>28</v>
      </c>
      <c r="G31" s="8">
        <v>1.4153530000000001</v>
      </c>
      <c r="H31" s="7">
        <v>2.195945</v>
      </c>
      <c r="I31" s="8">
        <v>2.0606309999999999</v>
      </c>
      <c r="J31" s="7">
        <v>1.03034</v>
      </c>
    </row>
    <row r="32" spans="2:10">
      <c r="B32" s="41">
        <v>140.005</v>
      </c>
      <c r="C32" s="37">
        <v>0.99475880000000005</v>
      </c>
      <c r="D32" s="40">
        <v>0.99098969999999997</v>
      </c>
      <c r="F32" s="9">
        <v>29</v>
      </c>
      <c r="G32" s="8">
        <v>1.6264430000000001</v>
      </c>
      <c r="H32" s="7">
        <v>4.530983</v>
      </c>
      <c r="I32" s="8">
        <v>1.749784</v>
      </c>
      <c r="J32" s="7">
        <v>1.0271189999999999</v>
      </c>
    </row>
    <row r="33" spans="2:10">
      <c r="B33" s="41">
        <v>145.005</v>
      </c>
      <c r="C33" s="37">
        <v>0.99683750000000004</v>
      </c>
      <c r="D33" s="40">
        <v>0.99164940000000001</v>
      </c>
      <c r="F33" s="9">
        <v>30</v>
      </c>
      <c r="G33" s="8">
        <v>1.4220109999999999</v>
      </c>
      <c r="H33" s="7">
        <v>2.1698590000000002</v>
      </c>
      <c r="I33" s="8">
        <v>2.787299</v>
      </c>
      <c r="J33" s="7">
        <v>1.031935</v>
      </c>
    </row>
    <row r="34" spans="2:10">
      <c r="B34" s="41">
        <v>150.005</v>
      </c>
      <c r="C34" s="37">
        <v>0.99422100000000002</v>
      </c>
      <c r="D34" s="40">
        <v>0.98971690000000001</v>
      </c>
      <c r="F34" s="9">
        <v>31</v>
      </c>
      <c r="G34" s="8">
        <v>1.571814</v>
      </c>
      <c r="H34" s="7">
        <v>5.8740620000000003</v>
      </c>
      <c r="I34" s="8">
        <v>3.2495050000000001</v>
      </c>
      <c r="J34" s="7">
        <v>1.101421</v>
      </c>
    </row>
    <row r="35" spans="2:10">
      <c r="B35" s="41">
        <v>155.005</v>
      </c>
      <c r="C35" s="37">
        <v>0.99267490000000003</v>
      </c>
      <c r="D35" s="40">
        <v>0.98798050000000004</v>
      </c>
      <c r="F35" s="9">
        <v>32</v>
      </c>
      <c r="G35" s="8">
        <v>1.2981279999999999</v>
      </c>
      <c r="H35" s="7">
        <v>2.1747079999999999</v>
      </c>
      <c r="I35" s="8">
        <v>2.4437329999999999</v>
      </c>
      <c r="J35" s="7">
        <v>1.0387900000000001</v>
      </c>
    </row>
    <row r="36" spans="2:10">
      <c r="B36" s="41">
        <v>160.005</v>
      </c>
      <c r="C36" s="37">
        <v>0.98969779999999996</v>
      </c>
      <c r="D36" s="40">
        <v>0.98836690000000005</v>
      </c>
      <c r="F36" s="9">
        <v>33</v>
      </c>
      <c r="G36" s="8">
        <v>1.651564</v>
      </c>
      <c r="H36" s="7">
        <v>2.1593789999999999</v>
      </c>
      <c r="I36" s="8">
        <v>1.7115039999999999</v>
      </c>
      <c r="J36" s="7">
        <v>1.0499830000000001</v>
      </c>
    </row>
    <row r="37" spans="2:10">
      <c r="B37" s="41">
        <v>165.005</v>
      </c>
      <c r="C37" s="37">
        <v>0.98767680000000002</v>
      </c>
      <c r="D37" s="40">
        <v>0.98893830000000005</v>
      </c>
      <c r="F37" s="9">
        <v>34</v>
      </c>
      <c r="G37" s="8">
        <v>2.0482659999999999</v>
      </c>
      <c r="H37" s="7">
        <v>2.7214119999999999</v>
      </c>
      <c r="I37" s="8">
        <v>2.4856720000000001</v>
      </c>
      <c r="J37" s="7">
        <v>1.0571870000000001</v>
      </c>
    </row>
    <row r="38" spans="2:10">
      <c r="B38" s="41">
        <v>170.005</v>
      </c>
      <c r="C38" s="37">
        <v>0.98583670000000001</v>
      </c>
      <c r="D38" s="40">
        <v>0.99020609999999998</v>
      </c>
      <c r="F38" s="9">
        <v>35</v>
      </c>
      <c r="G38" s="8">
        <v>1.2343740000000001</v>
      </c>
      <c r="H38" s="7">
        <v>2.55131</v>
      </c>
      <c r="I38" s="8">
        <v>4.2626140000000001</v>
      </c>
      <c r="J38" s="7">
        <v>1.3307389999999999</v>
      </c>
    </row>
    <row r="39" spans="2:10">
      <c r="B39" s="41">
        <v>175.005</v>
      </c>
      <c r="C39" s="37">
        <v>0.98593339999999996</v>
      </c>
      <c r="D39" s="40">
        <v>0.99335709999999999</v>
      </c>
      <c r="F39" s="9">
        <v>36</v>
      </c>
      <c r="G39" s="8">
        <v>2.6365460000000001</v>
      </c>
      <c r="H39" s="7">
        <v>2.5842830000000001</v>
      </c>
      <c r="I39" s="8">
        <v>2.8571330000000001</v>
      </c>
      <c r="J39" s="7">
        <v>2.9850479999999999</v>
      </c>
    </row>
    <row r="40" spans="2:10">
      <c r="B40" s="41">
        <v>180.006</v>
      </c>
      <c r="C40" s="37">
        <v>0.98602219999999996</v>
      </c>
      <c r="D40" s="40">
        <v>0.99485690000000004</v>
      </c>
      <c r="F40" s="9">
        <v>37</v>
      </c>
      <c r="G40" s="8">
        <v>2.271862</v>
      </c>
      <c r="H40" s="7">
        <v>1.312068</v>
      </c>
      <c r="I40" s="8">
        <v>2.507612</v>
      </c>
      <c r="J40" s="7">
        <v>1.027112</v>
      </c>
    </row>
    <row r="41" spans="2:10">
      <c r="B41" s="41">
        <v>185.00700000000001</v>
      </c>
      <c r="C41" s="37">
        <v>0.98579760000000005</v>
      </c>
      <c r="D41" s="40">
        <v>0.99589249999999996</v>
      </c>
      <c r="F41" s="9">
        <v>38</v>
      </c>
      <c r="G41" s="8">
        <v>1.2952790000000001</v>
      </c>
      <c r="H41" s="7">
        <v>1.645527</v>
      </c>
      <c r="I41" s="8">
        <v>2.9701270000000002</v>
      </c>
      <c r="J41" s="7">
        <v>1.0687120000000001</v>
      </c>
    </row>
    <row r="42" spans="2:10">
      <c r="B42" s="41">
        <v>190.00700000000001</v>
      </c>
      <c r="C42" s="37">
        <v>0.98201300000000002</v>
      </c>
      <c r="D42" s="40">
        <v>0.99098739999999996</v>
      </c>
      <c r="F42" s="9">
        <v>39</v>
      </c>
      <c r="G42" s="8">
        <v>1.3174349999999999</v>
      </c>
      <c r="H42" s="7">
        <v>2.5582760000000002</v>
      </c>
      <c r="I42" s="8">
        <v>3.0723240000000001</v>
      </c>
      <c r="J42" s="7">
        <v>1.049401</v>
      </c>
    </row>
    <row r="43" spans="2:10">
      <c r="B43" s="41">
        <v>195.00700000000001</v>
      </c>
      <c r="C43" s="37">
        <v>0.97999630000000004</v>
      </c>
      <c r="D43" s="40">
        <v>0.9886587</v>
      </c>
      <c r="F43" s="9">
        <v>40</v>
      </c>
      <c r="G43" s="8">
        <v>1.376047</v>
      </c>
      <c r="H43" s="7">
        <v>2.8988679999999998</v>
      </c>
      <c r="I43" s="8">
        <v>1.86486</v>
      </c>
      <c r="J43" s="7">
        <v>3.0997210000000002</v>
      </c>
    </row>
    <row r="44" spans="2:10">
      <c r="B44" s="41">
        <v>200.00700000000001</v>
      </c>
      <c r="C44" s="37">
        <v>0.97995449999999995</v>
      </c>
      <c r="D44" s="40">
        <v>0.98920509999999995</v>
      </c>
      <c r="F44" s="9">
        <v>41</v>
      </c>
      <c r="G44" s="8">
        <v>1.389248</v>
      </c>
      <c r="H44" s="7">
        <v>2.1751689999999999</v>
      </c>
      <c r="I44" s="8">
        <v>2.0400969999999998</v>
      </c>
      <c r="J44" s="7">
        <v>1.0266189999999999</v>
      </c>
    </row>
    <row r="45" spans="2:10">
      <c r="B45" s="41">
        <v>205.00700000000001</v>
      </c>
      <c r="C45" s="37">
        <v>0.97699899999999995</v>
      </c>
      <c r="D45" s="40">
        <v>0.98683460000000001</v>
      </c>
      <c r="F45" s="9">
        <v>42</v>
      </c>
      <c r="G45" s="8">
        <v>1.3964220000000001</v>
      </c>
      <c r="H45" s="7">
        <v>2.344535</v>
      </c>
      <c r="I45" s="8">
        <v>3.4716680000000002</v>
      </c>
      <c r="J45" s="7">
        <v>1.268467</v>
      </c>
    </row>
    <row r="46" spans="2:10">
      <c r="B46" s="41">
        <v>210.00700000000001</v>
      </c>
      <c r="C46" s="37">
        <v>0.97573270000000001</v>
      </c>
      <c r="D46" s="40">
        <v>0.9825893</v>
      </c>
      <c r="F46" s="9">
        <v>43</v>
      </c>
      <c r="G46" s="8">
        <v>1.75481</v>
      </c>
      <c r="H46" s="7">
        <v>1.778068</v>
      </c>
      <c r="I46" s="8">
        <v>2.1251250000000002</v>
      </c>
      <c r="J46" s="7">
        <v>1.203435</v>
      </c>
    </row>
    <row r="47" spans="2:10">
      <c r="B47" s="41">
        <v>215.00700000000001</v>
      </c>
      <c r="C47" s="37">
        <v>0.9730297</v>
      </c>
      <c r="D47" s="40">
        <v>0.97766779999999998</v>
      </c>
      <c r="F47" s="9">
        <v>44</v>
      </c>
      <c r="G47" s="8">
        <v>1.2116769999999999</v>
      </c>
      <c r="H47" s="7">
        <v>3.129985</v>
      </c>
      <c r="I47" s="8">
        <v>3.2283089999999999</v>
      </c>
      <c r="J47" s="7">
        <v>1.145305</v>
      </c>
    </row>
    <row r="48" spans="2:10">
      <c r="B48" s="41">
        <v>220.00700000000001</v>
      </c>
      <c r="C48" s="37">
        <v>0.97339370000000003</v>
      </c>
      <c r="D48" s="40">
        <v>0.97530640000000002</v>
      </c>
      <c r="F48" s="9">
        <v>45</v>
      </c>
      <c r="G48" s="8">
        <v>1.6729529999999999</v>
      </c>
      <c r="H48" s="7">
        <v>2.7331850000000002</v>
      </c>
      <c r="I48" s="8">
        <v>3.8978670000000002</v>
      </c>
      <c r="J48" s="7">
        <v>1.0893980000000001</v>
      </c>
    </row>
    <row r="49" spans="2:10">
      <c r="B49" s="41">
        <v>225.00700000000001</v>
      </c>
      <c r="C49" s="37">
        <v>0.97966410000000004</v>
      </c>
      <c r="D49" s="40">
        <v>0.98121820000000004</v>
      </c>
      <c r="F49" s="9">
        <v>46</v>
      </c>
      <c r="G49" s="8">
        <v>1.607456</v>
      </c>
      <c r="H49" s="7">
        <v>3.3458139999999998</v>
      </c>
      <c r="I49" s="8">
        <v>2.3835199999999999</v>
      </c>
      <c r="J49" s="7">
        <v>3.7274929999999999</v>
      </c>
    </row>
    <row r="50" spans="2:10">
      <c r="B50" s="41">
        <v>230.00700000000001</v>
      </c>
      <c r="C50" s="37">
        <v>0.99710279999999996</v>
      </c>
      <c r="D50" s="40">
        <v>0.99573279999999997</v>
      </c>
      <c r="F50" s="9">
        <v>47</v>
      </c>
      <c r="G50" s="8">
        <v>1.061037</v>
      </c>
      <c r="H50" s="7">
        <v>2.8362729999999998</v>
      </c>
      <c r="I50" s="8">
        <v>2.6502439999999998</v>
      </c>
      <c r="J50" s="7">
        <v>1.0426340000000001</v>
      </c>
    </row>
    <row r="51" spans="2:10">
      <c r="B51" s="41">
        <v>235.00700000000001</v>
      </c>
      <c r="C51" s="37">
        <v>1.0327550000000001</v>
      </c>
      <c r="D51" s="40">
        <v>1.024535</v>
      </c>
      <c r="F51" s="9">
        <v>48</v>
      </c>
      <c r="G51" s="8">
        <v>1.1420650000000001</v>
      </c>
      <c r="H51" s="7">
        <v>3.8424330000000002</v>
      </c>
      <c r="I51" s="8">
        <v>1.5915779999999999</v>
      </c>
      <c r="J51" s="7">
        <v>1.1315919999999999</v>
      </c>
    </row>
    <row r="52" spans="2:10">
      <c r="B52" s="41">
        <v>240.00700000000001</v>
      </c>
      <c r="C52" s="37">
        <v>1.077415</v>
      </c>
      <c r="D52" s="40">
        <v>1.0676639999999999</v>
      </c>
      <c r="F52" s="9">
        <v>49</v>
      </c>
      <c r="G52" s="8">
        <v>1.1408149999999999</v>
      </c>
      <c r="H52" s="7">
        <v>2.6774119999999999</v>
      </c>
      <c r="I52" s="8">
        <v>1.4679500000000001</v>
      </c>
      <c r="J52" s="7">
        <v>1.03599</v>
      </c>
    </row>
    <row r="53" spans="2:10">
      <c r="B53" s="41">
        <v>245.00700000000001</v>
      </c>
      <c r="C53" s="37">
        <v>1.141229</v>
      </c>
      <c r="D53" s="40">
        <v>1.125945</v>
      </c>
      <c r="F53" s="9">
        <v>50</v>
      </c>
      <c r="G53" s="8">
        <v>1.560549</v>
      </c>
      <c r="H53" s="7">
        <v>2.1336539999999999</v>
      </c>
      <c r="I53" s="8">
        <v>1.2277709999999999</v>
      </c>
      <c r="J53" s="7">
        <v>1.069002</v>
      </c>
    </row>
    <row r="54" spans="2:10">
      <c r="B54" s="41">
        <v>250.00700000000001</v>
      </c>
      <c r="C54" s="37">
        <v>1.220054</v>
      </c>
      <c r="D54" s="40">
        <v>1.198712</v>
      </c>
      <c r="F54" s="9">
        <v>51</v>
      </c>
      <c r="G54" s="8">
        <v>1.350954</v>
      </c>
      <c r="H54" s="7">
        <v>2.4108149999999999</v>
      </c>
      <c r="I54" s="8">
        <v>3.2248809999999999</v>
      </c>
      <c r="J54" s="7">
        <v>1.198556</v>
      </c>
    </row>
    <row r="55" spans="2:10">
      <c r="B55" s="41">
        <v>255.00700000000001</v>
      </c>
      <c r="C55" s="37">
        <v>1.318837</v>
      </c>
      <c r="D55" s="40">
        <v>1.2829600000000001</v>
      </c>
      <c r="F55" s="9">
        <v>52</v>
      </c>
      <c r="G55" s="8">
        <v>3.3659469999999998</v>
      </c>
      <c r="H55" s="7">
        <v>2.4188109999999998</v>
      </c>
      <c r="I55" s="8">
        <v>2.7298369999999998</v>
      </c>
      <c r="J55" s="7">
        <v>1.002124</v>
      </c>
    </row>
    <row r="56" spans="2:10">
      <c r="B56" s="41">
        <v>260.00700000000001</v>
      </c>
      <c r="C56" s="37">
        <v>1.4215260000000001</v>
      </c>
      <c r="D56" s="40">
        <v>1.3699840000000001</v>
      </c>
      <c r="F56" s="9">
        <v>53</v>
      </c>
      <c r="G56" s="8">
        <v>2.8153899999999998</v>
      </c>
      <c r="H56" s="7">
        <v>2.4218449999999998</v>
      </c>
      <c r="I56" s="8">
        <v>3.2750490000000001</v>
      </c>
      <c r="J56" s="7">
        <v>1.1647050000000001</v>
      </c>
    </row>
    <row r="57" spans="2:10">
      <c r="B57" s="41">
        <v>265.00700000000001</v>
      </c>
      <c r="C57" s="37">
        <v>1.5293509999999999</v>
      </c>
      <c r="D57" s="40">
        <v>1.4696340000000001</v>
      </c>
      <c r="F57" s="9">
        <v>54</v>
      </c>
      <c r="G57" s="8">
        <v>2.8574869999999999</v>
      </c>
      <c r="H57" s="7">
        <v>2.4780720000000001</v>
      </c>
      <c r="I57" s="8">
        <v>3.7691499999999998</v>
      </c>
      <c r="J57" s="7">
        <v>3.346749</v>
      </c>
    </row>
    <row r="58" spans="2:10">
      <c r="B58" s="41">
        <v>270.00700000000001</v>
      </c>
      <c r="C58" s="37">
        <v>1.646914</v>
      </c>
      <c r="D58" s="40">
        <v>1.567669</v>
      </c>
      <c r="F58" s="9">
        <v>55</v>
      </c>
      <c r="G58" s="8">
        <v>3.1690680000000002</v>
      </c>
      <c r="H58" s="7">
        <v>1.777744</v>
      </c>
      <c r="I58" s="8">
        <v>4.6432789999999997</v>
      </c>
      <c r="J58" s="7">
        <v>1.1345860000000001</v>
      </c>
    </row>
    <row r="59" spans="2:10">
      <c r="B59" s="41">
        <v>275.00700000000001</v>
      </c>
      <c r="C59" s="37">
        <v>1.763514</v>
      </c>
      <c r="D59" s="40">
        <v>1.6609929999999999</v>
      </c>
      <c r="F59" s="9">
        <v>56</v>
      </c>
      <c r="G59" s="8">
        <v>2.5390100000000002</v>
      </c>
      <c r="H59" s="7">
        <v>2.834009</v>
      </c>
      <c r="I59" s="8">
        <v>2.8330519999999999</v>
      </c>
      <c r="J59" s="7">
        <v>1.321941</v>
      </c>
    </row>
    <row r="60" spans="2:10">
      <c r="B60" s="41">
        <v>280.00700000000001</v>
      </c>
      <c r="C60" s="37">
        <v>1.8751059999999999</v>
      </c>
      <c r="D60" s="40">
        <v>1.746434</v>
      </c>
      <c r="F60" s="9">
        <v>57</v>
      </c>
      <c r="G60" s="8">
        <v>2.94353</v>
      </c>
      <c r="H60" s="7">
        <v>2.5578029999999998</v>
      </c>
      <c r="I60" s="8">
        <v>3.4429379999999998</v>
      </c>
      <c r="J60" s="7">
        <v>1.33873</v>
      </c>
    </row>
    <row r="61" spans="2:10">
      <c r="B61" s="41">
        <v>285.00700000000001</v>
      </c>
      <c r="C61" s="37">
        <v>1.9824040000000001</v>
      </c>
      <c r="D61" s="40">
        <v>1.821026</v>
      </c>
      <c r="F61" s="9">
        <v>58</v>
      </c>
      <c r="G61" s="8">
        <v>3.640406</v>
      </c>
      <c r="H61" s="7">
        <v>1.74709</v>
      </c>
      <c r="I61" s="8">
        <v>2.3802750000000001</v>
      </c>
      <c r="J61" s="7">
        <v>1.151041</v>
      </c>
    </row>
    <row r="62" spans="2:10">
      <c r="B62" s="41">
        <v>290.00700000000001</v>
      </c>
      <c r="C62" s="37">
        <v>2.0706760000000002</v>
      </c>
      <c r="D62" s="40">
        <v>1.8812610000000001</v>
      </c>
      <c r="F62" s="9">
        <v>59</v>
      </c>
      <c r="G62" s="8">
        <v>2.9327290000000001</v>
      </c>
      <c r="H62" s="7">
        <v>2.1192129999999998</v>
      </c>
      <c r="I62" s="8">
        <v>4.3977579999999996</v>
      </c>
      <c r="J62" s="7">
        <v>1.0725359999999999</v>
      </c>
    </row>
    <row r="63" spans="2:10">
      <c r="B63" s="41">
        <v>295.00700000000001</v>
      </c>
      <c r="C63" s="37">
        <v>2.1531600000000002</v>
      </c>
      <c r="D63" s="40">
        <v>1.936396</v>
      </c>
      <c r="F63" s="9">
        <v>60</v>
      </c>
      <c r="G63" s="8">
        <v>2.358212</v>
      </c>
      <c r="H63" s="7">
        <v>1.784888</v>
      </c>
      <c r="I63" s="8">
        <v>5.6978939999999998</v>
      </c>
      <c r="J63" s="7">
        <v>1.0439579999999999</v>
      </c>
    </row>
    <row r="64" spans="2:10">
      <c r="B64" s="41">
        <v>300.00700000000001</v>
      </c>
      <c r="C64" s="37">
        <v>2.219128</v>
      </c>
      <c r="D64" s="40">
        <v>1.9745710000000001</v>
      </c>
      <c r="F64" s="9">
        <v>61</v>
      </c>
      <c r="G64" s="8">
        <v>2.577814</v>
      </c>
      <c r="H64" s="7">
        <v>3.14384</v>
      </c>
      <c r="I64" s="8">
        <v>5.760262</v>
      </c>
      <c r="J64" s="7">
        <v>3.2045110000000001</v>
      </c>
    </row>
    <row r="65" spans="2:10">
      <c r="B65" s="41">
        <v>305.00700000000001</v>
      </c>
      <c r="C65" s="37">
        <v>2.2691379999999999</v>
      </c>
      <c r="D65" s="40">
        <v>1.999647</v>
      </c>
      <c r="F65" s="9">
        <v>62</v>
      </c>
      <c r="G65" s="8">
        <v>3.94198</v>
      </c>
      <c r="H65" s="7">
        <v>1.8359019999999999</v>
      </c>
      <c r="I65" s="8">
        <v>1.4043909999999999</v>
      </c>
      <c r="J65" s="7">
        <v>1.0173669999999999</v>
      </c>
    </row>
    <row r="66" spans="2:10">
      <c r="B66" s="41">
        <v>310.00799999999998</v>
      </c>
      <c r="C66" s="37">
        <v>2.307931</v>
      </c>
      <c r="D66" s="40">
        <v>2.0188290000000002</v>
      </c>
      <c r="F66" s="9">
        <v>63</v>
      </c>
      <c r="G66" s="8">
        <v>2.8967559999999999</v>
      </c>
      <c r="H66" s="7">
        <v>2.0655670000000002</v>
      </c>
      <c r="I66" s="8">
        <v>1.8361959999999999</v>
      </c>
      <c r="J66" s="7">
        <v>2.8116270000000001</v>
      </c>
    </row>
    <row r="67" spans="2:10">
      <c r="B67" s="41">
        <v>315.00799999999998</v>
      </c>
      <c r="C67" s="37">
        <v>2.3344779999999998</v>
      </c>
      <c r="D67" s="40">
        <v>2.0275660000000002</v>
      </c>
      <c r="F67" s="9">
        <v>64</v>
      </c>
      <c r="G67" s="8">
        <v>3.0536829999999999</v>
      </c>
      <c r="H67" s="7">
        <v>1.055906</v>
      </c>
      <c r="I67" s="8">
        <v>2.4460109999999999</v>
      </c>
      <c r="J67" s="7">
        <v>1.1015999999999999</v>
      </c>
    </row>
    <row r="68" spans="2:10">
      <c r="B68" s="41">
        <v>320.00799999999998</v>
      </c>
      <c r="C68" s="37">
        <v>2.352878</v>
      </c>
      <c r="D68" s="40">
        <v>2.0345949999999999</v>
      </c>
      <c r="F68" s="9">
        <v>65</v>
      </c>
      <c r="G68" s="8">
        <v>2.2816350000000001</v>
      </c>
      <c r="H68" s="7">
        <v>1.244032</v>
      </c>
      <c r="I68" s="8">
        <v>1.941794</v>
      </c>
      <c r="J68" s="7">
        <v>1.0428329999999999</v>
      </c>
    </row>
    <row r="69" spans="2:10">
      <c r="B69" s="41">
        <v>325.00799999999998</v>
      </c>
      <c r="C69" s="37">
        <v>2.3616869999999999</v>
      </c>
      <c r="D69" s="40">
        <v>2.0335109999999998</v>
      </c>
      <c r="F69" s="9">
        <v>66</v>
      </c>
      <c r="G69" s="8">
        <v>2.4626589999999999</v>
      </c>
      <c r="H69" s="7">
        <v>1.2413080000000001</v>
      </c>
      <c r="I69" s="8">
        <v>2.1054059999999999</v>
      </c>
      <c r="J69" s="7">
        <v>1.184774</v>
      </c>
    </row>
    <row r="70" spans="2:10">
      <c r="B70" s="41">
        <v>330.00799999999998</v>
      </c>
      <c r="C70" s="37">
        <v>2.3567909999999999</v>
      </c>
      <c r="D70" s="40">
        <v>2.0292859999999999</v>
      </c>
      <c r="F70" s="9">
        <v>67</v>
      </c>
      <c r="G70" s="8">
        <v>2.3076650000000001</v>
      </c>
      <c r="H70" s="7">
        <v>1.04277</v>
      </c>
      <c r="I70" s="8">
        <v>2.2036280000000001</v>
      </c>
      <c r="J70" s="7">
        <v>1.0539970000000001</v>
      </c>
    </row>
    <row r="71" spans="2:10">
      <c r="B71" s="41">
        <v>335.00799999999998</v>
      </c>
      <c r="C71" s="37">
        <v>2.3378070000000002</v>
      </c>
      <c r="D71" s="40">
        <v>2.0221770000000001</v>
      </c>
      <c r="F71" s="9">
        <v>68</v>
      </c>
      <c r="G71" s="8">
        <v>3.771496</v>
      </c>
      <c r="H71" s="7">
        <v>1.0415829999999999</v>
      </c>
      <c r="I71" s="8">
        <v>2.5163350000000002</v>
      </c>
      <c r="J71" s="7">
        <v>1.2722530000000001</v>
      </c>
    </row>
    <row r="72" spans="2:10">
      <c r="B72" s="41">
        <v>340.00799999999998</v>
      </c>
      <c r="C72" s="37">
        <v>2.324478</v>
      </c>
      <c r="D72" s="40">
        <v>2.010532</v>
      </c>
      <c r="F72" s="9">
        <v>69</v>
      </c>
      <c r="G72" s="8">
        <v>2.6643599999999998</v>
      </c>
      <c r="H72" s="7">
        <v>1.0960240000000001</v>
      </c>
      <c r="I72" s="8">
        <v>1.7206349999999999</v>
      </c>
      <c r="J72" s="7">
        <v>1.165419</v>
      </c>
    </row>
    <row r="73" spans="2:10">
      <c r="B73" s="41">
        <v>345.00900000000001</v>
      </c>
      <c r="C73" s="37">
        <v>2.2996539999999999</v>
      </c>
      <c r="D73" s="40">
        <v>1.992078</v>
      </c>
      <c r="F73" s="9">
        <v>70</v>
      </c>
      <c r="G73" s="8">
        <v>2.59477</v>
      </c>
      <c r="H73" s="7">
        <v>1.0295589999999999</v>
      </c>
      <c r="I73" s="8">
        <v>1.8717250000000001</v>
      </c>
      <c r="J73" s="7">
        <v>1.091467</v>
      </c>
    </row>
    <row r="74" spans="2:10">
      <c r="B74" s="41">
        <v>350.00900000000001</v>
      </c>
      <c r="C74" s="37">
        <v>2.2741530000000001</v>
      </c>
      <c r="D74" s="40">
        <v>1.9717610000000001</v>
      </c>
      <c r="F74" s="9">
        <v>71</v>
      </c>
      <c r="G74" s="8">
        <v>1.963425</v>
      </c>
      <c r="H74" s="7">
        <v>1.096117</v>
      </c>
      <c r="I74" s="8">
        <v>2.9721820000000001</v>
      </c>
      <c r="J74" s="7">
        <v>2.1851910000000001</v>
      </c>
    </row>
    <row r="75" spans="2:10">
      <c r="B75" s="41">
        <v>355.00900000000001</v>
      </c>
      <c r="C75" s="37">
        <v>2.241657</v>
      </c>
      <c r="D75" s="40">
        <v>1.939692</v>
      </c>
      <c r="F75" s="9">
        <v>72</v>
      </c>
      <c r="G75" s="8">
        <v>3.4748230000000002</v>
      </c>
      <c r="H75" s="7">
        <v>1.2220260000000001</v>
      </c>
      <c r="I75" s="8">
        <v>2.7478199999999999</v>
      </c>
      <c r="J75" s="7">
        <v>1.0393790000000001</v>
      </c>
    </row>
    <row r="76" spans="2:10">
      <c r="B76" s="41">
        <v>360.00900000000001</v>
      </c>
      <c r="C76" s="37">
        <v>2.2030959999999999</v>
      </c>
      <c r="D76" s="40">
        <v>1.908755</v>
      </c>
      <c r="F76" s="9">
        <v>73</v>
      </c>
      <c r="G76" s="8">
        <v>2.5158360000000002</v>
      </c>
      <c r="H76" s="7">
        <v>1.3992869999999999</v>
      </c>
      <c r="I76" s="8">
        <v>1.9683060000000001</v>
      </c>
      <c r="J76" s="7">
        <v>1.057445</v>
      </c>
    </row>
    <row r="77" spans="2:10">
      <c r="B77" s="41">
        <v>365.00900000000001</v>
      </c>
      <c r="C77" s="37">
        <v>2.1629930000000002</v>
      </c>
      <c r="D77" s="40">
        <v>1.877448</v>
      </c>
      <c r="F77" s="9">
        <v>74</v>
      </c>
      <c r="G77" s="8">
        <v>2.883804</v>
      </c>
      <c r="H77" s="7">
        <v>1.115507</v>
      </c>
      <c r="I77" s="8">
        <v>1.278024</v>
      </c>
      <c r="J77" s="7">
        <v>1.2601610000000001</v>
      </c>
    </row>
    <row r="78" spans="2:10">
      <c r="B78" s="41">
        <v>370.00900000000001</v>
      </c>
      <c r="C78" s="37">
        <v>2.115745</v>
      </c>
      <c r="D78" s="40">
        <v>1.8392440000000001</v>
      </c>
      <c r="F78" s="9">
        <v>75</v>
      </c>
      <c r="G78" s="8">
        <v>2.047479</v>
      </c>
      <c r="H78" s="7">
        <v>1.215587</v>
      </c>
      <c r="I78" s="8">
        <v>1.031984</v>
      </c>
      <c r="J78" s="7">
        <v>1.158887</v>
      </c>
    </row>
    <row r="79" spans="2:10">
      <c r="B79" s="41">
        <v>375.00900000000001</v>
      </c>
      <c r="C79" s="37">
        <v>2.0697800000000002</v>
      </c>
      <c r="D79" s="40">
        <v>1.8005009999999999</v>
      </c>
      <c r="F79" s="9">
        <v>76</v>
      </c>
      <c r="G79" s="8">
        <v>2.327585</v>
      </c>
      <c r="H79" s="7">
        <v>1.136061</v>
      </c>
      <c r="I79" s="8">
        <v>1.5792310000000001</v>
      </c>
      <c r="J79" s="7">
        <v>1.150782</v>
      </c>
    </row>
    <row r="80" spans="2:10">
      <c r="B80" s="41">
        <v>380.00900000000001</v>
      </c>
      <c r="C80" s="37">
        <v>2.0330270000000001</v>
      </c>
      <c r="D80" s="40">
        <v>1.7678510000000001</v>
      </c>
      <c r="F80" s="9">
        <v>77</v>
      </c>
      <c r="G80" s="8">
        <v>2.1210330000000002</v>
      </c>
      <c r="H80" s="7">
        <v>1.1462939999999999</v>
      </c>
      <c r="I80" s="8">
        <v>1.7040649999999999</v>
      </c>
      <c r="J80" s="7">
        <v>1.1167590000000001</v>
      </c>
    </row>
    <row r="81" spans="2:10">
      <c r="B81" s="41">
        <v>385.00900000000001</v>
      </c>
      <c r="C81" s="37">
        <v>2.0006789999999999</v>
      </c>
      <c r="D81" s="40">
        <v>1.740253</v>
      </c>
      <c r="F81" s="9">
        <v>78</v>
      </c>
      <c r="G81" s="8">
        <v>1.9425650000000001</v>
      </c>
      <c r="H81" s="7">
        <v>1.186434</v>
      </c>
      <c r="I81" s="8">
        <v>1.6906330000000001</v>
      </c>
      <c r="J81" s="7">
        <v>1.113874</v>
      </c>
    </row>
    <row r="82" spans="2:10">
      <c r="B82" s="41">
        <v>390.00900000000001</v>
      </c>
      <c r="C82" s="37">
        <v>1.9714259999999999</v>
      </c>
      <c r="D82" s="40">
        <v>1.7188300000000001</v>
      </c>
      <c r="F82" s="9">
        <v>79</v>
      </c>
      <c r="G82" s="8">
        <v>1.8054829999999999</v>
      </c>
      <c r="H82" s="7">
        <v>1.026149</v>
      </c>
      <c r="I82" s="8">
        <v>2.225222</v>
      </c>
      <c r="J82" s="7">
        <v>2.0261999999999998</v>
      </c>
    </row>
    <row r="83" spans="2:10">
      <c r="B83" s="41">
        <v>395.00900000000001</v>
      </c>
      <c r="C83" s="37">
        <v>1.940234</v>
      </c>
      <c r="D83" s="40">
        <v>1.700037</v>
      </c>
      <c r="F83" s="9">
        <v>80</v>
      </c>
      <c r="G83" s="15"/>
      <c r="H83" s="7"/>
      <c r="I83" s="15"/>
      <c r="J83" s="7">
        <v>1.609497</v>
      </c>
    </row>
    <row r="84" spans="2:10">
      <c r="B84" s="41">
        <v>400.00900000000001</v>
      </c>
      <c r="C84" s="37">
        <v>1.911076</v>
      </c>
      <c r="D84" s="40">
        <v>1.682266</v>
      </c>
      <c r="F84" s="9">
        <v>81</v>
      </c>
      <c r="G84" s="8"/>
      <c r="H84" s="7"/>
      <c r="I84" s="8"/>
      <c r="J84" s="7">
        <v>1.3589990000000001</v>
      </c>
    </row>
    <row r="85" spans="2:10">
      <c r="B85" s="41">
        <v>405.01</v>
      </c>
      <c r="C85" s="37">
        <v>1.8831979999999999</v>
      </c>
      <c r="D85" s="40">
        <v>1.662509</v>
      </c>
      <c r="F85" s="9">
        <v>82</v>
      </c>
      <c r="G85" s="15"/>
      <c r="H85" s="16"/>
      <c r="I85" s="8"/>
      <c r="J85" s="7">
        <v>1.501841</v>
      </c>
    </row>
    <row r="86" spans="2:10">
      <c r="B86" s="41">
        <v>410.01</v>
      </c>
      <c r="C86" s="37">
        <v>1.8602449999999999</v>
      </c>
      <c r="D86" s="40">
        <v>1.646933</v>
      </c>
      <c r="F86" s="9">
        <v>83</v>
      </c>
      <c r="G86" s="15"/>
      <c r="H86" s="16"/>
      <c r="I86" s="8"/>
      <c r="J86" s="7">
        <v>1.3821349999999999</v>
      </c>
    </row>
    <row r="87" spans="2:10">
      <c r="B87" s="41">
        <v>415.01</v>
      </c>
      <c r="C87" s="37">
        <v>1.82586</v>
      </c>
      <c r="D87" s="40">
        <v>1.6276390000000001</v>
      </c>
      <c r="F87" s="9">
        <v>84</v>
      </c>
      <c r="G87" s="15"/>
      <c r="H87" s="16"/>
      <c r="I87" s="8"/>
      <c r="J87" s="7">
        <v>1.436715</v>
      </c>
    </row>
    <row r="88" spans="2:10">
      <c r="B88" s="41">
        <v>420.01</v>
      </c>
      <c r="C88" s="37">
        <v>1.805588</v>
      </c>
      <c r="D88" s="40">
        <v>1.6110009999999999</v>
      </c>
      <c r="F88" s="9">
        <v>85</v>
      </c>
      <c r="G88" s="15"/>
      <c r="H88" s="16"/>
      <c r="I88" s="8"/>
      <c r="J88" s="7">
        <v>1.343607</v>
      </c>
    </row>
    <row r="89" spans="2:10">
      <c r="B89" s="41">
        <v>425.01</v>
      </c>
      <c r="C89" s="37">
        <v>1.7776380000000001</v>
      </c>
      <c r="D89" s="40">
        <v>1.58792</v>
      </c>
      <c r="F89" s="9">
        <v>86</v>
      </c>
      <c r="G89" s="15"/>
      <c r="H89" s="16"/>
      <c r="I89" s="8"/>
      <c r="J89" s="7">
        <v>1.336592</v>
      </c>
    </row>
    <row r="90" spans="2:10">
      <c r="B90" s="41">
        <v>430.01</v>
      </c>
      <c r="C90" s="37">
        <v>1.751711</v>
      </c>
      <c r="D90" s="40">
        <v>1.57023</v>
      </c>
      <c r="F90" s="9">
        <v>87</v>
      </c>
      <c r="G90" s="15"/>
      <c r="H90" s="16"/>
      <c r="I90" s="8"/>
      <c r="J90" s="7">
        <v>1.6788339999999999</v>
      </c>
    </row>
    <row r="91" spans="2:10">
      <c r="B91" s="41">
        <v>435.01</v>
      </c>
      <c r="C91" s="37">
        <v>1.7179070000000001</v>
      </c>
      <c r="D91" s="40">
        <v>1.544842</v>
      </c>
      <c r="F91" s="9">
        <v>88</v>
      </c>
      <c r="G91" s="15"/>
      <c r="H91" s="16"/>
      <c r="I91" s="8"/>
      <c r="J91" s="7">
        <v>1.344341</v>
      </c>
    </row>
    <row r="92" spans="2:10">
      <c r="B92" s="41">
        <v>440.01</v>
      </c>
      <c r="C92" s="37">
        <v>1.689619</v>
      </c>
      <c r="D92" s="40">
        <v>1.522052</v>
      </c>
      <c r="F92" s="9">
        <v>89</v>
      </c>
      <c r="G92" s="15"/>
      <c r="H92" s="16"/>
      <c r="I92" s="8"/>
      <c r="J92" s="7">
        <v>1.379043</v>
      </c>
    </row>
    <row r="93" spans="2:10">
      <c r="B93" s="41">
        <v>445.01</v>
      </c>
      <c r="C93" s="37">
        <v>1.6586350000000001</v>
      </c>
      <c r="D93" s="40">
        <v>1.498704</v>
      </c>
      <c r="F93" s="9">
        <v>90</v>
      </c>
      <c r="G93" s="15"/>
      <c r="H93" s="16"/>
      <c r="I93" s="8"/>
      <c r="J93" s="7">
        <v>1.3707860000000001</v>
      </c>
    </row>
    <row r="94" spans="2:10">
      <c r="B94" s="41">
        <v>450.01</v>
      </c>
      <c r="C94" s="37">
        <v>1.639508</v>
      </c>
      <c r="D94" s="40">
        <v>1.480758</v>
      </c>
      <c r="F94" s="9">
        <v>91</v>
      </c>
      <c r="G94" s="15"/>
      <c r="H94" s="16"/>
      <c r="I94" s="8"/>
      <c r="J94" s="7">
        <v>1.2571159999999999</v>
      </c>
    </row>
    <row r="95" spans="2:10" ht="16" thickBot="1">
      <c r="B95" s="41">
        <v>455.01</v>
      </c>
      <c r="C95" s="37">
        <v>1.6268400000000001</v>
      </c>
      <c r="D95" s="40">
        <v>1.464869</v>
      </c>
      <c r="F95" s="26">
        <v>92</v>
      </c>
      <c r="G95" s="24"/>
      <c r="H95" s="25"/>
      <c r="I95" s="21"/>
      <c r="J95" s="22">
        <v>1.5750090000000001</v>
      </c>
    </row>
    <row r="96" spans="2:10">
      <c r="B96" s="41">
        <v>460.01</v>
      </c>
      <c r="C96" s="37">
        <v>1.6006880000000001</v>
      </c>
      <c r="D96" s="40">
        <v>1.4451480000000001</v>
      </c>
      <c r="F96" s="27" t="s">
        <v>0</v>
      </c>
      <c r="G96" s="12">
        <f>AVERAGE(G4:G95)</f>
        <v>2.2584434303797472</v>
      </c>
      <c r="H96" s="2">
        <f>AVERAGE(H4:H95)</f>
        <v>2.1398362784810132</v>
      </c>
      <c r="I96" s="23">
        <f>AVERAGE(I4:I95)</f>
        <v>2.6271719873417716</v>
      </c>
      <c r="J96" s="2">
        <f>AVERAGE(J4:J95)</f>
        <v>1.4080762826086959</v>
      </c>
    </row>
    <row r="97" spans="2:10">
      <c r="B97" s="41">
        <v>465.01</v>
      </c>
      <c r="C97" s="37">
        <v>1.5789740000000001</v>
      </c>
      <c r="D97" s="40">
        <v>1.4272879999999999</v>
      </c>
      <c r="F97" s="28" t="s">
        <v>1</v>
      </c>
      <c r="G97" s="13">
        <f>STDEV(G4:G95)</f>
        <v>0.76320279685441406</v>
      </c>
      <c r="H97" s="3">
        <f>STDEV(H4:H95)</f>
        <v>0.80525012649573979</v>
      </c>
      <c r="I97" s="10">
        <f>STDEV(I4:I95)</f>
        <v>0.99733091910863059</v>
      </c>
      <c r="J97" s="3">
        <f>STDEV(J4:J95)</f>
        <v>0.6073571825231403</v>
      </c>
    </row>
    <row r="98" spans="2:10">
      <c r="B98" s="41">
        <v>470.01</v>
      </c>
      <c r="C98" s="37">
        <v>1.5595699999999999</v>
      </c>
      <c r="D98" s="40">
        <v>1.4086019999999999</v>
      </c>
      <c r="F98" s="28" t="s">
        <v>2</v>
      </c>
      <c r="G98" s="13">
        <f>G97/SQRT(79)</f>
        <v>8.5867023269380338E-2</v>
      </c>
      <c r="H98" s="3">
        <f>H97/SQRT(79)</f>
        <v>9.0597717453950719E-2</v>
      </c>
      <c r="I98" s="10">
        <f>I97/SQRT(79)</f>
        <v>0.11220849503085513</v>
      </c>
      <c r="J98" s="3">
        <f>J97/SQRT(92)</f>
        <v>6.3321363518584209E-2</v>
      </c>
    </row>
    <row r="99" spans="2:10" ht="16" thickBot="1">
      <c r="B99" s="41">
        <v>475.01</v>
      </c>
      <c r="C99" s="37">
        <v>1.5492010000000001</v>
      </c>
      <c r="D99" s="40">
        <v>1.3949</v>
      </c>
      <c r="F99" s="29" t="s">
        <v>3</v>
      </c>
      <c r="G99" s="30">
        <v>79</v>
      </c>
      <c r="H99" s="31">
        <v>79</v>
      </c>
      <c r="I99" s="11">
        <v>79</v>
      </c>
      <c r="J99" s="4">
        <v>92</v>
      </c>
    </row>
    <row r="100" spans="2:10">
      <c r="B100" s="41">
        <v>480.01</v>
      </c>
      <c r="C100" s="37">
        <v>1.537423</v>
      </c>
      <c r="D100" s="40">
        <v>1.3876999999999999</v>
      </c>
      <c r="F100" s="5"/>
      <c r="G100" s="32"/>
      <c r="H100" s="33"/>
      <c r="I100" s="413" t="s">
        <v>4</v>
      </c>
      <c r="J100" s="414"/>
    </row>
    <row r="101" spans="2:10" ht="16" thickBot="1">
      <c r="B101" s="41">
        <v>485.01</v>
      </c>
      <c r="C101" s="37">
        <v>1.5207710000000001</v>
      </c>
      <c r="D101" s="40">
        <v>1.3764989999999999</v>
      </c>
      <c r="F101" s="6"/>
      <c r="G101" s="35"/>
      <c r="H101" s="17"/>
      <c r="I101" s="34" t="s">
        <v>5</v>
      </c>
      <c r="J101" s="36" t="s">
        <v>43</v>
      </c>
    </row>
    <row r="102" spans="2:10">
      <c r="B102" s="41">
        <v>490.01</v>
      </c>
      <c r="C102" s="37">
        <v>1.5173779999999999</v>
      </c>
      <c r="D102" s="40">
        <v>1.3687499999999999</v>
      </c>
    </row>
    <row r="103" spans="2:10">
      <c r="B103" s="41">
        <v>495.01</v>
      </c>
      <c r="C103" s="37">
        <v>1.498578</v>
      </c>
      <c r="D103" s="40">
        <v>1.3559639999999999</v>
      </c>
    </row>
    <row r="104" spans="2:10">
      <c r="B104" s="41">
        <v>500.01</v>
      </c>
      <c r="C104" s="37">
        <v>1.4867729999999999</v>
      </c>
      <c r="D104" s="40">
        <v>1.3466320000000001</v>
      </c>
    </row>
    <row r="105" spans="2:10">
      <c r="B105" s="41">
        <v>505.01</v>
      </c>
      <c r="C105" s="37">
        <v>1.4707330000000001</v>
      </c>
      <c r="D105" s="40">
        <v>1.331774</v>
      </c>
    </row>
    <row r="106" spans="2:10">
      <c r="B106" s="41">
        <v>510.01</v>
      </c>
      <c r="C106" s="37">
        <v>1.4531419999999999</v>
      </c>
      <c r="D106" s="40">
        <v>1.3181849999999999</v>
      </c>
    </row>
    <row r="107" spans="2:10">
      <c r="B107" s="41">
        <v>515.01</v>
      </c>
      <c r="C107" s="37">
        <v>1.434172</v>
      </c>
      <c r="D107" s="40">
        <v>1.3033049999999999</v>
      </c>
    </row>
    <row r="108" spans="2:10">
      <c r="B108" s="41">
        <v>520.01</v>
      </c>
      <c r="C108" s="37">
        <v>1.430744</v>
      </c>
      <c r="D108" s="40">
        <v>1.2988230000000001</v>
      </c>
    </row>
    <row r="109" spans="2:10">
      <c r="B109" s="41">
        <v>525.01</v>
      </c>
      <c r="C109" s="37">
        <v>1.4236629999999999</v>
      </c>
      <c r="D109" s="40">
        <v>1.2875760000000001</v>
      </c>
    </row>
    <row r="110" spans="2:10">
      <c r="B110" s="41">
        <v>530.01</v>
      </c>
      <c r="C110" s="37">
        <v>1.4070199999999999</v>
      </c>
      <c r="D110" s="40">
        <v>1.276311</v>
      </c>
    </row>
    <row r="111" spans="2:10">
      <c r="B111" s="41">
        <v>535.01</v>
      </c>
      <c r="C111" s="37">
        <v>1.395354</v>
      </c>
      <c r="D111" s="40">
        <v>1.2651410000000001</v>
      </c>
    </row>
    <row r="112" spans="2:10">
      <c r="B112" s="41">
        <v>540.01</v>
      </c>
      <c r="C112" s="37">
        <v>1.3887339999999999</v>
      </c>
      <c r="D112" s="40">
        <v>1.2587600000000001</v>
      </c>
    </row>
    <row r="113" spans="2:4">
      <c r="B113" s="41">
        <v>545.01</v>
      </c>
      <c r="C113" s="37">
        <v>1.3772439999999999</v>
      </c>
      <c r="D113" s="40">
        <v>1.247844</v>
      </c>
    </row>
    <row r="114" spans="2:4">
      <c r="B114" s="41">
        <v>550.01</v>
      </c>
      <c r="C114" s="37">
        <v>1.3650180000000001</v>
      </c>
      <c r="D114" s="40">
        <v>1.240326</v>
      </c>
    </row>
    <row r="115" spans="2:4">
      <c r="B115" s="41">
        <v>555.01</v>
      </c>
      <c r="C115" s="37">
        <v>1.351721</v>
      </c>
      <c r="D115" s="40">
        <v>1.2292670000000001</v>
      </c>
    </row>
    <row r="116" spans="2:4">
      <c r="B116" s="41">
        <v>560.01</v>
      </c>
      <c r="C116" s="37">
        <v>1.3371109999999999</v>
      </c>
      <c r="D116" s="40">
        <v>1.2216469999999999</v>
      </c>
    </row>
    <row r="117" spans="2:4">
      <c r="B117" s="41">
        <v>565.01</v>
      </c>
      <c r="C117" s="37">
        <v>1.316125</v>
      </c>
      <c r="D117" s="40">
        <v>1.2092240000000001</v>
      </c>
    </row>
    <row r="118" spans="2:4">
      <c r="B118" s="41">
        <v>570.01</v>
      </c>
      <c r="C118" s="37">
        <v>1.3062240000000001</v>
      </c>
      <c r="D118" s="40">
        <v>1.2027950000000001</v>
      </c>
    </row>
    <row r="119" spans="2:4">
      <c r="B119" s="41">
        <v>575.01</v>
      </c>
      <c r="C119" s="37">
        <v>1.289218</v>
      </c>
      <c r="D119" s="40">
        <v>1.1921580000000001</v>
      </c>
    </row>
    <row r="120" spans="2:4">
      <c r="B120" s="41">
        <v>580.01</v>
      </c>
      <c r="C120" s="37">
        <v>1.27379</v>
      </c>
      <c r="D120" s="40">
        <v>1.1809190000000001</v>
      </c>
    </row>
    <row r="121" spans="2:4">
      <c r="B121" s="41">
        <v>585.01</v>
      </c>
      <c r="C121" s="37">
        <v>1.2618309999999999</v>
      </c>
      <c r="D121" s="40">
        <v>1.171667</v>
      </c>
    </row>
    <row r="122" spans="2:4">
      <c r="B122" s="41">
        <v>590.01</v>
      </c>
      <c r="C122" s="37">
        <v>1.2549539999999999</v>
      </c>
      <c r="D122" s="40">
        <v>1.167635</v>
      </c>
    </row>
    <row r="123" spans="2:4">
      <c r="B123" s="41">
        <v>595.01</v>
      </c>
      <c r="C123" s="37">
        <v>1.2478940000000001</v>
      </c>
      <c r="D123" s="40">
        <v>1.159948</v>
      </c>
    </row>
    <row r="124" spans="2:4">
      <c r="B124" s="41">
        <v>600.01</v>
      </c>
      <c r="C124" s="37">
        <v>1.2415430000000001</v>
      </c>
      <c r="D124" s="40">
        <v>1.15455</v>
      </c>
    </row>
    <row r="125" spans="2:4">
      <c r="B125" s="41">
        <v>605.01</v>
      </c>
      <c r="C125" s="37">
        <v>1.2323869999999999</v>
      </c>
      <c r="D125" s="40">
        <v>1.1493040000000001</v>
      </c>
    </row>
    <row r="126" spans="2:4">
      <c r="B126" s="41">
        <v>610.01</v>
      </c>
      <c r="C126" s="37">
        <v>1.229546</v>
      </c>
      <c r="D126" s="40">
        <v>1.147065</v>
      </c>
    </row>
    <row r="127" spans="2:4">
      <c r="B127" s="41">
        <v>615.01</v>
      </c>
      <c r="C127" s="37">
        <v>1.2160150000000001</v>
      </c>
      <c r="D127" s="40">
        <v>1.138242</v>
      </c>
    </row>
    <row r="128" spans="2:4">
      <c r="B128" s="41">
        <v>620.01</v>
      </c>
      <c r="C128" s="37">
        <v>1.2116880000000001</v>
      </c>
      <c r="D128" s="40">
        <v>1.135761</v>
      </c>
    </row>
    <row r="129" spans="2:4">
      <c r="B129" s="41">
        <v>625.01</v>
      </c>
      <c r="C129" s="37">
        <v>1.196655</v>
      </c>
      <c r="D129" s="40">
        <v>1.126231</v>
      </c>
    </row>
    <row r="130" spans="2:4">
      <c r="B130" s="41">
        <v>630.01</v>
      </c>
      <c r="C130" s="37">
        <v>1.1893959999999999</v>
      </c>
      <c r="D130" s="40">
        <v>1.123696</v>
      </c>
    </row>
    <row r="131" spans="2:4">
      <c r="B131" s="41">
        <v>635.01</v>
      </c>
      <c r="C131" s="37">
        <v>1.178949</v>
      </c>
      <c r="D131" s="40">
        <v>1.116495</v>
      </c>
    </row>
    <row r="132" spans="2:4">
      <c r="B132" s="41">
        <v>640.01</v>
      </c>
      <c r="C132" s="37">
        <v>1.1729019999999999</v>
      </c>
      <c r="D132" s="40">
        <v>1.113202</v>
      </c>
    </row>
    <row r="133" spans="2:4">
      <c r="B133" s="41">
        <v>645.01</v>
      </c>
      <c r="C133" s="37">
        <v>1.161767</v>
      </c>
      <c r="D133" s="40">
        <v>1.1076360000000001</v>
      </c>
    </row>
    <row r="134" spans="2:4">
      <c r="B134" s="41">
        <v>650.01</v>
      </c>
      <c r="C134" s="37">
        <v>1.150641</v>
      </c>
      <c r="D134" s="40">
        <v>1.1000300000000001</v>
      </c>
    </row>
    <row r="135" spans="2:4">
      <c r="B135" s="41">
        <v>655.01</v>
      </c>
      <c r="C135" s="37">
        <v>1.142047</v>
      </c>
      <c r="D135" s="40">
        <v>1.093823</v>
      </c>
    </row>
    <row r="136" spans="2:4">
      <c r="B136" s="41">
        <v>660.01</v>
      </c>
      <c r="C136" s="37">
        <v>1.1363099999999999</v>
      </c>
      <c r="D136" s="40">
        <v>1.090506</v>
      </c>
    </row>
    <row r="137" spans="2:4">
      <c r="B137" s="41">
        <v>665.01</v>
      </c>
      <c r="C137" s="37">
        <v>1.130306</v>
      </c>
      <c r="D137" s="40">
        <v>1.086255</v>
      </c>
    </row>
    <row r="138" spans="2:4">
      <c r="B138" s="41">
        <v>670.01</v>
      </c>
      <c r="C138" s="37">
        <v>1.1245860000000001</v>
      </c>
      <c r="D138" s="40">
        <v>1.0825720000000001</v>
      </c>
    </row>
    <row r="139" spans="2:4">
      <c r="B139" s="41">
        <v>675.01099999999997</v>
      </c>
      <c r="C139" s="37">
        <v>1.112668</v>
      </c>
      <c r="D139" s="40">
        <v>1.0759160000000001</v>
      </c>
    </row>
    <row r="140" spans="2:4">
      <c r="B140" s="41">
        <v>680.01099999999997</v>
      </c>
      <c r="C140" s="37">
        <v>1.107424</v>
      </c>
      <c r="D140" s="40">
        <v>1.0720540000000001</v>
      </c>
    </row>
    <row r="141" spans="2:4">
      <c r="B141" s="41">
        <v>685.01199999999994</v>
      </c>
      <c r="C141" s="37">
        <v>1.1039620000000001</v>
      </c>
      <c r="D141" s="40">
        <v>1.071291</v>
      </c>
    </row>
    <row r="142" spans="2:4">
      <c r="B142" s="41">
        <v>690.01199999999994</v>
      </c>
      <c r="C142" s="37">
        <v>1.0961620000000001</v>
      </c>
      <c r="D142" s="40">
        <v>1.0668489999999999</v>
      </c>
    </row>
    <row r="143" spans="2:4">
      <c r="B143" s="41">
        <v>695.01199999999994</v>
      </c>
      <c r="C143" s="37">
        <v>1.083815</v>
      </c>
      <c r="D143" s="40">
        <v>1.0602279999999999</v>
      </c>
    </row>
    <row r="144" spans="2:4">
      <c r="B144" s="41">
        <v>700.01199999999994</v>
      </c>
      <c r="C144" s="37">
        <v>1.083396</v>
      </c>
      <c r="D144" s="40">
        <v>1.0613459999999999</v>
      </c>
    </row>
    <row r="145" spans="2:4">
      <c r="B145" s="41">
        <v>705.01199999999994</v>
      </c>
      <c r="C145" s="37">
        <v>1.0741229999999999</v>
      </c>
      <c r="D145" s="40">
        <v>1.0554520000000001</v>
      </c>
    </row>
    <row r="146" spans="2:4">
      <c r="B146" s="41">
        <v>710.01199999999994</v>
      </c>
      <c r="C146" s="37">
        <v>1.070176</v>
      </c>
      <c r="D146" s="40">
        <v>1.0528839999999999</v>
      </c>
    </row>
    <row r="147" spans="2:4">
      <c r="B147" s="41">
        <v>715.01199999999994</v>
      </c>
      <c r="C147" s="37">
        <v>1.0616989999999999</v>
      </c>
      <c r="D147" s="40">
        <v>1.047283</v>
      </c>
    </row>
    <row r="148" spans="2:4">
      <c r="B148" s="41">
        <v>720.01199999999994</v>
      </c>
      <c r="C148" s="37">
        <v>1.0572550000000001</v>
      </c>
      <c r="D148" s="40">
        <v>1.0452999999999999</v>
      </c>
    </row>
    <row r="149" spans="2:4">
      <c r="B149" s="41">
        <v>725.01199999999994</v>
      </c>
      <c r="C149" s="37">
        <v>1.0528150000000001</v>
      </c>
      <c r="D149" s="40">
        <v>1.041668</v>
      </c>
    </row>
    <row r="150" spans="2:4">
      <c r="B150" s="41">
        <v>730.01300000000003</v>
      </c>
      <c r="C150" s="37">
        <v>1.0471919999999999</v>
      </c>
      <c r="D150" s="40">
        <v>1.039137</v>
      </c>
    </row>
    <row r="151" spans="2:4">
      <c r="B151" s="41">
        <v>735.01300000000003</v>
      </c>
      <c r="C151" s="37">
        <v>1.037836</v>
      </c>
      <c r="D151" s="40">
        <v>1.033112</v>
      </c>
    </row>
    <row r="152" spans="2:4">
      <c r="B152" s="41">
        <v>740.01300000000003</v>
      </c>
      <c r="C152" s="37">
        <v>1.029442</v>
      </c>
      <c r="D152" s="40">
        <v>1.0277000000000001</v>
      </c>
    </row>
    <row r="153" spans="2:4">
      <c r="B153" s="41">
        <v>745.01300000000003</v>
      </c>
      <c r="C153" s="37">
        <v>1.02145</v>
      </c>
      <c r="D153" s="40">
        <v>1.0229760000000001</v>
      </c>
    </row>
    <row r="154" spans="2:4">
      <c r="B154" s="41">
        <v>750.01300000000003</v>
      </c>
      <c r="C154" s="37">
        <v>1.0161929999999999</v>
      </c>
      <c r="D154" s="40">
        <v>1.0208839999999999</v>
      </c>
    </row>
    <row r="155" spans="2:4">
      <c r="B155" s="41">
        <v>755.01300000000003</v>
      </c>
      <c r="C155" s="37">
        <v>1.013099</v>
      </c>
      <c r="D155" s="40">
        <v>1.020022</v>
      </c>
    </row>
    <row r="156" spans="2:4">
      <c r="B156" s="41">
        <v>760.01300000000003</v>
      </c>
      <c r="C156" s="37">
        <v>1.004969</v>
      </c>
      <c r="D156" s="40">
        <v>1.0158370000000001</v>
      </c>
    </row>
    <row r="157" spans="2:4">
      <c r="B157" s="41">
        <v>765.01300000000003</v>
      </c>
      <c r="C157" s="37">
        <v>1.0042869999999999</v>
      </c>
      <c r="D157" s="40">
        <v>1.0165200000000001</v>
      </c>
    </row>
    <row r="158" spans="2:4">
      <c r="B158" s="41">
        <v>770.01300000000003</v>
      </c>
      <c r="C158" s="37">
        <v>0.99902340000000001</v>
      </c>
      <c r="D158" s="40">
        <v>1.013469</v>
      </c>
    </row>
    <row r="159" spans="2:4">
      <c r="B159" s="41">
        <v>775.01300000000003</v>
      </c>
      <c r="C159" s="37">
        <v>0.99661239999999995</v>
      </c>
      <c r="D159" s="40">
        <v>1.0100100000000001</v>
      </c>
    </row>
    <row r="160" spans="2:4">
      <c r="B160" s="41">
        <v>780.01300000000003</v>
      </c>
      <c r="C160" s="37">
        <v>0.99481629999999999</v>
      </c>
      <c r="D160" s="40">
        <v>1.004381</v>
      </c>
    </row>
    <row r="161" spans="2:4">
      <c r="B161" s="41">
        <v>785.01300000000003</v>
      </c>
      <c r="C161" s="37">
        <v>0.99108810000000003</v>
      </c>
      <c r="D161" s="40">
        <v>1.0013099999999999</v>
      </c>
    </row>
    <row r="162" spans="2:4">
      <c r="B162" s="41">
        <v>790.01300000000003</v>
      </c>
      <c r="C162" s="37">
        <v>0.98833550000000003</v>
      </c>
      <c r="D162" s="40">
        <v>1.0000290000000001</v>
      </c>
    </row>
    <row r="163" spans="2:4">
      <c r="B163" s="41">
        <v>795.01300000000003</v>
      </c>
      <c r="C163" s="37">
        <v>0.97876419999999997</v>
      </c>
      <c r="D163" s="40">
        <v>0.9965543</v>
      </c>
    </row>
    <row r="164" spans="2:4">
      <c r="B164" s="41">
        <v>800.01300000000003</v>
      </c>
      <c r="C164" s="37">
        <v>0.95878260000000004</v>
      </c>
      <c r="D164" s="40">
        <v>0.9940966</v>
      </c>
    </row>
    <row r="165" spans="2:4">
      <c r="B165" s="41">
        <v>805.01300000000003</v>
      </c>
      <c r="C165" s="37">
        <v>0.94908179999999998</v>
      </c>
      <c r="D165" s="40">
        <v>0.99429829999999997</v>
      </c>
    </row>
    <row r="166" spans="2:4">
      <c r="B166" s="41">
        <v>810.01300000000003</v>
      </c>
      <c r="C166" s="37">
        <v>0.94697679999999995</v>
      </c>
      <c r="D166" s="40">
        <v>0.99277970000000004</v>
      </c>
    </row>
    <row r="167" spans="2:4">
      <c r="B167" s="41">
        <v>815.01300000000003</v>
      </c>
      <c r="C167" s="37">
        <v>0.95632170000000005</v>
      </c>
      <c r="D167" s="40">
        <v>0.99277210000000005</v>
      </c>
    </row>
    <row r="168" spans="2:4">
      <c r="B168" s="41">
        <v>820.01300000000003</v>
      </c>
      <c r="C168" s="37">
        <v>0.99413019999999996</v>
      </c>
      <c r="D168" s="40">
        <v>0.99654860000000001</v>
      </c>
    </row>
    <row r="169" spans="2:4">
      <c r="B169" s="41">
        <v>825.01300000000003</v>
      </c>
      <c r="C169" s="37">
        <v>1.0605610000000001</v>
      </c>
      <c r="D169" s="40">
        <v>1.004866</v>
      </c>
    </row>
    <row r="170" spans="2:4">
      <c r="B170" s="41">
        <v>830.01300000000003</v>
      </c>
      <c r="C170" s="37">
        <v>1.152712</v>
      </c>
      <c r="D170" s="40">
        <v>1.01566</v>
      </c>
    </row>
    <row r="171" spans="2:4">
      <c r="B171" s="41">
        <v>835.01300000000003</v>
      </c>
      <c r="C171" s="37">
        <v>1.2713220000000001</v>
      </c>
      <c r="D171" s="40">
        <v>1.028999</v>
      </c>
    </row>
    <row r="172" spans="2:4">
      <c r="B172" s="41">
        <v>840.01300000000003</v>
      </c>
      <c r="C172" s="37">
        <v>1.3913500000000001</v>
      </c>
      <c r="D172" s="40">
        <v>1.036772</v>
      </c>
    </row>
    <row r="173" spans="2:4">
      <c r="B173" s="41">
        <v>845.01300000000003</v>
      </c>
      <c r="C173" s="37">
        <v>1.528343</v>
      </c>
      <c r="D173" s="40">
        <v>1.0508169999999999</v>
      </c>
    </row>
    <row r="174" spans="2:4">
      <c r="B174" s="41">
        <v>850.01300000000003</v>
      </c>
      <c r="C174" s="37">
        <v>1.663611</v>
      </c>
      <c r="D174" s="40">
        <v>1.0590619999999999</v>
      </c>
    </row>
    <row r="175" spans="2:4">
      <c r="B175" s="41">
        <v>855.01300000000003</v>
      </c>
      <c r="C175" s="37">
        <v>1.7953170000000001</v>
      </c>
      <c r="D175" s="40">
        <v>1.0702050000000001</v>
      </c>
    </row>
    <row r="176" spans="2:4">
      <c r="B176" s="41">
        <v>860.01300000000003</v>
      </c>
      <c r="C176" s="37">
        <v>1.913869</v>
      </c>
      <c r="D176" s="40">
        <v>1.0786849999999999</v>
      </c>
    </row>
    <row r="177" spans="2:4">
      <c r="B177" s="41">
        <v>865.01300000000003</v>
      </c>
      <c r="C177" s="37">
        <v>2.0104120000000001</v>
      </c>
      <c r="D177" s="40">
        <v>1.0880320000000001</v>
      </c>
    </row>
    <row r="178" spans="2:4">
      <c r="B178" s="41">
        <v>870.01300000000003</v>
      </c>
      <c r="C178" s="37">
        <v>2.0811700000000002</v>
      </c>
      <c r="D178" s="40">
        <v>1.092174</v>
      </c>
    </row>
    <row r="179" spans="2:4">
      <c r="B179" s="41">
        <v>875.01300000000003</v>
      </c>
      <c r="C179" s="37">
        <v>2.1382620000000001</v>
      </c>
      <c r="D179" s="40">
        <v>1.09745</v>
      </c>
    </row>
    <row r="180" spans="2:4">
      <c r="B180" s="41">
        <v>880.01300000000003</v>
      </c>
      <c r="C180" s="37">
        <v>2.1814990000000001</v>
      </c>
      <c r="D180" s="40">
        <v>1.0986739999999999</v>
      </c>
    </row>
    <row r="181" spans="2:4">
      <c r="B181" s="41">
        <v>885.01300000000003</v>
      </c>
      <c r="C181" s="37">
        <v>2.2125780000000002</v>
      </c>
      <c r="D181" s="40">
        <v>1.102633</v>
      </c>
    </row>
    <row r="182" spans="2:4">
      <c r="B182" s="41">
        <v>890.01400000000001</v>
      </c>
      <c r="C182" s="37">
        <v>2.2432210000000001</v>
      </c>
      <c r="D182" s="40">
        <v>1.108481</v>
      </c>
    </row>
    <row r="183" spans="2:4">
      <c r="B183" s="41">
        <v>895.01400000000001</v>
      </c>
      <c r="C183" s="37">
        <v>2.2676029999999998</v>
      </c>
      <c r="D183" s="40">
        <v>1.1132919999999999</v>
      </c>
    </row>
    <row r="184" spans="2:4">
      <c r="B184" s="41">
        <v>900.01400000000001</v>
      </c>
      <c r="C184" s="37">
        <v>2.283652</v>
      </c>
      <c r="D184" s="40">
        <v>1.1175900000000001</v>
      </c>
    </row>
    <row r="185" spans="2:4">
      <c r="B185" s="41">
        <v>905.01400000000001</v>
      </c>
      <c r="C185" s="37">
        <v>2.3025859999999998</v>
      </c>
      <c r="D185" s="40">
        <v>1.1263209999999999</v>
      </c>
    </row>
    <row r="186" spans="2:4">
      <c r="B186" s="41">
        <v>910.01400000000001</v>
      </c>
      <c r="C186" s="37">
        <v>2.2980879999999999</v>
      </c>
      <c r="D186" s="40">
        <v>1.1284970000000001</v>
      </c>
    </row>
    <row r="187" spans="2:4">
      <c r="B187" s="41">
        <v>915.01400000000001</v>
      </c>
      <c r="C187" s="37">
        <v>2.2981069999999999</v>
      </c>
      <c r="D187" s="40">
        <v>1.1327780000000001</v>
      </c>
    </row>
    <row r="188" spans="2:4">
      <c r="B188" s="41">
        <v>920.01400000000001</v>
      </c>
      <c r="C188" s="37">
        <v>2.2871640000000002</v>
      </c>
      <c r="D188" s="40">
        <v>1.1312739999999999</v>
      </c>
    </row>
    <row r="189" spans="2:4">
      <c r="B189" s="41">
        <v>925.01400000000001</v>
      </c>
      <c r="C189" s="37">
        <v>2.2831999999999999</v>
      </c>
      <c r="D189" s="40">
        <v>1.13103</v>
      </c>
    </row>
    <row r="190" spans="2:4">
      <c r="B190" s="41">
        <v>930.01400000000001</v>
      </c>
      <c r="C190" s="37">
        <v>2.2864249999999999</v>
      </c>
      <c r="D190" s="40">
        <v>1.133254</v>
      </c>
    </row>
    <row r="191" spans="2:4">
      <c r="B191" s="41">
        <v>935.01400000000001</v>
      </c>
      <c r="C191" s="37">
        <v>2.2764150000000001</v>
      </c>
      <c r="D191" s="40">
        <v>1.1331100000000001</v>
      </c>
    </row>
    <row r="192" spans="2:4">
      <c r="B192" s="41">
        <v>940.01400000000001</v>
      </c>
      <c r="C192" s="37">
        <v>2.2664110000000002</v>
      </c>
      <c r="D192" s="40">
        <v>1.1283920000000001</v>
      </c>
    </row>
    <row r="193" spans="2:4">
      <c r="B193" s="41">
        <v>945.01400000000001</v>
      </c>
      <c r="C193" s="37">
        <v>2.2578969999999998</v>
      </c>
      <c r="D193" s="40">
        <v>1.126959</v>
      </c>
    </row>
    <row r="194" spans="2:4">
      <c r="B194" s="41">
        <v>950.01400000000001</v>
      </c>
      <c r="C194" s="37">
        <v>2.24457</v>
      </c>
      <c r="D194" s="40">
        <v>1.123041</v>
      </c>
    </row>
    <row r="195" spans="2:4">
      <c r="B195" s="41">
        <v>955.01400000000001</v>
      </c>
      <c r="C195" s="37">
        <v>2.2259289999999998</v>
      </c>
      <c r="D195" s="40">
        <v>1.1188979999999999</v>
      </c>
    </row>
    <row r="196" spans="2:4">
      <c r="B196" s="41">
        <v>960.01400000000001</v>
      </c>
      <c r="C196" s="37">
        <v>2.2217349999999998</v>
      </c>
      <c r="D196" s="40">
        <v>1.1157509999999999</v>
      </c>
    </row>
    <row r="197" spans="2:4">
      <c r="B197" s="41">
        <v>965.01400000000001</v>
      </c>
      <c r="C197" s="37">
        <v>2.2300080000000002</v>
      </c>
      <c r="D197" s="40">
        <v>1.117456</v>
      </c>
    </row>
    <row r="198" spans="2:4">
      <c r="B198" s="41">
        <v>970.01499999999999</v>
      </c>
      <c r="C198" s="37">
        <v>2.2324709999999999</v>
      </c>
      <c r="D198" s="40">
        <v>1.12039</v>
      </c>
    </row>
    <row r="199" spans="2:4">
      <c r="B199" s="41">
        <v>975.01499999999999</v>
      </c>
      <c r="C199" s="37">
        <v>2.221209</v>
      </c>
      <c r="D199" s="40">
        <v>1.1212610000000001</v>
      </c>
    </row>
    <row r="200" spans="2:4">
      <c r="B200" s="41">
        <v>980.01499999999999</v>
      </c>
      <c r="C200" s="37">
        <v>2.2001390000000001</v>
      </c>
      <c r="D200" s="40">
        <v>1.11782</v>
      </c>
    </row>
    <row r="201" spans="2:4">
      <c r="B201" s="41">
        <v>985.01499999999999</v>
      </c>
      <c r="C201" s="37">
        <v>2.2000229999999998</v>
      </c>
      <c r="D201" s="40">
        <v>1.120185</v>
      </c>
    </row>
    <row r="202" spans="2:4">
      <c r="B202" s="41">
        <v>990.01499999999999</v>
      </c>
      <c r="C202" s="37">
        <v>2.1932930000000002</v>
      </c>
      <c r="D202" s="40">
        <v>1.1196710000000001</v>
      </c>
    </row>
    <row r="203" spans="2:4">
      <c r="B203" s="41">
        <v>995.01499999999999</v>
      </c>
      <c r="C203" s="37">
        <v>2.2006679999999998</v>
      </c>
      <c r="D203" s="40">
        <v>1.122436</v>
      </c>
    </row>
    <row r="204" spans="2:4">
      <c r="B204" s="41">
        <v>1000.015</v>
      </c>
      <c r="C204" s="37">
        <v>2.2042649999999999</v>
      </c>
      <c r="D204" s="40">
        <v>1.127345</v>
      </c>
    </row>
    <row r="205" spans="2:4">
      <c r="B205" s="41">
        <v>1005.015</v>
      </c>
      <c r="C205" s="37">
        <v>2.2010719999999999</v>
      </c>
      <c r="D205" s="40">
        <v>1.127875</v>
      </c>
    </row>
    <row r="206" spans="2:4">
      <c r="B206" s="41">
        <v>1010.015</v>
      </c>
      <c r="C206" s="37">
        <v>2.1974550000000002</v>
      </c>
      <c r="D206" s="40">
        <v>1.123694</v>
      </c>
    </row>
    <row r="207" spans="2:4">
      <c r="B207" s="41">
        <v>1015.015</v>
      </c>
      <c r="C207" s="37">
        <v>2.179017</v>
      </c>
      <c r="D207" s="40">
        <v>1.1174109999999999</v>
      </c>
    </row>
    <row r="208" spans="2:4">
      <c r="B208" s="41">
        <v>1020.015</v>
      </c>
      <c r="C208" s="37">
        <v>2.1568610000000001</v>
      </c>
      <c r="D208" s="40">
        <v>1.111067</v>
      </c>
    </row>
    <row r="209" spans="2:4">
      <c r="B209" s="41">
        <v>1025.0150000000001</v>
      </c>
      <c r="C209" s="37">
        <v>2.138798</v>
      </c>
      <c r="D209" s="40">
        <v>1.104975</v>
      </c>
    </row>
    <row r="210" spans="2:4">
      <c r="B210" s="41">
        <v>1030.0150000000001</v>
      </c>
      <c r="C210" s="37">
        <v>2.1366000000000001</v>
      </c>
      <c r="D210" s="40">
        <v>1.1037319999999999</v>
      </c>
    </row>
    <row r="211" spans="2:4">
      <c r="B211" s="41">
        <v>1035.0150000000001</v>
      </c>
      <c r="C211" s="37">
        <v>2.1416629999999999</v>
      </c>
      <c r="D211" s="40">
        <v>1.1081190000000001</v>
      </c>
    </row>
    <row r="212" spans="2:4">
      <c r="B212" s="41">
        <v>1040.0150000000001</v>
      </c>
      <c r="C212" s="37">
        <v>2.1358999999999999</v>
      </c>
      <c r="D212" s="40">
        <v>1.109091</v>
      </c>
    </row>
    <row r="213" spans="2:4">
      <c r="B213" s="41">
        <v>1045.0150000000001</v>
      </c>
      <c r="C213" s="37">
        <v>2.1115940000000002</v>
      </c>
      <c r="D213" s="40">
        <v>1.1049249999999999</v>
      </c>
    </row>
    <row r="214" spans="2:4">
      <c r="B214" s="41">
        <v>1050.0150000000001</v>
      </c>
      <c r="C214" s="37">
        <v>2.098516</v>
      </c>
      <c r="D214" s="40">
        <v>1.102301</v>
      </c>
    </row>
    <row r="215" spans="2:4">
      <c r="B215" s="41">
        <v>1055.0150000000001</v>
      </c>
      <c r="C215" s="37">
        <v>2.0932740000000001</v>
      </c>
      <c r="D215" s="40">
        <v>1.1034360000000001</v>
      </c>
    </row>
    <row r="216" spans="2:4">
      <c r="B216" s="41">
        <v>1060.0160000000001</v>
      </c>
      <c r="C216" s="37">
        <v>2.0902919999999998</v>
      </c>
      <c r="D216" s="40">
        <v>1.104236</v>
      </c>
    </row>
    <row r="217" spans="2:4">
      <c r="B217" s="41">
        <v>1065.0160000000001</v>
      </c>
      <c r="C217" s="37">
        <v>2.0918230000000002</v>
      </c>
      <c r="D217" s="40">
        <v>1.107672</v>
      </c>
    </row>
    <row r="218" spans="2:4">
      <c r="B218" s="41">
        <v>1070.0160000000001</v>
      </c>
      <c r="C218" s="37">
        <v>2.087796</v>
      </c>
      <c r="D218" s="40">
        <v>1.108465</v>
      </c>
    </row>
    <row r="219" spans="2:4">
      <c r="B219" s="41">
        <v>1075.0160000000001</v>
      </c>
      <c r="C219" s="37">
        <v>2.0853679999999999</v>
      </c>
      <c r="D219" s="40">
        <v>1.106951</v>
      </c>
    </row>
    <row r="220" spans="2:4">
      <c r="B220" s="41">
        <v>1080.0160000000001</v>
      </c>
      <c r="C220" s="37">
        <v>2.0718809999999999</v>
      </c>
      <c r="D220" s="40">
        <v>1.101934</v>
      </c>
    </row>
    <row r="221" spans="2:4">
      <c r="B221" s="41">
        <v>1085.0160000000001</v>
      </c>
      <c r="C221" s="37">
        <v>2.053598</v>
      </c>
      <c r="D221" s="40">
        <v>1.097059</v>
      </c>
    </row>
    <row r="222" spans="2:4">
      <c r="B222" s="41">
        <v>1090.0160000000001</v>
      </c>
      <c r="C222" s="37">
        <v>2.0440830000000001</v>
      </c>
      <c r="D222" s="40">
        <v>1.0958060000000001</v>
      </c>
    </row>
    <row r="223" spans="2:4" ht="16" thickBot="1">
      <c r="B223" s="42">
        <v>1095.0160000000001</v>
      </c>
      <c r="C223" s="43">
        <v>2.0306039999999999</v>
      </c>
      <c r="D223" s="44">
        <v>1.093013</v>
      </c>
    </row>
  </sheetData>
  <mergeCells count="4">
    <mergeCell ref="B2:D2"/>
    <mergeCell ref="I100:J100"/>
    <mergeCell ref="G2:H2"/>
    <mergeCell ref="I2:J2"/>
  </mergeCells>
  <pageMargins left="0.75" right="0.75" top="1" bottom="1" header="0.5" footer="0.5"/>
  <pageSetup orientation="portrait" horizontalDpi="4294967292" verticalDpi="4294967292"/>
  <ignoredErrors>
    <ignoredError sqref="G96:J97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2"/>
  <sheetViews>
    <sheetView workbookViewId="0">
      <selection activeCell="F43" sqref="F43"/>
    </sheetView>
  </sheetViews>
  <sheetFormatPr baseColWidth="10" defaultRowHeight="15" x14ac:dyDescent="0"/>
  <cols>
    <col min="6" max="6" width="14.5" customWidth="1"/>
    <col min="8" max="10" width="11.83203125" bestFit="1" customWidth="1"/>
  </cols>
  <sheetData>
    <row r="1" spans="2:16" ht="16" thickBot="1"/>
    <row r="2" spans="2:16" ht="16" thickBot="1">
      <c r="B2" s="420" t="s">
        <v>32</v>
      </c>
      <c r="C2" s="421"/>
      <c r="D2" s="421"/>
      <c r="E2" s="421"/>
      <c r="F2" s="421"/>
      <c r="G2" s="421"/>
      <c r="H2" s="422"/>
      <c r="J2" s="420" t="s">
        <v>32</v>
      </c>
      <c r="K2" s="421"/>
      <c r="L2" s="421"/>
      <c r="M2" s="421"/>
      <c r="N2" s="421"/>
      <c r="O2" s="421"/>
      <c r="P2" s="422"/>
    </row>
    <row r="3" spans="2:16" ht="16" thickBot="1">
      <c r="B3" s="420" t="s">
        <v>33</v>
      </c>
      <c r="C3" s="421"/>
      <c r="D3" s="421"/>
      <c r="E3" s="421"/>
      <c r="F3" s="421"/>
      <c r="G3" s="421"/>
      <c r="H3" s="422"/>
      <c r="J3" s="420" t="s">
        <v>35</v>
      </c>
      <c r="K3" s="421"/>
      <c r="L3" s="421"/>
      <c r="M3" s="421"/>
      <c r="N3" s="421"/>
      <c r="O3" s="421"/>
      <c r="P3" s="422"/>
    </row>
    <row r="4" spans="2:16">
      <c r="B4" s="154"/>
      <c r="C4" s="417" t="s">
        <v>12</v>
      </c>
      <c r="D4" s="418"/>
      <c r="E4" s="417" t="s">
        <v>16</v>
      </c>
      <c r="F4" s="419"/>
      <c r="G4" s="418" t="s">
        <v>17</v>
      </c>
      <c r="H4" s="419"/>
      <c r="J4" s="154"/>
      <c r="K4" s="417" t="s">
        <v>12</v>
      </c>
      <c r="L4" s="418"/>
      <c r="M4" s="417" t="s">
        <v>16</v>
      </c>
      <c r="N4" s="419"/>
      <c r="O4" s="418" t="s">
        <v>17</v>
      </c>
      <c r="P4" s="419"/>
    </row>
    <row r="5" spans="2:16" ht="16" thickBot="1">
      <c r="B5" s="161"/>
      <c r="C5" s="162" t="s">
        <v>13</v>
      </c>
      <c r="D5" s="163" t="s">
        <v>7</v>
      </c>
      <c r="E5" s="162" t="s">
        <v>13</v>
      </c>
      <c r="F5" s="153" t="s">
        <v>7</v>
      </c>
      <c r="G5" s="164" t="s">
        <v>13</v>
      </c>
      <c r="H5" s="153" t="s">
        <v>7</v>
      </c>
      <c r="J5" s="155"/>
      <c r="K5" s="156" t="s">
        <v>13</v>
      </c>
      <c r="L5" s="157" t="s">
        <v>7</v>
      </c>
      <c r="M5" s="156" t="s">
        <v>13</v>
      </c>
      <c r="N5" s="158" t="s">
        <v>7</v>
      </c>
      <c r="O5" s="159" t="s">
        <v>13</v>
      </c>
      <c r="P5" s="158" t="s">
        <v>7</v>
      </c>
    </row>
    <row r="6" spans="2:16">
      <c r="B6" s="71">
        <v>1</v>
      </c>
      <c r="C6" s="149">
        <v>757.69799999999998</v>
      </c>
      <c r="D6" s="149">
        <v>1025.77</v>
      </c>
      <c r="E6" s="149">
        <v>6532.7110000000002</v>
      </c>
      <c r="F6" s="149">
        <v>9966.0750000000007</v>
      </c>
      <c r="G6" s="149">
        <v>1760.79</v>
      </c>
      <c r="H6" s="160">
        <v>3923.2759999999998</v>
      </c>
      <c r="J6" s="45">
        <v>1</v>
      </c>
      <c r="K6" s="115">
        <v>4120.0540000000001</v>
      </c>
      <c r="L6" s="115">
        <v>5618.125</v>
      </c>
      <c r="M6" s="115">
        <v>8142.66</v>
      </c>
      <c r="N6" s="115">
        <v>12219.630999999999</v>
      </c>
      <c r="O6" s="115">
        <v>5007.4679999999998</v>
      </c>
      <c r="P6" s="46">
        <v>6990.0749999999998</v>
      </c>
    </row>
    <row r="7" spans="2:16">
      <c r="B7" s="71">
        <v>2</v>
      </c>
      <c r="C7" s="145">
        <v>697.28399999999999</v>
      </c>
      <c r="D7" s="145">
        <v>1228.0119999999999</v>
      </c>
      <c r="E7" s="145">
        <v>6335.4679999999998</v>
      </c>
      <c r="F7" s="145">
        <v>8749.2459999999992</v>
      </c>
      <c r="G7" s="145">
        <v>2059.4969999999998</v>
      </c>
      <c r="H7" s="146">
        <v>4618.933</v>
      </c>
      <c r="J7" s="116">
        <v>2</v>
      </c>
      <c r="K7" s="114">
        <v>3859.1039999999998</v>
      </c>
      <c r="L7" s="114">
        <v>5145.4179999999997</v>
      </c>
      <c r="M7" s="114">
        <v>10155.56</v>
      </c>
      <c r="N7" s="114">
        <v>14878.094999999999</v>
      </c>
      <c r="O7" s="114">
        <v>6404.5389999999998</v>
      </c>
      <c r="P7" s="117">
        <v>6164.9530000000004</v>
      </c>
    </row>
    <row r="8" spans="2:16">
      <c r="B8" s="71">
        <v>3</v>
      </c>
      <c r="C8" s="114">
        <v>10611.321</v>
      </c>
      <c r="D8" s="114">
        <v>11891.927</v>
      </c>
      <c r="E8" s="114">
        <v>19484.725999999999</v>
      </c>
      <c r="F8" s="114">
        <v>40087.131999999998</v>
      </c>
      <c r="G8" s="114">
        <v>11300.684999999999</v>
      </c>
      <c r="H8" s="117">
        <v>22759.746999999999</v>
      </c>
      <c r="J8" s="116">
        <v>3</v>
      </c>
      <c r="K8" s="114">
        <v>3854.8319999999999</v>
      </c>
      <c r="L8" s="114">
        <v>6423.8029999999999</v>
      </c>
      <c r="M8" s="114">
        <v>9693.9950000000008</v>
      </c>
      <c r="N8" s="114">
        <v>11387.409</v>
      </c>
      <c r="O8" s="114">
        <v>6405.9740000000002</v>
      </c>
      <c r="P8" s="117">
        <v>8306.51</v>
      </c>
    </row>
    <row r="9" spans="2:16" ht="16" thickBot="1">
      <c r="B9" s="147">
        <v>4</v>
      </c>
      <c r="C9" s="119">
        <f>6509.459+924.406</f>
        <v>7433.8649999999998</v>
      </c>
      <c r="D9" s="119">
        <v>14660.049000000001</v>
      </c>
      <c r="E9" s="119">
        <v>13406.342000000001</v>
      </c>
      <c r="F9" s="119">
        <v>39114.131999999998</v>
      </c>
      <c r="G9" s="119">
        <v>9994.1489999999994</v>
      </c>
      <c r="H9" s="120">
        <v>18087.141</v>
      </c>
      <c r="J9" s="118">
        <v>4</v>
      </c>
      <c r="K9" s="119">
        <v>3893.489</v>
      </c>
      <c r="L9" s="119">
        <v>4589.0240000000003</v>
      </c>
      <c r="M9" s="119">
        <v>8597.0450000000001</v>
      </c>
      <c r="N9" s="119">
        <v>11303.752</v>
      </c>
      <c r="O9" s="119">
        <v>5916.56</v>
      </c>
      <c r="P9" s="120">
        <v>7886.0450000000001</v>
      </c>
    </row>
    <row r="10" spans="2:16" ht="16" thickBot="1">
      <c r="B10" s="65"/>
      <c r="C10" s="184"/>
      <c r="D10" s="184"/>
      <c r="E10" s="184"/>
      <c r="F10" s="184"/>
      <c r="G10" s="184"/>
      <c r="H10" s="184"/>
      <c r="J10" s="184"/>
      <c r="K10" s="184"/>
      <c r="L10" s="184"/>
      <c r="M10" s="184"/>
      <c r="N10" s="184"/>
      <c r="O10" s="184"/>
      <c r="P10" s="184"/>
    </row>
    <row r="11" spans="2:16" ht="16" thickBot="1">
      <c r="B11" s="420" t="s">
        <v>37</v>
      </c>
      <c r="C11" s="421"/>
      <c r="D11" s="421"/>
      <c r="E11" s="421"/>
      <c r="F11" s="421"/>
      <c r="G11" s="421"/>
      <c r="H11" s="422"/>
      <c r="J11" s="420" t="s">
        <v>37</v>
      </c>
      <c r="K11" s="421"/>
      <c r="L11" s="421"/>
      <c r="M11" s="421"/>
      <c r="N11" s="421"/>
      <c r="O11" s="421"/>
      <c r="P11" s="422"/>
    </row>
    <row r="12" spans="2:16">
      <c r="B12" s="45"/>
      <c r="C12" s="411" t="s">
        <v>12</v>
      </c>
      <c r="D12" s="411"/>
      <c r="E12" s="411" t="s">
        <v>16</v>
      </c>
      <c r="F12" s="411"/>
      <c r="G12" s="411" t="s">
        <v>17</v>
      </c>
      <c r="H12" s="412"/>
      <c r="J12" s="45"/>
      <c r="K12" s="411" t="s">
        <v>12</v>
      </c>
      <c r="L12" s="411"/>
      <c r="M12" s="411" t="s">
        <v>16</v>
      </c>
      <c r="N12" s="411"/>
      <c r="O12" s="411" t="s">
        <v>17</v>
      </c>
      <c r="P12" s="412"/>
    </row>
    <row r="13" spans="2:16" ht="16" thickBot="1">
      <c r="B13" s="118"/>
      <c r="C13" s="152" t="s">
        <v>13</v>
      </c>
      <c r="D13" s="152" t="s">
        <v>7</v>
      </c>
      <c r="E13" s="152" t="s">
        <v>13</v>
      </c>
      <c r="F13" s="152" t="s">
        <v>7</v>
      </c>
      <c r="G13" s="152" t="s">
        <v>13</v>
      </c>
      <c r="H13" s="153" t="s">
        <v>7</v>
      </c>
      <c r="J13" s="197"/>
      <c r="K13" s="198" t="s">
        <v>13</v>
      </c>
      <c r="L13" s="198" t="s">
        <v>7</v>
      </c>
      <c r="M13" s="198" t="s">
        <v>13</v>
      </c>
      <c r="N13" s="198" t="s">
        <v>7</v>
      </c>
      <c r="O13" s="198" t="s">
        <v>13</v>
      </c>
      <c r="P13" s="158" t="s">
        <v>7</v>
      </c>
    </row>
    <row r="14" spans="2:16">
      <c r="B14" s="45">
        <v>1</v>
      </c>
      <c r="C14" s="165">
        <v>26575.576000000001</v>
      </c>
      <c r="D14" s="165">
        <v>30896.010999999999</v>
      </c>
      <c r="E14" s="165">
        <v>29263.647000000001</v>
      </c>
      <c r="F14" s="165">
        <v>27920.959999999999</v>
      </c>
      <c r="G14" s="165">
        <v>30339.96</v>
      </c>
      <c r="H14" s="166">
        <v>31968.474999999999</v>
      </c>
      <c r="J14" s="45">
        <v>1</v>
      </c>
      <c r="K14" s="115">
        <v>7330.1540000000005</v>
      </c>
      <c r="L14" s="115">
        <v>5846.0829999999996</v>
      </c>
      <c r="M14" s="115">
        <v>7518.9830000000002</v>
      </c>
      <c r="N14" s="115">
        <v>7491.69</v>
      </c>
      <c r="O14" s="115">
        <v>7150.9830000000002</v>
      </c>
      <c r="P14" s="46">
        <v>7831.9830000000002</v>
      </c>
    </row>
    <row r="15" spans="2:16">
      <c r="B15" s="116">
        <v>2</v>
      </c>
      <c r="C15" s="145">
        <v>30065.304</v>
      </c>
      <c r="D15" s="145">
        <v>32075.304</v>
      </c>
      <c r="E15" s="145">
        <v>27100.403999999999</v>
      </c>
      <c r="F15" s="145">
        <v>31240.545999999998</v>
      </c>
      <c r="G15" s="145">
        <v>30293.010999999999</v>
      </c>
      <c r="H15" s="146">
        <v>33385.839</v>
      </c>
      <c r="J15" s="116">
        <v>2</v>
      </c>
      <c r="K15" s="114">
        <v>7273.2759999999998</v>
      </c>
      <c r="L15" s="114">
        <v>7575.8109999999997</v>
      </c>
      <c r="M15" s="114">
        <v>6185.1540000000005</v>
      </c>
      <c r="N15" s="114">
        <v>7411.1040000000003</v>
      </c>
      <c r="O15" s="114">
        <v>7711.5690000000004</v>
      </c>
      <c r="P15" s="117">
        <v>7719.64</v>
      </c>
    </row>
    <row r="16" spans="2:16">
      <c r="B16" s="116">
        <v>3</v>
      </c>
      <c r="C16" s="114">
        <v>4467.0330000000004</v>
      </c>
      <c r="D16" s="114">
        <v>1744.0830000000001</v>
      </c>
      <c r="E16" s="114">
        <v>4761.8109999999997</v>
      </c>
      <c r="F16" s="114">
        <v>2325.6190000000001</v>
      </c>
      <c r="G16" s="114">
        <v>4360.9830000000002</v>
      </c>
      <c r="H16" s="117">
        <v>4238.8410000000003</v>
      </c>
      <c r="J16" s="116">
        <v>3</v>
      </c>
      <c r="K16" s="114">
        <v>4467.0330000000004</v>
      </c>
      <c r="L16" s="114">
        <v>1744.0830000000001</v>
      </c>
      <c r="M16" s="114">
        <v>4761.8109999999997</v>
      </c>
      <c r="N16" s="114">
        <v>2325.6190000000001</v>
      </c>
      <c r="O16" s="114">
        <v>4360.9830000000002</v>
      </c>
      <c r="P16" s="117">
        <v>4238.8410000000003</v>
      </c>
    </row>
    <row r="17" spans="2:16" ht="16" thickBot="1">
      <c r="B17" s="118">
        <v>4</v>
      </c>
      <c r="C17" s="119">
        <v>4409.933</v>
      </c>
      <c r="D17" s="119">
        <v>2540.4969999999998</v>
      </c>
      <c r="E17" s="119">
        <v>3828.518</v>
      </c>
      <c r="F17" s="119">
        <v>2656.1039999999998</v>
      </c>
      <c r="G17" s="119">
        <v>4077.326</v>
      </c>
      <c r="H17" s="120">
        <v>2441.326</v>
      </c>
      <c r="J17" s="118">
        <v>4</v>
      </c>
      <c r="K17" s="119">
        <v>4409.933</v>
      </c>
      <c r="L17" s="119">
        <v>2540.4969999999998</v>
      </c>
      <c r="M17" s="119">
        <v>3828.518</v>
      </c>
      <c r="N17" s="119">
        <v>2656.1039999999998</v>
      </c>
      <c r="O17" s="119">
        <v>4077.326</v>
      </c>
      <c r="P17" s="120">
        <v>2441.326</v>
      </c>
    </row>
    <row r="18" spans="2:16" ht="16" thickBot="1">
      <c r="B18" s="184"/>
      <c r="C18" s="184"/>
      <c r="D18" s="184"/>
      <c r="E18" s="184"/>
      <c r="F18" s="184"/>
      <c r="G18" s="184"/>
      <c r="H18" s="184"/>
      <c r="J18" s="184"/>
      <c r="K18" s="184"/>
      <c r="L18" s="184"/>
      <c r="M18" s="184"/>
      <c r="N18" s="184"/>
      <c r="O18" s="184"/>
      <c r="P18" s="184"/>
    </row>
    <row r="19" spans="2:16" ht="16" thickBot="1">
      <c r="B19" s="420" t="s">
        <v>40</v>
      </c>
      <c r="C19" s="421"/>
      <c r="D19" s="421"/>
      <c r="E19" s="421"/>
      <c r="F19" s="421"/>
      <c r="G19" s="421"/>
      <c r="H19" s="422"/>
      <c r="J19" s="420" t="s">
        <v>38</v>
      </c>
      <c r="K19" s="421"/>
      <c r="L19" s="421"/>
      <c r="M19" s="421"/>
      <c r="N19" s="421"/>
      <c r="O19" s="421"/>
      <c r="P19" s="422"/>
    </row>
    <row r="20" spans="2:16">
      <c r="B20" s="167"/>
      <c r="C20" s="417" t="s">
        <v>12</v>
      </c>
      <c r="D20" s="418"/>
      <c r="E20" s="417" t="s">
        <v>16</v>
      </c>
      <c r="F20" s="419"/>
      <c r="G20" s="418" t="s">
        <v>17</v>
      </c>
      <c r="H20" s="419"/>
      <c r="J20" s="154"/>
      <c r="K20" s="417" t="s">
        <v>12</v>
      </c>
      <c r="L20" s="418"/>
      <c r="M20" s="417" t="s">
        <v>16</v>
      </c>
      <c r="N20" s="419"/>
      <c r="O20" s="418" t="s">
        <v>17</v>
      </c>
      <c r="P20" s="419"/>
    </row>
    <row r="21" spans="2:16" ht="16" thickBot="1">
      <c r="B21" s="168"/>
      <c r="C21" s="34" t="s">
        <v>13</v>
      </c>
      <c r="D21" s="169" t="s">
        <v>7</v>
      </c>
      <c r="E21" s="34" t="s">
        <v>13</v>
      </c>
      <c r="F21" s="151" t="s">
        <v>7</v>
      </c>
      <c r="G21" s="170" t="s">
        <v>13</v>
      </c>
      <c r="H21" s="151" t="s">
        <v>7</v>
      </c>
      <c r="J21" s="155"/>
      <c r="K21" s="156" t="s">
        <v>13</v>
      </c>
      <c r="L21" s="157" t="s">
        <v>7</v>
      </c>
      <c r="M21" s="156" t="s">
        <v>13</v>
      </c>
      <c r="N21" s="158" t="s">
        <v>7</v>
      </c>
      <c r="O21" s="159" t="s">
        <v>13</v>
      </c>
      <c r="P21" s="158" t="s">
        <v>7</v>
      </c>
    </row>
    <row r="22" spans="2:16">
      <c r="B22" s="168">
        <v>1</v>
      </c>
      <c r="C22" s="62">
        <f t="shared" ref="C22:H25" si="0">C6/C14</f>
        <v>2.8511065950179215E-2</v>
      </c>
      <c r="D22" s="62">
        <f t="shared" si="0"/>
        <v>3.320072613904753E-2</v>
      </c>
      <c r="E22" s="142">
        <f t="shared" si="0"/>
        <v>0.22323639292122407</v>
      </c>
      <c r="F22" s="142">
        <f t="shared" si="0"/>
        <v>0.3569388373465669</v>
      </c>
      <c r="G22" s="141">
        <f t="shared" si="0"/>
        <v>5.8035343487598534E-2</v>
      </c>
      <c r="H22" s="171">
        <f t="shared" si="0"/>
        <v>0.12272327660296589</v>
      </c>
      <c r="J22" s="189">
        <v>1</v>
      </c>
      <c r="K22" s="202">
        <f t="shared" ref="K22:P22" si="1">K6/K14</f>
        <v>0.56206922801349057</v>
      </c>
      <c r="L22" s="203">
        <f t="shared" si="1"/>
        <v>0.96100671167344021</v>
      </c>
      <c r="M22" s="204">
        <f t="shared" si="1"/>
        <v>1.0829469889744396</v>
      </c>
      <c r="N22" s="204">
        <f t="shared" si="1"/>
        <v>1.6310913825852378</v>
      </c>
      <c r="O22" s="205">
        <f t="shared" si="1"/>
        <v>0.70024890284314756</v>
      </c>
      <c r="P22" s="206">
        <f t="shared" si="1"/>
        <v>0.89250385247261133</v>
      </c>
    </row>
    <row r="23" spans="2:16">
      <c r="B23" s="168">
        <v>2</v>
      </c>
      <c r="C23" s="62">
        <f t="shared" si="0"/>
        <v>2.3192314968775968E-2</v>
      </c>
      <c r="D23" s="62">
        <f t="shared" si="0"/>
        <v>3.8285280164452998E-2</v>
      </c>
      <c r="E23" s="142">
        <f t="shared" si="0"/>
        <v>0.23377762191294271</v>
      </c>
      <c r="F23" s="142">
        <f t="shared" si="0"/>
        <v>0.28006059817264395</v>
      </c>
      <c r="G23" s="141">
        <f t="shared" si="0"/>
        <v>6.7985879647288944E-2</v>
      </c>
      <c r="H23" s="171">
        <f t="shared" si="0"/>
        <v>0.13835006512791245</v>
      </c>
      <c r="J23" s="189">
        <v>2</v>
      </c>
      <c r="K23" s="207">
        <f t="shared" ref="K23:M25" si="2">K7/K15</f>
        <v>0.53058676722841258</v>
      </c>
      <c r="L23" s="199">
        <f t="shared" si="2"/>
        <v>0.67919038634939544</v>
      </c>
      <c r="M23" s="200">
        <f t="shared" si="2"/>
        <v>1.6419251646765787</v>
      </c>
      <c r="N23" s="200">
        <f t="shared" ref="N23:O23" si="3">N7/N15</f>
        <v>2.007540981748468</v>
      </c>
      <c r="O23" s="201">
        <f t="shared" si="3"/>
        <v>0.83051049663174892</v>
      </c>
      <c r="P23" s="208">
        <f t="shared" ref="P23" si="4">P7/P15</f>
        <v>0.79860628215823537</v>
      </c>
    </row>
    <row r="24" spans="2:16">
      <c r="B24" s="168">
        <v>3</v>
      </c>
      <c r="C24" s="62">
        <f t="shared" si="0"/>
        <v>2.3754740562695638</v>
      </c>
      <c r="D24" s="62">
        <f t="shared" si="0"/>
        <v>6.8184409801597736</v>
      </c>
      <c r="E24" s="142">
        <f t="shared" si="0"/>
        <v>4.0918730289799408</v>
      </c>
      <c r="F24" s="142">
        <f t="shared" si="0"/>
        <v>17.237188034669476</v>
      </c>
      <c r="G24" s="141">
        <f t="shared" si="0"/>
        <v>2.5913159945819553</v>
      </c>
      <c r="H24" s="171">
        <f t="shared" si="0"/>
        <v>5.3693325604805651</v>
      </c>
      <c r="J24" s="189">
        <v>3</v>
      </c>
      <c r="K24" s="207">
        <f t="shared" si="2"/>
        <v>0.86295131466456587</v>
      </c>
      <c r="L24" s="199">
        <f t="shared" si="2"/>
        <v>3.683197990003916</v>
      </c>
      <c r="M24" s="200">
        <f t="shared" si="2"/>
        <v>2.0357790344891895</v>
      </c>
      <c r="N24" s="200">
        <f t="shared" ref="N24:O24" si="5">N8/N16</f>
        <v>4.8965066934867663</v>
      </c>
      <c r="O24" s="201">
        <f t="shared" si="5"/>
        <v>1.4689289089180122</v>
      </c>
      <c r="P24" s="208">
        <f t="shared" ref="P24" si="6">P8/P16</f>
        <v>1.9596182069579868</v>
      </c>
    </row>
    <row r="25" spans="2:16" ht="16" thickBot="1">
      <c r="B25" s="172">
        <v>4</v>
      </c>
      <c r="C25" s="173">
        <f t="shared" si="0"/>
        <v>1.6857092840186008</v>
      </c>
      <c r="D25" s="173">
        <f t="shared" si="0"/>
        <v>5.7705437164460349</v>
      </c>
      <c r="E25" s="174">
        <f t="shared" si="0"/>
        <v>3.5017053596195709</v>
      </c>
      <c r="F25" s="174">
        <f t="shared" si="0"/>
        <v>14.726129699740673</v>
      </c>
      <c r="G25" s="175">
        <f t="shared" si="0"/>
        <v>2.4511527898431469</v>
      </c>
      <c r="H25" s="176">
        <f t="shared" si="0"/>
        <v>7.4087364817316486</v>
      </c>
      <c r="J25" s="190">
        <v>4</v>
      </c>
      <c r="K25" s="209">
        <f t="shared" si="2"/>
        <v>0.88289073779578964</v>
      </c>
      <c r="L25" s="210">
        <f t="shared" si="2"/>
        <v>1.8063489151925787</v>
      </c>
      <c r="M25" s="211">
        <f t="shared" si="2"/>
        <v>2.2455281652064847</v>
      </c>
      <c r="N25" s="211">
        <f t="shared" ref="N25:O25" si="7">N9/N17</f>
        <v>4.2557640815269284</v>
      </c>
      <c r="O25" s="212">
        <f t="shared" si="7"/>
        <v>1.4510882867840345</v>
      </c>
      <c r="P25" s="213">
        <f t="shared" ref="P25" si="8">P9/P17</f>
        <v>3.2302302109591263</v>
      </c>
    </row>
    <row r="26" spans="2:16" ht="16" thickBot="1">
      <c r="B26" s="185"/>
      <c r="C26" s="186"/>
      <c r="D26" s="186"/>
      <c r="E26" s="187"/>
      <c r="F26" s="187"/>
      <c r="G26" s="188"/>
      <c r="H26" s="188"/>
      <c r="J26" s="184"/>
      <c r="K26" s="191"/>
      <c r="L26" s="191"/>
      <c r="M26" s="192"/>
      <c r="N26" s="192"/>
      <c r="O26" s="193"/>
      <c r="P26" s="193"/>
    </row>
    <row r="27" spans="2:16" ht="16" thickBot="1">
      <c r="B27" s="420" t="s">
        <v>41</v>
      </c>
      <c r="C27" s="421"/>
      <c r="D27" s="421"/>
      <c r="E27" s="421"/>
      <c r="F27" s="421"/>
      <c r="G27" s="421"/>
      <c r="H27" s="422"/>
      <c r="J27" s="420" t="s">
        <v>39</v>
      </c>
      <c r="K27" s="421"/>
      <c r="L27" s="421"/>
      <c r="M27" s="421"/>
      <c r="N27" s="421"/>
      <c r="O27" s="421"/>
      <c r="P27" s="422"/>
    </row>
    <row r="28" spans="2:16">
      <c r="B28" s="167"/>
      <c r="C28" s="417" t="s">
        <v>12</v>
      </c>
      <c r="D28" s="418"/>
      <c r="E28" s="417" t="s">
        <v>16</v>
      </c>
      <c r="F28" s="419"/>
      <c r="G28" s="418" t="s">
        <v>17</v>
      </c>
      <c r="H28" s="419"/>
      <c r="J28" s="154"/>
      <c r="K28" s="417" t="s">
        <v>12</v>
      </c>
      <c r="L28" s="418"/>
      <c r="M28" s="417" t="s">
        <v>16</v>
      </c>
      <c r="N28" s="419"/>
      <c r="O28" s="418" t="s">
        <v>17</v>
      </c>
      <c r="P28" s="419"/>
    </row>
    <row r="29" spans="2:16" ht="16" thickBot="1">
      <c r="B29" s="168"/>
      <c r="C29" s="34" t="s">
        <v>13</v>
      </c>
      <c r="D29" s="169" t="s">
        <v>7</v>
      </c>
      <c r="E29" s="34" t="s">
        <v>13</v>
      </c>
      <c r="F29" s="151" t="s">
        <v>7</v>
      </c>
      <c r="G29" s="170" t="s">
        <v>13</v>
      </c>
      <c r="H29" s="151" t="s">
        <v>7</v>
      </c>
      <c r="J29" s="155"/>
      <c r="K29" s="162" t="s">
        <v>13</v>
      </c>
      <c r="L29" s="163" t="s">
        <v>7</v>
      </c>
      <c r="M29" s="162" t="s">
        <v>13</v>
      </c>
      <c r="N29" s="153" t="s">
        <v>7</v>
      </c>
      <c r="O29" s="164" t="s">
        <v>13</v>
      </c>
      <c r="P29" s="153" t="s">
        <v>7</v>
      </c>
    </row>
    <row r="30" spans="2:16">
      <c r="B30" s="168">
        <v>1</v>
      </c>
      <c r="C30" s="143">
        <f>C22/0.028</f>
        <v>1.0182523553635434</v>
      </c>
      <c r="D30" s="143">
        <f t="shared" ref="D30:H30" si="9">D22/0.028</f>
        <v>1.1857402192516975</v>
      </c>
      <c r="E30" s="143">
        <f t="shared" si="9"/>
        <v>7.972728318615145</v>
      </c>
      <c r="F30" s="143">
        <f t="shared" si="9"/>
        <v>12.747815619520246</v>
      </c>
      <c r="G30" s="143">
        <f t="shared" si="9"/>
        <v>2.0726908388428047</v>
      </c>
      <c r="H30" s="144">
        <f t="shared" si="9"/>
        <v>4.3829741643916389</v>
      </c>
      <c r="J30" s="155">
        <v>1</v>
      </c>
      <c r="K30" s="143">
        <f>K22/0.56</f>
        <v>1.0036950500240902</v>
      </c>
      <c r="L30" s="143">
        <f t="shared" ref="L30:P30" si="10">L22/0.56</f>
        <v>1.7160834137025716</v>
      </c>
      <c r="M30" s="143">
        <f t="shared" si="10"/>
        <v>1.9338339088829277</v>
      </c>
      <c r="N30" s="143">
        <f t="shared" si="10"/>
        <v>2.9126631831879242</v>
      </c>
      <c r="O30" s="143">
        <f t="shared" si="10"/>
        <v>1.2504444693627634</v>
      </c>
      <c r="P30" s="144">
        <f t="shared" si="10"/>
        <v>1.5937568794153771</v>
      </c>
    </row>
    <row r="31" spans="2:16">
      <c r="B31" s="168">
        <v>2</v>
      </c>
      <c r="C31" s="143">
        <f>C23/0.028</f>
        <v>0.82829696317057022</v>
      </c>
      <c r="D31" s="143">
        <f t="shared" ref="D31:H31" si="11">D23/0.028</f>
        <v>1.3673314344447498</v>
      </c>
      <c r="E31" s="143">
        <f t="shared" si="11"/>
        <v>8.3492007826050969</v>
      </c>
      <c r="F31" s="143">
        <f t="shared" si="11"/>
        <v>10.002164220451569</v>
      </c>
      <c r="G31" s="143">
        <f t="shared" si="11"/>
        <v>2.4280671302603194</v>
      </c>
      <c r="H31" s="144">
        <f t="shared" si="11"/>
        <v>4.9410737545683014</v>
      </c>
      <c r="J31" s="155">
        <v>2</v>
      </c>
      <c r="K31" s="143">
        <f>K23/0.56</f>
        <v>0.9474763700507367</v>
      </c>
      <c r="L31" s="143">
        <f t="shared" ref="L31:P31" si="12">L23/0.56</f>
        <v>1.2128399756239203</v>
      </c>
      <c r="M31" s="143">
        <f t="shared" si="12"/>
        <v>2.9320092226367476</v>
      </c>
      <c r="N31" s="143">
        <f t="shared" si="12"/>
        <v>3.5848946102651209</v>
      </c>
      <c r="O31" s="143">
        <f t="shared" si="12"/>
        <v>1.4830544582709801</v>
      </c>
      <c r="P31" s="144">
        <f t="shared" si="12"/>
        <v>1.4260826467111345</v>
      </c>
    </row>
    <row r="32" spans="2:16">
      <c r="B32" s="168">
        <v>3</v>
      </c>
      <c r="C32" s="143">
        <f t="shared" ref="C32:H32" si="13">C24/2.37</f>
        <v>1.0023097283837821</v>
      </c>
      <c r="D32" s="143">
        <f t="shared" si="13"/>
        <v>2.8769793165231112</v>
      </c>
      <c r="E32" s="143">
        <f t="shared" si="13"/>
        <v>1.7265287042109454</v>
      </c>
      <c r="F32" s="143">
        <f t="shared" si="13"/>
        <v>7.2730751201137025</v>
      </c>
      <c r="G32" s="143">
        <f t="shared" si="13"/>
        <v>1.0933822761949177</v>
      </c>
      <c r="H32" s="144">
        <f t="shared" si="13"/>
        <v>2.2655411647597319</v>
      </c>
      <c r="J32" s="155">
        <v>3</v>
      </c>
      <c r="K32" s="143">
        <f>K24/0.86</f>
        <v>1.0034317612378674</v>
      </c>
      <c r="L32" s="143">
        <f t="shared" ref="L32:P32" si="14">L24/0.86</f>
        <v>4.2827883604696702</v>
      </c>
      <c r="M32" s="143">
        <f t="shared" si="14"/>
        <v>2.367184923824639</v>
      </c>
      <c r="N32" s="143">
        <f>N24/0.86</f>
        <v>5.6936124342869379</v>
      </c>
      <c r="O32" s="143">
        <f t="shared" si="14"/>
        <v>1.708056870834898</v>
      </c>
      <c r="P32" s="144">
        <f t="shared" si="14"/>
        <v>2.2786258220441709</v>
      </c>
    </row>
    <row r="33" spans="2:16" ht="16" thickBot="1">
      <c r="B33" s="168">
        <v>4</v>
      </c>
      <c r="C33" s="143">
        <f>C25/2.37</f>
        <v>0.71126974009223654</v>
      </c>
      <c r="D33" s="143">
        <f t="shared" ref="D33:H33" si="15">D25/2.37</f>
        <v>2.4348285723400989</v>
      </c>
      <c r="E33" s="143">
        <f t="shared" si="15"/>
        <v>1.4775128099660635</v>
      </c>
      <c r="F33" s="143">
        <f t="shared" si="15"/>
        <v>6.213556835333617</v>
      </c>
      <c r="G33" s="143">
        <f t="shared" si="15"/>
        <v>1.034241683478121</v>
      </c>
      <c r="H33" s="144">
        <f t="shared" si="15"/>
        <v>3.1260491484099782</v>
      </c>
      <c r="J33" s="155">
        <v>4</v>
      </c>
      <c r="K33" s="143">
        <f>K25/0.86</f>
        <v>1.0266171369718484</v>
      </c>
      <c r="L33" s="143">
        <f t="shared" ref="L33:P33" si="16">L25/0.86</f>
        <v>2.1004057153402078</v>
      </c>
      <c r="M33" s="143">
        <f t="shared" si="16"/>
        <v>2.6110792618680057</v>
      </c>
      <c r="N33" s="143">
        <f t="shared" si="16"/>
        <v>4.9485628854964281</v>
      </c>
      <c r="O33" s="143">
        <f t="shared" si="16"/>
        <v>1.6873119613767842</v>
      </c>
      <c r="P33" s="144">
        <f t="shared" si="16"/>
        <v>3.7560816406501472</v>
      </c>
    </row>
    <row r="34" spans="2:16">
      <c r="B34" s="27" t="s">
        <v>0</v>
      </c>
      <c r="C34" s="12">
        <f>AVERAGE(C30:C33)</f>
        <v>0.89003219675253309</v>
      </c>
      <c r="D34" s="12">
        <f t="shared" ref="D34:H34" si="17">AVERAGE(D30:D33)</f>
        <v>1.9662198856399145</v>
      </c>
      <c r="E34" s="12">
        <f t="shared" si="17"/>
        <v>4.8814926538493131</v>
      </c>
      <c r="F34" s="12">
        <f t="shared" si="17"/>
        <v>9.0591529488547842</v>
      </c>
      <c r="G34" s="12">
        <f t="shared" si="17"/>
        <v>1.6570954821940407</v>
      </c>
      <c r="H34" s="55">
        <f t="shared" si="17"/>
        <v>3.6789095580324127</v>
      </c>
      <c r="J34" s="194" t="s">
        <v>0</v>
      </c>
      <c r="K34" s="12">
        <f>AVERAGE(K30:K33)</f>
        <v>0.99530507957113568</v>
      </c>
      <c r="L34" s="12">
        <f t="shared" ref="L34" si="18">AVERAGE(L30:L33)</f>
        <v>2.3280293662840927</v>
      </c>
      <c r="M34" s="12">
        <f t="shared" ref="M34" si="19">AVERAGE(M30:M33)</f>
        <v>2.4610268293030799</v>
      </c>
      <c r="N34" s="12">
        <f t="shared" ref="N34" si="20">AVERAGE(N30:N33)</f>
        <v>4.2849332783091025</v>
      </c>
      <c r="O34" s="12">
        <f t="shared" ref="O34" si="21">AVERAGE(O30:O33)</f>
        <v>1.5322169399613563</v>
      </c>
      <c r="P34" s="55">
        <f t="shared" ref="P34" si="22">AVERAGE(P30:P33)</f>
        <v>2.263636747205207</v>
      </c>
    </row>
    <row r="35" spans="2:16">
      <c r="B35" s="28" t="s">
        <v>1</v>
      </c>
      <c r="C35" s="13">
        <f>STDEV(C30:C33)</f>
        <v>0.14698515589460351</v>
      </c>
      <c r="D35" s="13">
        <f t="shared" ref="D35:H35" si="23">STDEV(D30:D33)</f>
        <v>0.81993754412840514</v>
      </c>
      <c r="E35" s="13">
        <f t="shared" si="23"/>
        <v>3.7912888706630423</v>
      </c>
      <c r="F35" s="13">
        <f t="shared" si="23"/>
        <v>2.9316089898396882</v>
      </c>
      <c r="G35" s="13">
        <f t="shared" si="23"/>
        <v>0.70067496406029961</v>
      </c>
      <c r="H35" s="56">
        <f t="shared" si="23"/>
        <v>1.2099628474427004</v>
      </c>
      <c r="J35" s="195" t="s">
        <v>1</v>
      </c>
      <c r="K35" s="13">
        <f>STDEV(K30:K33)</f>
        <v>3.368711401592641E-2</v>
      </c>
      <c r="L35" s="13">
        <f t="shared" ref="L35:P35" si="24">STDEV(L30:L33)</f>
        <v>1.3529006464802875</v>
      </c>
      <c r="M35" s="13">
        <f t="shared" si="24"/>
        <v>0.42074490526284286</v>
      </c>
      <c r="N35" s="13">
        <f t="shared" si="24"/>
        <v>1.2646423171187842</v>
      </c>
      <c r="O35" s="13">
        <f t="shared" si="24"/>
        <v>0.21353127932511107</v>
      </c>
      <c r="P35" s="56">
        <f t="shared" si="24"/>
        <v>1.0611082792469027</v>
      </c>
    </row>
    <row r="36" spans="2:16">
      <c r="B36" s="28" t="s">
        <v>2</v>
      </c>
      <c r="C36" s="13">
        <f>C35/SQRT(4)</f>
        <v>7.3492577947301754E-2</v>
      </c>
      <c r="D36" s="13">
        <f t="shared" ref="D36:H36" si="25">D35/SQRT(4)</f>
        <v>0.40996877206420257</v>
      </c>
      <c r="E36" s="13">
        <f t="shared" si="25"/>
        <v>1.8956444353315212</v>
      </c>
      <c r="F36" s="13">
        <f t="shared" si="25"/>
        <v>1.4658044949198441</v>
      </c>
      <c r="G36" s="13">
        <f t="shared" si="25"/>
        <v>0.3503374820301498</v>
      </c>
      <c r="H36" s="56">
        <f t="shared" si="25"/>
        <v>0.60498142372135022</v>
      </c>
      <c r="J36" s="195" t="s">
        <v>2</v>
      </c>
      <c r="K36" s="13">
        <f>K35/SQRT(4)</f>
        <v>1.6843557007963205E-2</v>
      </c>
      <c r="L36" s="13">
        <f t="shared" ref="L36" si="26">L35/SQRT(4)</f>
        <v>0.67645032324014376</v>
      </c>
      <c r="M36" s="13">
        <f t="shared" ref="M36" si="27">M35/SQRT(4)</f>
        <v>0.21037245263142143</v>
      </c>
      <c r="N36" s="13">
        <f t="shared" ref="N36" si="28">N35/SQRT(4)</f>
        <v>0.63232115855939208</v>
      </c>
      <c r="O36" s="13">
        <f t="shared" ref="O36" si="29">O35/SQRT(4)</f>
        <v>0.10676563966255553</v>
      </c>
      <c r="P36" s="56">
        <f t="shared" ref="P36" si="30">P35/SQRT(4)</f>
        <v>0.53055413962345133</v>
      </c>
    </row>
    <row r="37" spans="2:16" ht="16" thickBot="1">
      <c r="B37" s="57" t="s">
        <v>3</v>
      </c>
      <c r="C37" s="58">
        <v>4</v>
      </c>
      <c r="D37" s="58">
        <v>4</v>
      </c>
      <c r="E37" s="58">
        <v>4</v>
      </c>
      <c r="F37" s="58">
        <v>4</v>
      </c>
      <c r="G37" s="58">
        <v>4</v>
      </c>
      <c r="H37" s="59">
        <v>4</v>
      </c>
      <c r="J37" s="196" t="s">
        <v>3</v>
      </c>
      <c r="K37" s="58">
        <v>4</v>
      </c>
      <c r="L37" s="58">
        <v>4</v>
      </c>
      <c r="M37" s="58">
        <v>4</v>
      </c>
      <c r="N37" s="58">
        <v>4</v>
      </c>
      <c r="O37" s="58">
        <v>4</v>
      </c>
      <c r="P37" s="59">
        <v>4</v>
      </c>
    </row>
    <row r="38" spans="2:16" ht="16" thickBot="1"/>
    <row r="39" spans="2:16" ht="16" thickBot="1">
      <c r="D39" s="177" t="s">
        <v>19</v>
      </c>
      <c r="E39" s="178"/>
      <c r="F39" s="179"/>
      <c r="G39" s="216" t="s">
        <v>5</v>
      </c>
      <c r="H39" s="220"/>
      <c r="L39" s="177" t="s">
        <v>36</v>
      </c>
      <c r="M39" s="178"/>
      <c r="N39" s="179"/>
      <c r="O39" s="180" t="s">
        <v>5</v>
      </c>
    </row>
    <row r="40" spans="2:16">
      <c r="D40" s="181" t="s">
        <v>18</v>
      </c>
      <c r="E40" s="148" t="s">
        <v>13</v>
      </c>
      <c r="F40" s="148" t="s">
        <v>7</v>
      </c>
      <c r="G40" s="217">
        <v>4.1500000000000002E-2</v>
      </c>
      <c r="H40" s="221" t="s">
        <v>44</v>
      </c>
      <c r="L40" s="181" t="s">
        <v>18</v>
      </c>
      <c r="M40" s="148" t="s">
        <v>13</v>
      </c>
      <c r="N40" s="148" t="s">
        <v>7</v>
      </c>
      <c r="O40" s="126" t="s">
        <v>34</v>
      </c>
    </row>
    <row r="41" spans="2:16">
      <c r="D41" s="182" t="s">
        <v>16</v>
      </c>
      <c r="E41" s="121" t="s">
        <v>13</v>
      </c>
      <c r="F41" s="121" t="s">
        <v>7</v>
      </c>
      <c r="G41" s="218" t="s">
        <v>34</v>
      </c>
      <c r="H41" s="221"/>
      <c r="L41" s="182" t="s">
        <v>16</v>
      </c>
      <c r="M41" s="121" t="s">
        <v>13</v>
      </c>
      <c r="N41" s="121" t="s">
        <v>7</v>
      </c>
      <c r="O41" s="117">
        <v>0.03</v>
      </c>
    </row>
    <row r="42" spans="2:16" ht="16" thickBot="1">
      <c r="D42" s="150" t="s">
        <v>17</v>
      </c>
      <c r="E42" s="183" t="s">
        <v>13</v>
      </c>
      <c r="F42" s="183" t="s">
        <v>7</v>
      </c>
      <c r="G42" s="219">
        <v>2.7E-2</v>
      </c>
      <c r="H42" s="222" t="s">
        <v>45</v>
      </c>
      <c r="L42" s="150" t="s">
        <v>17</v>
      </c>
      <c r="M42" s="183" t="s">
        <v>13</v>
      </c>
      <c r="N42" s="183" t="s">
        <v>7</v>
      </c>
      <c r="O42" s="120" t="s">
        <v>34</v>
      </c>
    </row>
  </sheetData>
  <mergeCells count="34">
    <mergeCell ref="B2:H2"/>
    <mergeCell ref="J2:P2"/>
    <mergeCell ref="J3:P3"/>
    <mergeCell ref="K4:L4"/>
    <mergeCell ref="M4:N4"/>
    <mergeCell ref="O4:P4"/>
    <mergeCell ref="C28:D28"/>
    <mergeCell ref="E28:F28"/>
    <mergeCell ref="G28:H28"/>
    <mergeCell ref="B3:H3"/>
    <mergeCell ref="B11:H11"/>
    <mergeCell ref="B19:H19"/>
    <mergeCell ref="B27:H27"/>
    <mergeCell ref="C12:D12"/>
    <mergeCell ref="E12:F12"/>
    <mergeCell ref="G12:H12"/>
    <mergeCell ref="C20:D20"/>
    <mergeCell ref="E20:F20"/>
    <mergeCell ref="G20:H20"/>
    <mergeCell ref="C4:D4"/>
    <mergeCell ref="E4:F4"/>
    <mergeCell ref="G4:H4"/>
    <mergeCell ref="J11:P11"/>
    <mergeCell ref="K12:L12"/>
    <mergeCell ref="M12:N12"/>
    <mergeCell ref="O12:P12"/>
    <mergeCell ref="J19:P19"/>
    <mergeCell ref="K20:L20"/>
    <mergeCell ref="M20:N20"/>
    <mergeCell ref="O20:P20"/>
    <mergeCell ref="J27:P27"/>
    <mergeCell ref="K28:L28"/>
    <mergeCell ref="M28:N28"/>
    <mergeCell ref="O28:P28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27"/>
  <sheetViews>
    <sheetView workbookViewId="0">
      <selection activeCell="L23" sqref="L23:M23"/>
    </sheetView>
  </sheetViews>
  <sheetFormatPr baseColWidth="10" defaultRowHeight="15" x14ac:dyDescent="0"/>
  <cols>
    <col min="5" max="5" width="13.1640625" bestFit="1" customWidth="1"/>
  </cols>
  <sheetData>
    <row r="3" spans="2:14" ht="16" thickBot="1"/>
    <row r="4" spans="2:14" ht="16" thickBot="1">
      <c r="B4" s="67"/>
      <c r="C4" s="423" t="s">
        <v>15</v>
      </c>
      <c r="D4" s="424"/>
      <c r="E4" s="425"/>
      <c r="F4" s="423" t="s">
        <v>46</v>
      </c>
      <c r="G4" s="424"/>
      <c r="H4" s="425"/>
      <c r="I4" s="423" t="s">
        <v>47</v>
      </c>
      <c r="J4" s="424"/>
      <c r="K4" s="425"/>
      <c r="L4" s="423" t="s">
        <v>48</v>
      </c>
      <c r="M4" s="424"/>
      <c r="N4" s="425"/>
    </row>
    <row r="5" spans="2:14" ht="16" thickBot="1">
      <c r="B5" s="223"/>
      <c r="C5" s="224" t="s">
        <v>49</v>
      </c>
      <c r="D5" s="225" t="s">
        <v>50</v>
      </c>
      <c r="E5" s="226" t="s">
        <v>51</v>
      </c>
      <c r="F5" s="224" t="s">
        <v>49</v>
      </c>
      <c r="G5" s="225" t="s">
        <v>50</v>
      </c>
      <c r="H5" s="226" t="s">
        <v>51</v>
      </c>
      <c r="I5" s="224" t="s">
        <v>49</v>
      </c>
      <c r="J5" s="225" t="s">
        <v>50</v>
      </c>
      <c r="K5" s="226" t="s">
        <v>51</v>
      </c>
      <c r="L5" s="214" t="s">
        <v>49</v>
      </c>
      <c r="M5" s="115" t="s">
        <v>50</v>
      </c>
      <c r="N5" s="215" t="s">
        <v>51</v>
      </c>
    </row>
    <row r="6" spans="2:14">
      <c r="B6" s="227">
        <v>1</v>
      </c>
      <c r="C6" s="228">
        <v>20574.136999999999</v>
      </c>
      <c r="D6" s="229">
        <v>14805.874</v>
      </c>
      <c r="E6" s="230">
        <v>3801.518</v>
      </c>
      <c r="F6" s="228">
        <v>10413.718999999999</v>
      </c>
      <c r="G6" s="229">
        <v>9403.7189999999991</v>
      </c>
      <c r="H6" s="230">
        <v>11127.77</v>
      </c>
      <c r="I6" s="13">
        <f>C6/F6</f>
        <v>1.9756762209543008</v>
      </c>
      <c r="J6" s="231">
        <f>D6/G6</f>
        <v>1.5744700580695787</v>
      </c>
      <c r="K6" s="3">
        <f>E6/H6</f>
        <v>0.34162442250334074</v>
      </c>
      <c r="L6" s="13">
        <f>I6/1.98</f>
        <v>0.99781627320924282</v>
      </c>
      <c r="M6" s="231">
        <f>J6/1.98</f>
        <v>0.7951868980149388</v>
      </c>
      <c r="N6" s="3">
        <f>K6/1.98</f>
        <v>0.17253758712289938</v>
      </c>
    </row>
    <row r="7" spans="2:14">
      <c r="B7" s="232">
        <v>2</v>
      </c>
      <c r="C7" s="228">
        <v>22954.501</v>
      </c>
      <c r="D7" s="229">
        <v>15927.924000000001</v>
      </c>
      <c r="E7" s="230">
        <v>3164.0329999999999</v>
      </c>
      <c r="F7" s="228">
        <v>12341.305</v>
      </c>
      <c r="G7" s="229">
        <v>9051.4770000000008</v>
      </c>
      <c r="H7" s="230">
        <v>10838.012000000001</v>
      </c>
      <c r="I7" s="13">
        <f t="shared" ref="I7:K10" si="0">C7/F7</f>
        <v>1.859973560332558</v>
      </c>
      <c r="J7" s="231">
        <f t="shared" si="0"/>
        <v>1.759704410672424</v>
      </c>
      <c r="K7" s="3">
        <f t="shared" si="0"/>
        <v>0.29193850311293251</v>
      </c>
      <c r="L7" s="13">
        <f t="shared" ref="L7:N10" si="1">I7/1.98</f>
        <v>0.93938058602654451</v>
      </c>
      <c r="M7" s="231">
        <f t="shared" si="1"/>
        <v>0.88873960134970909</v>
      </c>
      <c r="N7" s="3">
        <f t="shared" si="1"/>
        <v>0.14744368844087502</v>
      </c>
    </row>
    <row r="8" spans="2:14">
      <c r="B8" s="232">
        <v>3</v>
      </c>
      <c r="C8" s="228">
        <v>21142.38</v>
      </c>
      <c r="D8" s="229">
        <v>16954.338</v>
      </c>
      <c r="E8" s="230">
        <v>2337.79</v>
      </c>
      <c r="F8" s="228">
        <v>12122.012000000001</v>
      </c>
      <c r="G8" s="229">
        <v>12090.355</v>
      </c>
      <c r="H8" s="230">
        <v>8537.1839999999993</v>
      </c>
      <c r="I8" s="13">
        <f t="shared" si="0"/>
        <v>1.7441312547784971</v>
      </c>
      <c r="J8" s="231">
        <f t="shared" si="0"/>
        <v>1.4023027446257781</v>
      </c>
      <c r="K8" s="3">
        <f t="shared" si="0"/>
        <v>0.27383619704108525</v>
      </c>
      <c r="L8" s="13">
        <f t="shared" si="1"/>
        <v>0.88087437110025102</v>
      </c>
      <c r="M8" s="231">
        <f t="shared" si="1"/>
        <v>0.70823370940695862</v>
      </c>
      <c r="N8" s="3">
        <f t="shared" si="1"/>
        <v>0.13830110961670972</v>
      </c>
    </row>
    <row r="9" spans="2:14">
      <c r="B9" s="232">
        <v>4</v>
      </c>
      <c r="C9" s="228">
        <v>21460.844000000001</v>
      </c>
      <c r="D9" s="229"/>
      <c r="E9" s="230">
        <v>2811.74</v>
      </c>
      <c r="F9" s="228">
        <v>10203.82</v>
      </c>
      <c r="G9" s="229"/>
      <c r="H9" s="230">
        <v>8403.4259999999995</v>
      </c>
      <c r="I9" s="13">
        <f t="shared" si="0"/>
        <v>2.1032166384746107</v>
      </c>
      <c r="J9" s="231"/>
      <c r="K9" s="3">
        <f t="shared" si="0"/>
        <v>0.33459448563002758</v>
      </c>
      <c r="L9" s="13">
        <f t="shared" si="1"/>
        <v>1.0622306254922276</v>
      </c>
      <c r="M9" s="231"/>
      <c r="N9" s="3">
        <f t="shared" si="1"/>
        <v>0.1689871139545594</v>
      </c>
    </row>
    <row r="10" spans="2:14" ht="16" thickBot="1">
      <c r="B10" s="233"/>
      <c r="C10" s="234">
        <v>17114.994999999999</v>
      </c>
      <c r="D10" s="235"/>
      <c r="E10" s="236">
        <v>1556.355</v>
      </c>
      <c r="F10" s="234">
        <v>6512.6480000000001</v>
      </c>
      <c r="G10" s="235"/>
      <c r="H10" s="236">
        <v>5016.0119999999997</v>
      </c>
      <c r="I10" s="237">
        <f t="shared" si="0"/>
        <v>2.6279625430393287</v>
      </c>
      <c r="J10" s="238"/>
      <c r="K10" s="239">
        <f t="shared" si="0"/>
        <v>0.31027736775749343</v>
      </c>
      <c r="L10" s="237">
        <f t="shared" si="1"/>
        <v>1.3272538096158226</v>
      </c>
      <c r="M10" s="238"/>
      <c r="N10" s="239">
        <f t="shared" si="1"/>
        <v>0.15670574129166334</v>
      </c>
    </row>
    <row r="11" spans="2:14">
      <c r="B11" s="240" t="s">
        <v>0</v>
      </c>
      <c r="C11" s="241"/>
      <c r="D11" s="241"/>
      <c r="E11" s="241"/>
      <c r="F11" s="241"/>
      <c r="G11" s="242"/>
      <c r="H11" s="243"/>
      <c r="I11" s="23"/>
      <c r="J11" s="244"/>
      <c r="K11" s="245"/>
      <c r="L11" s="12">
        <f>AVERAGE(L6:L8)</f>
        <v>0.93935707677867952</v>
      </c>
      <c r="M11" s="246">
        <f>AVERAGE(M6:M8)</f>
        <v>0.79738673625720224</v>
      </c>
      <c r="N11" s="2">
        <f>AVERAGE(N6:N8)</f>
        <v>0.15276079506016138</v>
      </c>
    </row>
    <row r="12" spans="2:14">
      <c r="B12" s="247" t="s">
        <v>1</v>
      </c>
      <c r="C12" s="121"/>
      <c r="D12" s="121"/>
      <c r="E12" s="121"/>
      <c r="F12" s="121"/>
      <c r="G12" s="248"/>
      <c r="H12" s="249"/>
      <c r="I12" s="10"/>
      <c r="J12" s="250"/>
      <c r="K12" s="250"/>
      <c r="L12" s="13">
        <f>STDEV(L6:L9)</f>
        <v>7.7805605611157874E-2</v>
      </c>
      <c r="M12" s="231">
        <f>STDEV(M6:M9)</f>
        <v>9.02730509218065E-2</v>
      </c>
      <c r="N12" s="3">
        <f>STDEV(N6:N9)</f>
        <v>1.6592625860747372E-2</v>
      </c>
    </row>
    <row r="13" spans="2:14">
      <c r="B13" s="247" t="s">
        <v>2</v>
      </c>
      <c r="C13" s="121"/>
      <c r="D13" s="121"/>
      <c r="E13" s="121"/>
      <c r="F13" s="121"/>
      <c r="G13" s="248"/>
      <c r="H13" s="249"/>
      <c r="I13" s="251"/>
      <c r="J13" s="252"/>
      <c r="K13" s="253"/>
      <c r="L13" s="13">
        <f>L12/SQRT(5)</f>
        <v>3.4795724635417614E-2</v>
      </c>
      <c r="M13" s="231">
        <f>M12/SQRT(3)</f>
        <v>5.211917025027378E-2</v>
      </c>
      <c r="N13" s="3">
        <f>N12/SQRT(6)</f>
        <v>6.7739111419565989E-3</v>
      </c>
    </row>
    <row r="14" spans="2:14" ht="16" thickBot="1">
      <c r="B14" s="34" t="s">
        <v>3</v>
      </c>
      <c r="C14" s="183"/>
      <c r="D14" s="183"/>
      <c r="E14" s="183"/>
      <c r="F14" s="183"/>
      <c r="G14" s="254"/>
      <c r="H14" s="255"/>
      <c r="I14" s="11"/>
      <c r="J14" s="256"/>
      <c r="K14" s="257"/>
      <c r="L14" s="58">
        <v>5</v>
      </c>
      <c r="M14" s="258">
        <v>3</v>
      </c>
      <c r="N14" s="153">
        <v>6</v>
      </c>
    </row>
    <row r="15" spans="2:14" ht="16" thickBot="1">
      <c r="L15" s="259" t="s">
        <v>52</v>
      </c>
      <c r="M15" s="260" t="s">
        <v>44</v>
      </c>
      <c r="N15" s="112" t="s">
        <v>53</v>
      </c>
    </row>
    <row r="16" spans="2:14" ht="16" thickBot="1">
      <c r="B16" s="67"/>
      <c r="C16" s="423" t="s">
        <v>14</v>
      </c>
      <c r="D16" s="424"/>
      <c r="E16" s="425"/>
      <c r="F16" s="423" t="s">
        <v>46</v>
      </c>
      <c r="G16" s="424"/>
      <c r="H16" s="425"/>
      <c r="I16" s="423" t="s">
        <v>54</v>
      </c>
      <c r="J16" s="424"/>
      <c r="K16" s="425"/>
      <c r="L16" s="423" t="s">
        <v>55</v>
      </c>
      <c r="M16" s="424"/>
      <c r="N16" s="425"/>
    </row>
    <row r="17" spans="2:14" ht="16" thickBot="1">
      <c r="B17" s="223"/>
      <c r="C17" s="224" t="s">
        <v>49</v>
      </c>
      <c r="D17" s="225" t="s">
        <v>50</v>
      </c>
      <c r="E17" s="226" t="s">
        <v>51</v>
      </c>
      <c r="F17" s="224" t="s">
        <v>49</v>
      </c>
      <c r="G17" s="225" t="s">
        <v>50</v>
      </c>
      <c r="H17" s="226" t="s">
        <v>51</v>
      </c>
      <c r="I17" s="224" t="s">
        <v>49</v>
      </c>
      <c r="J17" s="225" t="s">
        <v>50</v>
      </c>
      <c r="K17" s="226" t="s">
        <v>51</v>
      </c>
      <c r="L17" s="224" t="s">
        <v>49</v>
      </c>
      <c r="M17" s="225" t="s">
        <v>50</v>
      </c>
      <c r="N17" s="226" t="s">
        <v>51</v>
      </c>
    </row>
    <row r="18" spans="2:14">
      <c r="B18" s="227">
        <v>1</v>
      </c>
      <c r="C18" s="261">
        <v>4001.2550000000001</v>
      </c>
      <c r="D18" s="89">
        <v>3957.8409999999999</v>
      </c>
      <c r="E18" s="90">
        <v>6413.8410000000003</v>
      </c>
      <c r="F18" s="262">
        <v>10413.718999999999</v>
      </c>
      <c r="G18" s="229">
        <v>9403.7189999999991</v>
      </c>
      <c r="H18" s="230">
        <v>11127.77</v>
      </c>
      <c r="I18" s="263">
        <f>C18/F18</f>
        <v>0.38422920764426238</v>
      </c>
      <c r="J18" s="263">
        <f t="shared" ref="J18:K22" si="2">D18/G18</f>
        <v>0.42088039848915099</v>
      </c>
      <c r="K18" s="264">
        <f t="shared" si="2"/>
        <v>0.57638152118528696</v>
      </c>
      <c r="L18" s="263">
        <f>I18/0.38</f>
        <v>1.0111294938006905</v>
      </c>
      <c r="M18" s="265">
        <f t="shared" ref="M18:N22" si="3">J18/0.38</f>
        <v>1.1075799960240815</v>
      </c>
      <c r="N18" s="266">
        <f t="shared" si="3"/>
        <v>1.5167934768033866</v>
      </c>
    </row>
    <row r="19" spans="2:14">
      <c r="B19" s="232">
        <v>2</v>
      </c>
      <c r="C19" s="267">
        <v>4812.4470000000001</v>
      </c>
      <c r="D19" s="86">
        <v>4578.134</v>
      </c>
      <c r="E19" s="92">
        <v>7985.9620000000004</v>
      </c>
      <c r="F19" s="262">
        <v>12341.305</v>
      </c>
      <c r="G19" s="229">
        <v>9051.4770000000008</v>
      </c>
      <c r="H19" s="230">
        <v>10838.012000000001</v>
      </c>
      <c r="I19" s="13">
        <f t="shared" ref="I19:I22" si="4">C19/F19</f>
        <v>0.38994636304669561</v>
      </c>
      <c r="J19" s="13">
        <f t="shared" si="2"/>
        <v>0.50578861328377678</v>
      </c>
      <c r="K19" s="113">
        <f t="shared" si="2"/>
        <v>0.73684749564772578</v>
      </c>
      <c r="L19" s="13">
        <f t="shared" ref="L19:L22" si="5">I19/0.38</f>
        <v>1.0261746395965674</v>
      </c>
      <c r="M19" s="231">
        <f t="shared" si="3"/>
        <v>1.3310226665362546</v>
      </c>
      <c r="N19" s="3">
        <f t="shared" si="3"/>
        <v>1.9390723569676993</v>
      </c>
    </row>
    <row r="20" spans="2:14">
      <c r="B20" s="232">
        <v>3</v>
      </c>
      <c r="C20" s="267">
        <v>3891.0830000000001</v>
      </c>
      <c r="D20" s="86">
        <v>5997.2550000000001</v>
      </c>
      <c r="E20" s="92">
        <v>5023.7190000000001</v>
      </c>
      <c r="F20" s="262">
        <v>12122.012000000001</v>
      </c>
      <c r="G20" s="229">
        <v>12090.355</v>
      </c>
      <c r="H20" s="230">
        <v>8537.1839999999993</v>
      </c>
      <c r="I20" s="13">
        <f t="shared" si="4"/>
        <v>0.32099316516103099</v>
      </c>
      <c r="J20" s="13">
        <f t="shared" si="2"/>
        <v>0.49603630331780996</v>
      </c>
      <c r="K20" s="113">
        <f t="shared" si="2"/>
        <v>0.58845153155888408</v>
      </c>
      <c r="L20" s="13">
        <f t="shared" si="5"/>
        <v>0.84471885568692362</v>
      </c>
      <c r="M20" s="231">
        <f t="shared" si="3"/>
        <v>1.3053586929416052</v>
      </c>
      <c r="N20" s="3">
        <f t="shared" si="3"/>
        <v>1.5485566619970634</v>
      </c>
    </row>
    <row r="21" spans="2:14">
      <c r="B21" s="232">
        <v>4</v>
      </c>
      <c r="C21" s="267">
        <v>3247.0120000000002</v>
      </c>
      <c r="D21" s="231"/>
      <c r="E21" s="92">
        <v>5983.2550000000001</v>
      </c>
      <c r="F21" s="262">
        <v>10203.82</v>
      </c>
      <c r="G21" s="229"/>
      <c r="H21" s="230">
        <v>8403.4259999999995</v>
      </c>
      <c r="I21" s="13">
        <f t="shared" si="4"/>
        <v>0.31821533504119048</v>
      </c>
      <c r="J21" s="13"/>
      <c r="K21" s="113">
        <f t="shared" si="2"/>
        <v>0.71200186685763645</v>
      </c>
      <c r="L21" s="13">
        <f t="shared" si="5"/>
        <v>0.83740877642418543</v>
      </c>
      <c r="M21" s="231"/>
      <c r="N21" s="3">
        <f t="shared" si="3"/>
        <v>1.8736891233095696</v>
      </c>
    </row>
    <row r="22" spans="2:14" ht="16" thickBot="1">
      <c r="B22" s="233"/>
      <c r="C22" s="268">
        <v>3371.77</v>
      </c>
      <c r="D22" s="238"/>
      <c r="E22" s="269">
        <v>5270.0829999999996</v>
      </c>
      <c r="F22" s="270">
        <v>6512.6480000000001</v>
      </c>
      <c r="G22" s="235"/>
      <c r="H22" s="236">
        <v>5016.0119999999997</v>
      </c>
      <c r="I22" s="237">
        <f t="shared" si="4"/>
        <v>0.51772643017095354</v>
      </c>
      <c r="J22" s="237"/>
      <c r="K22" s="271">
        <f t="shared" si="2"/>
        <v>1.050651992060625</v>
      </c>
      <c r="L22" s="237">
        <f t="shared" si="5"/>
        <v>1.3624379741340882</v>
      </c>
      <c r="M22" s="238"/>
      <c r="N22" s="239">
        <f t="shared" si="3"/>
        <v>2.764873663317434</v>
      </c>
    </row>
    <row r="23" spans="2:14">
      <c r="B23" s="240" t="s">
        <v>0</v>
      </c>
      <c r="C23" s="241"/>
      <c r="D23" s="241"/>
      <c r="E23" s="241"/>
      <c r="F23" s="241"/>
      <c r="G23" s="241"/>
      <c r="H23" s="241"/>
      <c r="I23" s="246"/>
      <c r="J23" s="246"/>
      <c r="K23" s="246"/>
      <c r="L23" s="246">
        <f>AVERAGE(L18:L20)</f>
        <v>0.96067432969472721</v>
      </c>
      <c r="M23" s="246">
        <f>AVERAGE(M18:M20)</f>
        <v>1.247987118500647</v>
      </c>
      <c r="N23" s="2">
        <f>AVERAGE(N18:N20)</f>
        <v>1.6681408319227167</v>
      </c>
    </row>
    <row r="24" spans="2:14">
      <c r="B24" s="247" t="s">
        <v>1</v>
      </c>
      <c r="C24" s="121"/>
      <c r="D24" s="121"/>
      <c r="E24" s="121"/>
      <c r="F24" s="121"/>
      <c r="G24" s="121"/>
      <c r="H24" s="121"/>
      <c r="I24" s="231"/>
      <c r="J24" s="231"/>
      <c r="K24" s="231"/>
      <c r="L24" s="231">
        <f>STDEV(L18:L21)</f>
        <v>0.10275777927062389</v>
      </c>
      <c r="M24" s="231">
        <f>STDEV(M18:M21)</f>
        <v>0.1222713372658477</v>
      </c>
      <c r="N24" s="3">
        <f>STDEV(N18:N21)</f>
        <v>0.21779031347503708</v>
      </c>
    </row>
    <row r="25" spans="2:14">
      <c r="B25" s="247" t="s">
        <v>2</v>
      </c>
      <c r="C25" s="121"/>
      <c r="D25" s="121"/>
      <c r="E25" s="121"/>
      <c r="F25" s="121"/>
      <c r="G25" s="121"/>
      <c r="H25" s="121"/>
      <c r="I25" s="272"/>
      <c r="J25" s="272"/>
      <c r="K25" s="272"/>
      <c r="L25" s="231">
        <f>L24/SQRT(5)</f>
        <v>4.5954675933206755E-2</v>
      </c>
      <c r="M25" s="231">
        <f>M24/SQRT(3)</f>
        <v>7.059338948461269E-2</v>
      </c>
      <c r="N25" s="3">
        <f>N24/SQRT(6)</f>
        <v>8.8912523155772721E-2</v>
      </c>
    </row>
    <row r="26" spans="2:14" ht="16" thickBot="1">
      <c r="B26" s="34" t="s">
        <v>3</v>
      </c>
      <c r="C26" s="183"/>
      <c r="D26" s="183"/>
      <c r="E26" s="183"/>
      <c r="F26" s="183"/>
      <c r="G26" s="183"/>
      <c r="H26" s="183"/>
      <c r="I26" s="258"/>
      <c r="J26" s="258"/>
      <c r="K26" s="258"/>
      <c r="L26" s="258">
        <v>5</v>
      </c>
      <c r="M26" s="258">
        <v>3</v>
      </c>
      <c r="N26" s="153">
        <v>6</v>
      </c>
    </row>
    <row r="27" spans="2:14" ht="16" thickBot="1">
      <c r="L27" s="259" t="s">
        <v>52</v>
      </c>
      <c r="M27" s="260" t="s">
        <v>44</v>
      </c>
      <c r="N27" s="112">
        <v>5.7000000000000002E-3</v>
      </c>
    </row>
  </sheetData>
  <mergeCells count="8">
    <mergeCell ref="C4:E4"/>
    <mergeCell ref="F4:H4"/>
    <mergeCell ref="I4:K4"/>
    <mergeCell ref="L4:N4"/>
    <mergeCell ref="C16:E16"/>
    <mergeCell ref="F16:H16"/>
    <mergeCell ref="I16:K16"/>
    <mergeCell ref="L16:N16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24"/>
  <sheetViews>
    <sheetView workbookViewId="0">
      <selection activeCell="H36" sqref="H36"/>
    </sheetView>
  </sheetViews>
  <sheetFormatPr baseColWidth="10" defaultRowHeight="15" x14ac:dyDescent="0"/>
  <cols>
    <col min="2" max="2" width="12" customWidth="1"/>
  </cols>
  <sheetData>
    <row r="3" spans="2:14" ht="16" thickBot="1"/>
    <row r="4" spans="2:14" ht="16" thickBot="1">
      <c r="B4" s="420" t="s">
        <v>56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2"/>
    </row>
    <row r="5" spans="2:14" ht="16" thickBot="1">
      <c r="B5" s="259"/>
      <c r="C5" s="421" t="s">
        <v>57</v>
      </c>
      <c r="D5" s="421"/>
      <c r="E5" s="421"/>
      <c r="F5" s="421"/>
      <c r="G5" s="421"/>
      <c r="H5" s="421"/>
      <c r="I5" s="421" t="s">
        <v>58</v>
      </c>
      <c r="J5" s="421"/>
      <c r="K5" s="421"/>
      <c r="L5" s="421"/>
      <c r="M5" s="421"/>
      <c r="N5" s="422"/>
    </row>
    <row r="6" spans="2:14" ht="16" thickBot="1">
      <c r="B6" s="20"/>
      <c r="C6" s="426" t="s">
        <v>49</v>
      </c>
      <c r="D6" s="427"/>
      <c r="E6" s="428"/>
      <c r="F6" s="426" t="s">
        <v>51</v>
      </c>
      <c r="G6" s="427"/>
      <c r="H6" s="428"/>
      <c r="I6" s="426" t="s">
        <v>49</v>
      </c>
      <c r="J6" s="427"/>
      <c r="K6" s="428"/>
      <c r="L6" s="426" t="s">
        <v>51</v>
      </c>
      <c r="M6" s="427"/>
      <c r="N6" s="428"/>
    </row>
    <row r="7" spans="2:14" ht="16" thickBot="1">
      <c r="B7" s="273" t="s">
        <v>59</v>
      </c>
      <c r="C7" s="138" t="s">
        <v>60</v>
      </c>
      <c r="D7" s="139" t="s">
        <v>1</v>
      </c>
      <c r="E7" s="140" t="s">
        <v>3</v>
      </c>
      <c r="F7" s="138" t="s">
        <v>60</v>
      </c>
      <c r="G7" s="139" t="s">
        <v>1</v>
      </c>
      <c r="H7" s="140" t="s">
        <v>3</v>
      </c>
      <c r="I7" s="138" t="s">
        <v>60</v>
      </c>
      <c r="J7" s="139" t="s">
        <v>1</v>
      </c>
      <c r="K7" s="140" t="s">
        <v>3</v>
      </c>
      <c r="L7" s="138" t="s">
        <v>60</v>
      </c>
      <c r="M7" s="139" t="s">
        <v>1</v>
      </c>
      <c r="N7" s="140" t="s">
        <v>3</v>
      </c>
    </row>
    <row r="8" spans="2:14">
      <c r="B8" s="274">
        <v>4.5</v>
      </c>
      <c r="C8" s="275">
        <v>18.86</v>
      </c>
      <c r="D8" s="276">
        <v>1.2785150000000001</v>
      </c>
      <c r="E8" s="277">
        <v>5</v>
      </c>
      <c r="F8" s="143">
        <v>19.1875</v>
      </c>
      <c r="G8" s="278">
        <v>0.83247400000000005</v>
      </c>
      <c r="H8" s="277">
        <v>8</v>
      </c>
      <c r="I8" s="62"/>
      <c r="J8" s="279"/>
      <c r="K8" s="280"/>
      <c r="L8" s="62"/>
      <c r="M8" s="279"/>
      <c r="N8" s="280"/>
    </row>
    <row r="9" spans="2:14">
      <c r="B9" s="281">
        <v>5.5</v>
      </c>
      <c r="C9" s="282">
        <v>20.3</v>
      </c>
      <c r="D9" s="201">
        <v>0.72180299999999997</v>
      </c>
      <c r="E9" s="283">
        <v>5</v>
      </c>
      <c r="F9" s="8">
        <v>20.324999999999999</v>
      </c>
      <c r="G9" s="200">
        <v>0.50805999999999996</v>
      </c>
      <c r="H9" s="283">
        <v>8</v>
      </c>
      <c r="I9" s="8">
        <v>21.5381</v>
      </c>
      <c r="J9" s="200">
        <v>0.24818200000000001</v>
      </c>
      <c r="K9" s="284">
        <v>21</v>
      </c>
      <c r="L9" s="8">
        <v>21.183330000000002</v>
      </c>
      <c r="M9" s="200">
        <v>0.22422700000000001</v>
      </c>
      <c r="N9" s="284">
        <v>6</v>
      </c>
    </row>
    <row r="10" spans="2:14">
      <c r="B10" s="281">
        <v>6.5</v>
      </c>
      <c r="C10" s="282">
        <v>23.06</v>
      </c>
      <c r="D10" s="201">
        <v>0.72221900000000006</v>
      </c>
      <c r="E10" s="283">
        <v>5</v>
      </c>
      <c r="F10" s="8">
        <v>23.237500000000001</v>
      </c>
      <c r="G10" s="200">
        <v>0.55643500000000001</v>
      </c>
      <c r="H10" s="283">
        <v>8</v>
      </c>
      <c r="I10" s="8">
        <v>21.495239999999999</v>
      </c>
      <c r="J10" s="200">
        <v>0.252556</v>
      </c>
      <c r="K10" s="284">
        <v>21</v>
      </c>
      <c r="L10" s="8">
        <v>21.366669999999999</v>
      </c>
      <c r="M10" s="200">
        <v>0.33731</v>
      </c>
      <c r="N10" s="284">
        <v>6</v>
      </c>
    </row>
    <row r="11" spans="2:14">
      <c r="B11" s="281">
        <v>7.8</v>
      </c>
      <c r="C11" s="282">
        <v>24.46</v>
      </c>
      <c r="D11" s="201">
        <v>0.64699300000000004</v>
      </c>
      <c r="E11" s="283">
        <v>5</v>
      </c>
      <c r="F11" s="8">
        <v>24.337499999999999</v>
      </c>
      <c r="G11" s="200">
        <v>0.54639599999999999</v>
      </c>
      <c r="H11" s="283">
        <v>8</v>
      </c>
      <c r="I11" s="8">
        <v>26.01905</v>
      </c>
      <c r="J11" s="200">
        <v>0.38499299999999997</v>
      </c>
      <c r="K11" s="284">
        <v>21</v>
      </c>
      <c r="L11" s="8">
        <v>25.58333</v>
      </c>
      <c r="M11" s="200">
        <v>0.57295499999999999</v>
      </c>
      <c r="N11" s="284">
        <v>6</v>
      </c>
    </row>
    <row r="12" spans="2:14">
      <c r="B12" s="281">
        <v>8.5</v>
      </c>
      <c r="C12" s="282">
        <v>24.94</v>
      </c>
      <c r="D12" s="201">
        <v>0.59716000000000002</v>
      </c>
      <c r="E12" s="283">
        <v>5</v>
      </c>
      <c r="F12" s="8">
        <v>25.037500000000001</v>
      </c>
      <c r="G12" s="200">
        <v>0.63412999999999997</v>
      </c>
      <c r="H12" s="283">
        <v>8</v>
      </c>
      <c r="I12" s="8">
        <v>28.528569999999998</v>
      </c>
      <c r="J12" s="200">
        <v>0.484431</v>
      </c>
      <c r="K12" s="284">
        <v>21</v>
      </c>
      <c r="L12" s="8">
        <v>28.383330000000001</v>
      </c>
      <c r="M12" s="200">
        <v>0.76000699999999999</v>
      </c>
      <c r="N12" s="284">
        <v>6</v>
      </c>
    </row>
    <row r="13" spans="2:14">
      <c r="B13" s="281">
        <v>9.5</v>
      </c>
      <c r="C13" s="282">
        <v>24.82</v>
      </c>
      <c r="D13" s="201">
        <v>0.60116599999999998</v>
      </c>
      <c r="E13" s="283">
        <v>5</v>
      </c>
      <c r="F13" s="8">
        <v>24.46875</v>
      </c>
      <c r="G13" s="200">
        <v>0.57855500000000004</v>
      </c>
      <c r="H13" s="283">
        <v>8</v>
      </c>
      <c r="I13" s="8">
        <v>30.88571</v>
      </c>
      <c r="J13" s="200">
        <v>0.553701</v>
      </c>
      <c r="K13" s="284">
        <v>21</v>
      </c>
      <c r="L13" s="8">
        <v>30.45</v>
      </c>
      <c r="M13" s="200">
        <v>0.82371099999999997</v>
      </c>
      <c r="N13" s="284">
        <v>6</v>
      </c>
    </row>
    <row r="14" spans="2:14">
      <c r="B14" s="281">
        <v>10.5</v>
      </c>
      <c r="C14" s="282">
        <v>26.28</v>
      </c>
      <c r="D14" s="201">
        <v>0.66437900000000005</v>
      </c>
      <c r="E14" s="283">
        <v>5</v>
      </c>
      <c r="F14" s="8">
        <v>25.975000000000001</v>
      </c>
      <c r="G14" s="200">
        <v>0.65157799999999999</v>
      </c>
      <c r="H14" s="283">
        <v>8</v>
      </c>
      <c r="I14" s="8">
        <v>31.719049999999999</v>
      </c>
      <c r="J14" s="200">
        <v>0.60535799999999995</v>
      </c>
      <c r="K14" s="284">
        <v>21</v>
      </c>
      <c r="L14" s="8">
        <v>31.08333</v>
      </c>
      <c r="M14" s="200">
        <v>0.87079099999999998</v>
      </c>
      <c r="N14" s="284">
        <v>6</v>
      </c>
    </row>
    <row r="15" spans="2:14">
      <c r="B15" s="281">
        <v>11.5</v>
      </c>
      <c r="C15" s="282">
        <v>26.64</v>
      </c>
      <c r="D15" s="201">
        <v>0.66977600000000004</v>
      </c>
      <c r="E15" s="283">
        <v>5</v>
      </c>
      <c r="F15" s="8">
        <v>26.45</v>
      </c>
      <c r="G15" s="200">
        <v>0.60207999999999995</v>
      </c>
      <c r="H15" s="283">
        <v>8</v>
      </c>
      <c r="I15" s="8">
        <v>33.79524</v>
      </c>
      <c r="J15" s="200">
        <v>0.68325100000000005</v>
      </c>
      <c r="K15" s="284">
        <v>21</v>
      </c>
      <c r="L15" s="8">
        <v>33.799999999999997</v>
      </c>
      <c r="M15" s="200">
        <v>1.102422</v>
      </c>
      <c r="N15" s="284">
        <v>6</v>
      </c>
    </row>
    <row r="16" spans="2:14">
      <c r="B16" s="281">
        <v>12.5</v>
      </c>
      <c r="C16" s="282">
        <v>27.34</v>
      </c>
      <c r="D16" s="201">
        <v>0.73253000000000001</v>
      </c>
      <c r="E16" s="283">
        <v>5</v>
      </c>
      <c r="F16" s="8">
        <v>26.875</v>
      </c>
      <c r="G16" s="200">
        <v>0.547315</v>
      </c>
      <c r="H16" s="283">
        <v>8</v>
      </c>
      <c r="I16" s="8">
        <v>36.076189999999997</v>
      </c>
      <c r="J16" s="200">
        <v>0.75966500000000003</v>
      </c>
      <c r="K16" s="284">
        <v>21</v>
      </c>
      <c r="L16" s="8">
        <v>35.799999999999997</v>
      </c>
      <c r="M16" s="200">
        <v>0.97536299999999998</v>
      </c>
      <c r="N16" s="284">
        <v>6</v>
      </c>
    </row>
    <row r="17" spans="2:14">
      <c r="B17" s="281">
        <v>13.5</v>
      </c>
      <c r="C17" s="282">
        <v>26.58</v>
      </c>
      <c r="D17" s="201">
        <v>0.80833200000000005</v>
      </c>
      <c r="E17" s="283">
        <v>5</v>
      </c>
      <c r="F17" s="8">
        <v>26.6</v>
      </c>
      <c r="G17" s="200">
        <v>0.54379599999999995</v>
      </c>
      <c r="H17" s="283">
        <v>8</v>
      </c>
      <c r="I17" s="8">
        <v>38.495240000000003</v>
      </c>
      <c r="J17" s="200">
        <v>0.85591700000000004</v>
      </c>
      <c r="K17" s="284">
        <v>21</v>
      </c>
      <c r="L17" s="8">
        <v>38.166670000000003</v>
      </c>
      <c r="M17" s="200">
        <v>1.186779</v>
      </c>
      <c r="N17" s="284">
        <v>6</v>
      </c>
    </row>
    <row r="18" spans="2:14">
      <c r="B18" s="281">
        <v>14.5</v>
      </c>
      <c r="C18" s="282">
        <v>28.32</v>
      </c>
      <c r="D18" s="201">
        <v>0.84225899999999998</v>
      </c>
      <c r="E18" s="283">
        <v>5</v>
      </c>
      <c r="F18" s="8">
        <v>28.35</v>
      </c>
      <c r="G18" s="200">
        <v>0.56410499999999997</v>
      </c>
      <c r="H18" s="283">
        <v>8</v>
      </c>
      <c r="I18" s="8">
        <v>39.614289999999997</v>
      </c>
      <c r="J18" s="200">
        <v>0.920825</v>
      </c>
      <c r="K18" s="284">
        <v>21</v>
      </c>
      <c r="L18" s="8">
        <v>39.15</v>
      </c>
      <c r="M18" s="200">
        <v>1.2164839999999999</v>
      </c>
      <c r="N18" s="284">
        <v>6</v>
      </c>
    </row>
    <row r="19" spans="2:14">
      <c r="B19" s="281">
        <v>15.5</v>
      </c>
      <c r="C19" s="282">
        <v>28.48</v>
      </c>
      <c r="D19" s="201">
        <v>0.79712000000000005</v>
      </c>
      <c r="E19" s="283">
        <v>5</v>
      </c>
      <c r="F19" s="8">
        <v>28.625</v>
      </c>
      <c r="G19" s="200">
        <v>0.60820300000000005</v>
      </c>
      <c r="H19" s="283">
        <v>8</v>
      </c>
      <c r="I19" s="8">
        <v>41.966670000000001</v>
      </c>
      <c r="J19" s="200">
        <v>0.93238900000000002</v>
      </c>
      <c r="K19" s="284">
        <v>21</v>
      </c>
      <c r="L19" s="8">
        <v>41.783329999999999</v>
      </c>
      <c r="M19" s="200">
        <v>1.3835740000000001</v>
      </c>
      <c r="N19" s="284">
        <v>6</v>
      </c>
    </row>
    <row r="20" spans="2:14">
      <c r="B20" s="281">
        <v>16.5</v>
      </c>
      <c r="C20" s="282">
        <v>27.94</v>
      </c>
      <c r="D20" s="201">
        <v>1.322346</v>
      </c>
      <c r="E20" s="283">
        <v>5</v>
      </c>
      <c r="F20" s="8">
        <v>28.862500000000001</v>
      </c>
      <c r="G20" s="200">
        <v>0.58430000000000004</v>
      </c>
      <c r="H20" s="283">
        <v>8</v>
      </c>
      <c r="I20" s="8">
        <v>43.23809</v>
      </c>
      <c r="J20" s="200">
        <v>0.94161600000000001</v>
      </c>
      <c r="K20" s="284">
        <v>21</v>
      </c>
      <c r="L20" s="8">
        <v>43.083329999999997</v>
      </c>
      <c r="M20" s="200">
        <v>1.438151</v>
      </c>
      <c r="N20" s="284">
        <v>6</v>
      </c>
    </row>
    <row r="21" spans="2:14">
      <c r="B21" s="281">
        <v>17.5</v>
      </c>
      <c r="C21" s="282">
        <v>26.96</v>
      </c>
      <c r="D21" s="201">
        <v>0.76</v>
      </c>
      <c r="E21" s="283">
        <v>5</v>
      </c>
      <c r="F21" s="8">
        <v>27.4375</v>
      </c>
      <c r="G21" s="200">
        <v>0.71637399999999996</v>
      </c>
      <c r="H21" s="283">
        <v>8</v>
      </c>
      <c r="I21" s="8">
        <v>44.561900000000001</v>
      </c>
      <c r="J21" s="200">
        <v>0.88175899999999996</v>
      </c>
      <c r="K21" s="284">
        <v>21</v>
      </c>
      <c r="L21" s="8">
        <v>44.133330000000001</v>
      </c>
      <c r="M21" s="200">
        <v>1.304522</v>
      </c>
      <c r="N21" s="284">
        <v>6</v>
      </c>
    </row>
    <row r="22" spans="2:14">
      <c r="B22" s="281">
        <v>18.5</v>
      </c>
      <c r="C22" s="282">
        <v>29.74</v>
      </c>
      <c r="D22" s="201">
        <v>0.67793800000000004</v>
      </c>
      <c r="E22" s="283">
        <v>5</v>
      </c>
      <c r="F22" s="8">
        <v>30.337499999999999</v>
      </c>
      <c r="G22" s="200">
        <v>0.76972600000000002</v>
      </c>
      <c r="H22" s="283">
        <v>8</v>
      </c>
      <c r="I22" s="8">
        <v>45.352379999999997</v>
      </c>
      <c r="J22" s="200">
        <v>0.80343399999999998</v>
      </c>
      <c r="K22" s="284">
        <v>21</v>
      </c>
      <c r="L22" s="8">
        <v>44.883330000000001</v>
      </c>
      <c r="M22" s="200">
        <v>1.1223240000000001</v>
      </c>
      <c r="N22" s="284">
        <v>6</v>
      </c>
    </row>
    <row r="23" spans="2:14">
      <c r="B23" s="281">
        <v>19.5</v>
      </c>
      <c r="C23" s="282">
        <v>29.76</v>
      </c>
      <c r="D23" s="201">
        <v>0.67941099999999999</v>
      </c>
      <c r="E23" s="283">
        <v>5</v>
      </c>
      <c r="F23" s="8">
        <v>29.862500000000001</v>
      </c>
      <c r="G23" s="200">
        <v>0.737016</v>
      </c>
      <c r="H23" s="283">
        <v>8</v>
      </c>
      <c r="I23" s="8">
        <v>45.509529999999998</v>
      </c>
      <c r="J23" s="200">
        <v>0.74004199999999998</v>
      </c>
      <c r="K23" s="284">
        <v>21</v>
      </c>
      <c r="L23" s="8">
        <v>44.816670000000002</v>
      </c>
      <c r="M23" s="200">
        <v>0.94707200000000002</v>
      </c>
      <c r="N23" s="284">
        <v>6</v>
      </c>
    </row>
    <row r="24" spans="2:14" ht="16" thickBot="1">
      <c r="B24" s="285">
        <v>20.5</v>
      </c>
      <c r="C24" s="286">
        <v>30.02</v>
      </c>
      <c r="D24" s="212">
        <v>0.61757600000000001</v>
      </c>
      <c r="E24" s="287">
        <v>5</v>
      </c>
      <c r="F24" s="288">
        <v>29.712499999999999</v>
      </c>
      <c r="G24" s="211">
        <v>0.71475200000000005</v>
      </c>
      <c r="H24" s="287">
        <v>8</v>
      </c>
      <c r="I24" s="288">
        <v>46.366669999999999</v>
      </c>
      <c r="J24" s="211">
        <v>0.76958000000000004</v>
      </c>
      <c r="K24" s="289">
        <v>21</v>
      </c>
      <c r="L24" s="288">
        <v>45.466659999999997</v>
      </c>
      <c r="M24" s="211">
        <v>0.96804500000000004</v>
      </c>
      <c r="N24" s="289">
        <v>6</v>
      </c>
    </row>
  </sheetData>
  <mergeCells count="7">
    <mergeCell ref="B4:N4"/>
    <mergeCell ref="C5:H5"/>
    <mergeCell ref="I5:N5"/>
    <mergeCell ref="C6:E6"/>
    <mergeCell ref="F6:H6"/>
    <mergeCell ref="I6:K6"/>
    <mergeCell ref="L6:N6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T30"/>
  <sheetViews>
    <sheetView topLeftCell="B1" workbookViewId="0">
      <selection activeCell="I27" sqref="I27"/>
    </sheetView>
  </sheetViews>
  <sheetFormatPr baseColWidth="10" defaultRowHeight="15" x14ac:dyDescent="0"/>
  <sheetData>
    <row r="1" spans="3:17" ht="16" thickBot="1"/>
    <row r="2" spans="3:17" ht="16" thickBot="1">
      <c r="C2" s="420" t="s">
        <v>61</v>
      </c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1"/>
      <c r="P2" s="421"/>
      <c r="Q2" s="422"/>
    </row>
    <row r="3" spans="3:17" ht="16" thickBot="1">
      <c r="C3" s="429" t="s">
        <v>49</v>
      </c>
      <c r="D3" s="430"/>
      <c r="E3" s="430"/>
      <c r="F3" s="430"/>
      <c r="G3" s="430"/>
      <c r="H3" s="430"/>
      <c r="I3" s="430"/>
      <c r="J3" s="430"/>
      <c r="K3" s="430"/>
      <c r="L3" s="430"/>
      <c r="M3" s="430"/>
      <c r="N3" s="430"/>
      <c r="O3" s="430"/>
      <c r="P3" s="430"/>
      <c r="Q3" s="431"/>
    </row>
    <row r="4" spans="3:17" ht="16" thickBot="1">
      <c r="C4" s="290" t="s">
        <v>62</v>
      </c>
      <c r="D4" s="291">
        <v>1</v>
      </c>
      <c r="E4" s="292">
        <v>2</v>
      </c>
      <c r="F4" s="292">
        <v>3</v>
      </c>
      <c r="G4" s="292">
        <v>4</v>
      </c>
      <c r="H4" s="292">
        <v>5</v>
      </c>
      <c r="I4" s="292">
        <v>6</v>
      </c>
      <c r="J4" s="292">
        <v>7</v>
      </c>
      <c r="K4" s="292">
        <v>8</v>
      </c>
      <c r="L4" s="292">
        <v>9</v>
      </c>
      <c r="M4" s="292">
        <v>10</v>
      </c>
      <c r="N4" s="294" t="s">
        <v>63</v>
      </c>
      <c r="O4" s="295" t="s">
        <v>1</v>
      </c>
      <c r="P4" s="295" t="s">
        <v>2</v>
      </c>
      <c r="Q4" s="296" t="s">
        <v>3</v>
      </c>
    </row>
    <row r="5" spans="3:17">
      <c r="C5" s="38">
        <v>0</v>
      </c>
      <c r="D5" s="297">
        <v>105</v>
      </c>
      <c r="E5" s="297">
        <v>100</v>
      </c>
      <c r="F5" s="297">
        <v>106</v>
      </c>
      <c r="G5" s="297">
        <v>135</v>
      </c>
      <c r="H5" s="297">
        <v>109</v>
      </c>
      <c r="I5" s="297">
        <v>93</v>
      </c>
      <c r="J5" s="297">
        <v>122</v>
      </c>
      <c r="K5" s="297">
        <v>90</v>
      </c>
      <c r="L5" s="297">
        <v>122</v>
      </c>
      <c r="M5" s="50">
        <v>102</v>
      </c>
      <c r="N5" s="240">
        <f>AVERAGE(D5:M5)</f>
        <v>108.4</v>
      </c>
      <c r="O5" s="300">
        <f>STDEV(D5:M5)</f>
        <v>14.072826455422655</v>
      </c>
      <c r="P5" s="330">
        <f>O5/SQRT(10)</f>
        <v>4.4502184715409623</v>
      </c>
      <c r="Q5" s="220">
        <v>10</v>
      </c>
    </row>
    <row r="6" spans="3:17">
      <c r="C6" s="39">
        <v>15</v>
      </c>
      <c r="D6" s="302">
        <v>369</v>
      </c>
      <c r="E6" s="302">
        <v>338</v>
      </c>
      <c r="F6" s="302">
        <v>405</v>
      </c>
      <c r="G6" s="302">
        <v>436</v>
      </c>
      <c r="H6" s="302">
        <v>338</v>
      </c>
      <c r="I6" s="302">
        <v>306</v>
      </c>
      <c r="J6" s="302">
        <v>361</v>
      </c>
      <c r="K6" s="302">
        <v>295</v>
      </c>
      <c r="L6" s="302">
        <v>335</v>
      </c>
      <c r="M6" s="54">
        <v>261</v>
      </c>
      <c r="N6" s="247">
        <f t="shared" ref="N6:N10" si="0">AVERAGE(D6:M6)</f>
        <v>344.4</v>
      </c>
      <c r="O6" s="305">
        <f t="shared" ref="O6:O10" si="1">STDEV(D6:M6)</f>
        <v>51.622992293486078</v>
      </c>
      <c r="P6" s="331">
        <f t="shared" ref="P6:P10" si="2">O6/SQRT(10)</f>
        <v>16.324623528073541</v>
      </c>
      <c r="Q6" s="333">
        <v>10</v>
      </c>
    </row>
    <row r="7" spans="3:17">
      <c r="C7" s="39">
        <v>30</v>
      </c>
      <c r="D7" s="302">
        <v>453</v>
      </c>
      <c r="E7" s="302">
        <v>385</v>
      </c>
      <c r="F7" s="302">
        <v>471</v>
      </c>
      <c r="G7" s="302">
        <v>508</v>
      </c>
      <c r="H7" s="302">
        <v>421</v>
      </c>
      <c r="I7" s="302">
        <v>372</v>
      </c>
      <c r="J7" s="302">
        <v>521</v>
      </c>
      <c r="K7" s="302">
        <v>351</v>
      </c>
      <c r="L7" s="302">
        <v>473</v>
      </c>
      <c r="M7" s="54">
        <v>399</v>
      </c>
      <c r="N7" s="247">
        <f t="shared" si="0"/>
        <v>435.4</v>
      </c>
      <c r="O7" s="305">
        <f t="shared" si="1"/>
        <v>58.503940987860815</v>
      </c>
      <c r="P7" s="331">
        <f t="shared" si="2"/>
        <v>18.500570561772143</v>
      </c>
      <c r="Q7" s="333">
        <v>10</v>
      </c>
    </row>
    <row r="8" spans="3:17">
      <c r="C8" s="39">
        <v>60</v>
      </c>
      <c r="D8" s="302">
        <v>284</v>
      </c>
      <c r="E8" s="302">
        <v>311</v>
      </c>
      <c r="F8" s="302">
        <v>400</v>
      </c>
      <c r="G8" s="302">
        <v>267</v>
      </c>
      <c r="H8" s="302">
        <v>391</v>
      </c>
      <c r="I8" s="302">
        <v>350</v>
      </c>
      <c r="J8" s="302">
        <v>437</v>
      </c>
      <c r="K8" s="302">
        <v>291</v>
      </c>
      <c r="L8" s="302">
        <v>373</v>
      </c>
      <c r="M8" s="54">
        <v>259</v>
      </c>
      <c r="N8" s="247">
        <f t="shared" si="0"/>
        <v>336.3</v>
      </c>
      <c r="O8" s="305">
        <f t="shared" si="1"/>
        <v>62.298653454326221</v>
      </c>
      <c r="P8" s="331">
        <f t="shared" si="2"/>
        <v>19.700564007718743</v>
      </c>
      <c r="Q8" s="333">
        <v>10</v>
      </c>
    </row>
    <row r="9" spans="3:17">
      <c r="C9" s="39">
        <v>90</v>
      </c>
      <c r="D9" s="302">
        <v>238</v>
      </c>
      <c r="E9" s="302">
        <v>250</v>
      </c>
      <c r="F9" s="302">
        <v>319</v>
      </c>
      <c r="G9" s="302">
        <v>270</v>
      </c>
      <c r="H9" s="302">
        <v>265</v>
      </c>
      <c r="I9" s="302">
        <v>192</v>
      </c>
      <c r="J9" s="302">
        <v>280</v>
      </c>
      <c r="K9" s="302">
        <v>174</v>
      </c>
      <c r="L9" s="302">
        <v>282</v>
      </c>
      <c r="M9" s="54">
        <v>177</v>
      </c>
      <c r="N9" s="247">
        <f t="shared" si="0"/>
        <v>244.7</v>
      </c>
      <c r="O9" s="305">
        <f t="shared" si="1"/>
        <v>49.037513984476981</v>
      </c>
      <c r="P9" s="331">
        <f t="shared" si="2"/>
        <v>15.507023498330604</v>
      </c>
      <c r="Q9" s="333">
        <v>10</v>
      </c>
    </row>
    <row r="10" spans="3:17" ht="16" thickBot="1">
      <c r="C10" s="48">
        <v>120</v>
      </c>
      <c r="D10" s="307">
        <v>213</v>
      </c>
      <c r="E10" s="307">
        <v>206</v>
      </c>
      <c r="F10" s="307">
        <v>205</v>
      </c>
      <c r="G10" s="307">
        <v>199</v>
      </c>
      <c r="H10" s="307">
        <v>198</v>
      </c>
      <c r="I10" s="307">
        <v>199</v>
      </c>
      <c r="J10" s="307">
        <v>285</v>
      </c>
      <c r="K10" s="307">
        <v>189</v>
      </c>
      <c r="L10" s="307">
        <v>245</v>
      </c>
      <c r="M10" s="51">
        <v>169</v>
      </c>
      <c r="N10" s="34">
        <f t="shared" si="0"/>
        <v>210.8</v>
      </c>
      <c r="O10" s="310">
        <f t="shared" si="1"/>
        <v>32.32061605573476</v>
      </c>
      <c r="P10" s="332">
        <f t="shared" si="2"/>
        <v>10.220676211592947</v>
      </c>
      <c r="Q10" s="334">
        <v>10</v>
      </c>
    </row>
    <row r="12" spans="3:17" ht="16" thickBot="1">
      <c r="P12" s="65"/>
      <c r="Q12" s="65"/>
    </row>
    <row r="13" spans="3:17" ht="16" thickBot="1">
      <c r="C13" s="420" t="s">
        <v>61</v>
      </c>
      <c r="D13" s="421"/>
      <c r="E13" s="421"/>
      <c r="F13" s="421"/>
      <c r="G13" s="421"/>
      <c r="H13" s="421"/>
      <c r="I13" s="421"/>
      <c r="J13" s="421"/>
      <c r="K13" s="421"/>
      <c r="L13" s="421"/>
      <c r="M13" s="421"/>
      <c r="N13" s="421"/>
      <c r="O13" s="422"/>
      <c r="P13" s="335"/>
      <c r="Q13" s="335"/>
    </row>
    <row r="14" spans="3:17" ht="16" thickBot="1">
      <c r="C14" s="432" t="s">
        <v>73</v>
      </c>
      <c r="D14" s="433"/>
      <c r="E14" s="433"/>
      <c r="F14" s="433"/>
      <c r="G14" s="433"/>
      <c r="H14" s="433"/>
      <c r="I14" s="433"/>
      <c r="J14" s="433"/>
      <c r="K14" s="433"/>
      <c r="L14" s="433"/>
      <c r="M14" s="433"/>
      <c r="N14" s="433"/>
      <c r="O14" s="434"/>
      <c r="P14" s="336"/>
      <c r="Q14" s="336"/>
    </row>
    <row r="15" spans="3:17">
      <c r="C15" s="240" t="s">
        <v>62</v>
      </c>
      <c r="D15" s="337">
        <v>1</v>
      </c>
      <c r="E15" s="337">
        <v>2</v>
      </c>
      <c r="F15" s="337">
        <v>3</v>
      </c>
      <c r="G15" s="337">
        <v>4</v>
      </c>
      <c r="H15" s="337">
        <v>5</v>
      </c>
      <c r="I15" s="337">
        <v>6</v>
      </c>
      <c r="J15" s="337">
        <v>7</v>
      </c>
      <c r="K15" s="317" t="s">
        <v>63</v>
      </c>
      <c r="L15" s="317" t="s">
        <v>1</v>
      </c>
      <c r="M15" s="317" t="s">
        <v>2</v>
      </c>
      <c r="N15" s="340" t="s">
        <v>3</v>
      </c>
      <c r="O15" s="343" t="s">
        <v>52</v>
      </c>
      <c r="P15" s="65"/>
    </row>
    <row r="16" spans="3:17">
      <c r="C16" s="39">
        <v>0</v>
      </c>
      <c r="D16" s="302">
        <v>105</v>
      </c>
      <c r="E16" s="302">
        <v>126</v>
      </c>
      <c r="F16" s="302">
        <v>108</v>
      </c>
      <c r="G16" s="302">
        <v>140</v>
      </c>
      <c r="H16" s="302">
        <v>155</v>
      </c>
      <c r="I16" s="302">
        <v>162</v>
      </c>
      <c r="J16" s="302">
        <v>139</v>
      </c>
      <c r="K16" s="272">
        <f>AVERAGE(D16:J16)</f>
        <v>133.57142857142858</v>
      </c>
      <c r="L16" s="305">
        <f t="shared" ref="L16:L21" si="3">STDEV(D16:J16)</f>
        <v>21.85449719437737</v>
      </c>
      <c r="M16" s="329">
        <f>L16/SQRT(7)</f>
        <v>8.2602235149544772</v>
      </c>
      <c r="N16" s="341">
        <v>7</v>
      </c>
      <c r="O16" s="333" t="s">
        <v>34</v>
      </c>
      <c r="P16" s="65"/>
    </row>
    <row r="17" spans="3:20">
      <c r="C17" s="39">
        <v>15</v>
      </c>
      <c r="D17" s="302">
        <v>300</v>
      </c>
      <c r="E17" s="302">
        <v>323</v>
      </c>
      <c r="F17" s="302">
        <v>324</v>
      </c>
      <c r="G17" s="302">
        <v>282</v>
      </c>
      <c r="H17" s="302">
        <v>345</v>
      </c>
      <c r="I17" s="302">
        <v>376</v>
      </c>
      <c r="J17" s="302">
        <v>360</v>
      </c>
      <c r="K17" s="272">
        <f t="shared" ref="K17:K21" si="4">AVERAGE(D17:J17)</f>
        <v>330</v>
      </c>
      <c r="L17" s="305">
        <f t="shared" si="3"/>
        <v>32.989897443510387</v>
      </c>
      <c r="M17" s="329">
        <f t="shared" ref="M17:M21" si="5">L17/SQRT(7)</f>
        <v>12.469009201864855</v>
      </c>
      <c r="N17" s="341">
        <v>7</v>
      </c>
      <c r="O17" s="333" t="s">
        <v>34</v>
      </c>
    </row>
    <row r="18" spans="3:20">
      <c r="C18" s="39">
        <v>30</v>
      </c>
      <c r="D18" s="302">
        <v>371</v>
      </c>
      <c r="E18" s="302">
        <v>432</v>
      </c>
      <c r="F18" s="302">
        <v>409</v>
      </c>
      <c r="G18" s="302">
        <v>508</v>
      </c>
      <c r="H18" s="302">
        <v>467</v>
      </c>
      <c r="I18" s="302">
        <v>538</v>
      </c>
      <c r="J18" s="302">
        <v>416</v>
      </c>
      <c r="K18" s="272">
        <f t="shared" si="4"/>
        <v>448.71428571428572</v>
      </c>
      <c r="L18" s="305">
        <f t="shared" si="3"/>
        <v>58.86061016139265</v>
      </c>
      <c r="M18" s="329">
        <f t="shared" si="5"/>
        <v>22.247219500652339</v>
      </c>
      <c r="N18" s="341">
        <v>7</v>
      </c>
      <c r="O18" s="333" t="s">
        <v>34</v>
      </c>
    </row>
    <row r="19" spans="3:20">
      <c r="C19" s="39">
        <v>60</v>
      </c>
      <c r="D19" s="302">
        <v>312</v>
      </c>
      <c r="E19" s="302">
        <v>400</v>
      </c>
      <c r="F19" s="302">
        <v>305</v>
      </c>
      <c r="G19" s="302">
        <v>472</v>
      </c>
      <c r="H19" s="302">
        <v>457</v>
      </c>
      <c r="I19" s="302">
        <v>572</v>
      </c>
      <c r="J19" s="302">
        <v>516</v>
      </c>
      <c r="K19" s="272">
        <f t="shared" si="4"/>
        <v>433.42857142857144</v>
      </c>
      <c r="L19" s="305">
        <f t="shared" si="3"/>
        <v>100.34915236788194</v>
      </c>
      <c r="M19" s="329">
        <f t="shared" si="5"/>
        <v>37.928414491649143</v>
      </c>
      <c r="N19" s="341">
        <v>7</v>
      </c>
      <c r="O19" s="333" t="s">
        <v>64</v>
      </c>
    </row>
    <row r="20" spans="3:20">
      <c r="C20" s="39">
        <v>90</v>
      </c>
      <c r="D20" s="302">
        <v>229</v>
      </c>
      <c r="E20" s="302">
        <v>273</v>
      </c>
      <c r="F20" s="302">
        <v>276</v>
      </c>
      <c r="G20" s="302">
        <v>447</v>
      </c>
      <c r="H20" s="302">
        <v>268</v>
      </c>
      <c r="I20" s="302">
        <v>395</v>
      </c>
      <c r="J20" s="302">
        <v>412</v>
      </c>
      <c r="K20" s="272">
        <f t="shared" si="4"/>
        <v>328.57142857142856</v>
      </c>
      <c r="L20" s="305">
        <f t="shared" si="3"/>
        <v>86.44238378414677</v>
      </c>
      <c r="M20" s="329">
        <f t="shared" si="5"/>
        <v>32.672150032636402</v>
      </c>
      <c r="N20" s="341">
        <v>7</v>
      </c>
      <c r="O20" s="333" t="s">
        <v>64</v>
      </c>
    </row>
    <row r="21" spans="3:20" ht="16" thickBot="1">
      <c r="C21" s="48">
        <v>120</v>
      </c>
      <c r="D21" s="307">
        <v>199</v>
      </c>
      <c r="E21" s="307">
        <v>198</v>
      </c>
      <c r="F21" s="307">
        <v>200</v>
      </c>
      <c r="G21" s="307">
        <v>454</v>
      </c>
      <c r="H21" s="307">
        <v>235</v>
      </c>
      <c r="I21" s="307">
        <v>377</v>
      </c>
      <c r="J21" s="307">
        <v>220</v>
      </c>
      <c r="K21" s="338">
        <f t="shared" si="4"/>
        <v>269</v>
      </c>
      <c r="L21" s="310">
        <f t="shared" si="3"/>
        <v>103.39890392713713</v>
      </c>
      <c r="M21" s="339">
        <f t="shared" si="5"/>
        <v>39.081112232552101</v>
      </c>
      <c r="N21" s="342">
        <v>7</v>
      </c>
      <c r="O21" s="334" t="s">
        <v>34</v>
      </c>
    </row>
    <row r="22" spans="3:20" ht="16" thickBot="1">
      <c r="O22" s="393" t="s">
        <v>72</v>
      </c>
      <c r="P22" s="353"/>
      <c r="Q22" s="353"/>
      <c r="R22" s="354"/>
    </row>
    <row r="24" spans="3:20">
      <c r="I24" s="1"/>
      <c r="K24" s="1"/>
      <c r="N24" s="1"/>
      <c r="O24" s="1"/>
      <c r="P24" s="1"/>
      <c r="Q24" s="1"/>
      <c r="R24" s="1"/>
      <c r="S24" s="1"/>
      <c r="T24" s="1"/>
    </row>
    <row r="25" spans="3:20">
      <c r="I25" s="1"/>
      <c r="K25" s="1"/>
      <c r="N25" s="1"/>
      <c r="O25" s="1"/>
      <c r="P25" s="1"/>
      <c r="Q25" s="1"/>
      <c r="R25" s="1"/>
      <c r="S25" s="1"/>
      <c r="T25" s="1"/>
    </row>
    <row r="26" spans="3:20">
      <c r="I26" s="1"/>
      <c r="K26" s="1"/>
      <c r="N26" s="1"/>
      <c r="O26" s="1"/>
      <c r="P26" s="1"/>
      <c r="Q26" s="1"/>
      <c r="R26" s="1"/>
      <c r="S26" s="1"/>
      <c r="T26" s="1"/>
    </row>
    <row r="27" spans="3:20">
      <c r="I27" s="1"/>
      <c r="K27" s="1"/>
      <c r="N27" s="1"/>
      <c r="O27" s="1"/>
      <c r="P27" s="1"/>
      <c r="Q27" s="1"/>
      <c r="R27" s="1"/>
      <c r="S27" s="1"/>
      <c r="T27" s="1"/>
    </row>
    <row r="28" spans="3:20">
      <c r="I28" s="1"/>
      <c r="K28" s="1"/>
      <c r="N28" s="1"/>
      <c r="O28" s="1"/>
      <c r="P28" s="1"/>
      <c r="Q28" s="1"/>
      <c r="R28" s="1"/>
      <c r="S28" s="1"/>
      <c r="T28" s="1"/>
    </row>
    <row r="29" spans="3:20">
      <c r="I29" s="1"/>
      <c r="K29" s="1"/>
      <c r="N29" s="1"/>
      <c r="O29" s="1"/>
      <c r="P29" s="1"/>
      <c r="Q29" s="1"/>
      <c r="R29" s="1"/>
      <c r="S29" s="1"/>
      <c r="T29" s="1"/>
    </row>
    <row r="30" spans="3:20"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</sheetData>
  <mergeCells count="4">
    <mergeCell ref="C3:Q3"/>
    <mergeCell ref="C2:Q2"/>
    <mergeCell ref="C13:O13"/>
    <mergeCell ref="C14:O14"/>
  </mergeCells>
  <pageMargins left="0.75" right="0.75" top="1" bottom="1" header="0.5" footer="0.5"/>
  <pageSetup orientation="portrait" horizontalDpi="4294967292" verticalDpi="4294967292"/>
  <ignoredErrors>
    <ignoredError sqref="N5:N10 O5:O10 K16:K21 L16:L21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25"/>
  <sheetViews>
    <sheetView workbookViewId="0">
      <selection activeCell="M37" sqref="M37"/>
    </sheetView>
  </sheetViews>
  <sheetFormatPr baseColWidth="10" defaultRowHeight="15" x14ac:dyDescent="0"/>
  <cols>
    <col min="8" max="8" width="13.83203125" customWidth="1"/>
    <col min="14" max="14" width="16" customWidth="1"/>
  </cols>
  <sheetData>
    <row r="1" spans="4:18" ht="16" thickBot="1"/>
    <row r="2" spans="4:18" ht="16" thickBot="1">
      <c r="E2" s="429" t="s">
        <v>78</v>
      </c>
      <c r="F2" s="430"/>
      <c r="G2" s="430"/>
      <c r="H2" s="431"/>
      <c r="K2" s="429" t="s">
        <v>78</v>
      </c>
      <c r="L2" s="430"/>
      <c r="M2" s="430"/>
      <c r="N2" s="431"/>
    </row>
    <row r="3" spans="4:18" ht="16" thickBot="1">
      <c r="E3" s="420" t="s">
        <v>77</v>
      </c>
      <c r="F3" s="421"/>
      <c r="G3" s="421"/>
      <c r="H3" s="422"/>
      <c r="K3" s="420" t="s">
        <v>76</v>
      </c>
      <c r="L3" s="421"/>
      <c r="M3" s="421"/>
      <c r="N3" s="422"/>
    </row>
    <row r="4" spans="4:18" ht="16" thickBot="1">
      <c r="E4" s="435" t="s">
        <v>49</v>
      </c>
      <c r="F4" s="436"/>
      <c r="G4" s="435" t="s">
        <v>80</v>
      </c>
      <c r="H4" s="436"/>
      <c r="K4" s="435" t="s">
        <v>49</v>
      </c>
      <c r="L4" s="436"/>
      <c r="M4" s="435" t="s">
        <v>80</v>
      </c>
      <c r="N4" s="436"/>
    </row>
    <row r="5" spans="4:18">
      <c r="E5" s="324" t="s">
        <v>74</v>
      </c>
      <c r="F5" s="115" t="s">
        <v>75</v>
      </c>
      <c r="G5" s="115" t="s">
        <v>74</v>
      </c>
      <c r="H5" s="325" t="s">
        <v>75</v>
      </c>
      <c r="K5" s="324" t="s">
        <v>74</v>
      </c>
      <c r="L5" s="115" t="s">
        <v>75</v>
      </c>
      <c r="M5" s="115" t="s">
        <v>74</v>
      </c>
      <c r="N5" s="325" t="s">
        <v>75</v>
      </c>
    </row>
    <row r="6" spans="4:18">
      <c r="D6" s="355"/>
      <c r="E6" s="207">
        <v>1.0001</v>
      </c>
      <c r="F6" s="199">
        <v>4.9955999999999996</v>
      </c>
      <c r="G6" s="199">
        <v>1.1688000000000001</v>
      </c>
      <c r="H6" s="283">
        <v>2.5988000000000002</v>
      </c>
      <c r="J6" s="355"/>
      <c r="K6" s="207">
        <v>1</v>
      </c>
      <c r="L6" s="363">
        <v>7.2013999999999996</v>
      </c>
      <c r="M6" s="363">
        <v>0.39860000000000001</v>
      </c>
      <c r="N6" s="368">
        <v>4.6593</v>
      </c>
    </row>
    <row r="7" spans="4:18">
      <c r="D7" s="355"/>
      <c r="E7" s="116"/>
      <c r="F7" s="199">
        <v>4.8247</v>
      </c>
      <c r="G7" s="199">
        <v>1.073</v>
      </c>
      <c r="H7" s="283">
        <v>2.2985000000000002</v>
      </c>
      <c r="J7" s="355"/>
      <c r="K7" s="116"/>
      <c r="L7" s="363">
        <v>7.4513999999999996</v>
      </c>
      <c r="M7" s="363">
        <v>0.40489999999999998</v>
      </c>
      <c r="N7" s="368">
        <v>3.8582000000000001</v>
      </c>
    </row>
    <row r="8" spans="4:18">
      <c r="E8" s="116"/>
      <c r="F8" s="199">
        <v>4.4070999999999998</v>
      </c>
      <c r="G8" s="114"/>
      <c r="H8" s="283">
        <v>3.8792</v>
      </c>
      <c r="I8" s="1"/>
      <c r="K8" s="116"/>
      <c r="L8" s="363">
        <v>7.0141</v>
      </c>
      <c r="M8" s="231"/>
      <c r="N8" s="368">
        <v>6.1428000000000003</v>
      </c>
      <c r="O8" s="1"/>
      <c r="P8" s="1"/>
      <c r="Q8" s="1"/>
      <c r="R8" s="1"/>
    </row>
    <row r="9" spans="4:18">
      <c r="E9" s="116"/>
      <c r="F9" s="114"/>
      <c r="G9" s="114"/>
      <c r="H9" s="283">
        <v>3.5768</v>
      </c>
      <c r="K9" s="116"/>
      <c r="L9" s="231"/>
      <c r="M9" s="231"/>
      <c r="N9" s="368">
        <v>6.4663000000000004</v>
      </c>
    </row>
    <row r="10" spans="4:18">
      <c r="E10" s="116"/>
      <c r="F10" s="114"/>
      <c r="G10" s="114"/>
      <c r="H10" s="283">
        <v>3.8125</v>
      </c>
      <c r="K10" s="116"/>
      <c r="L10" s="231"/>
      <c r="M10" s="231"/>
      <c r="N10" s="368">
        <v>5.9941000000000004</v>
      </c>
    </row>
    <row r="11" spans="4:18" ht="16" thickBot="1">
      <c r="D11" s="1"/>
      <c r="E11" s="209"/>
      <c r="F11" s="210"/>
      <c r="G11" s="210"/>
      <c r="H11" s="287">
        <v>3.1726000000000001</v>
      </c>
      <c r="J11" s="1"/>
      <c r="K11" s="209"/>
      <c r="L11" s="364"/>
      <c r="M11" s="364"/>
      <c r="N11" s="369">
        <v>6.1166</v>
      </c>
    </row>
    <row r="12" spans="4:18">
      <c r="D12" s="27" t="s">
        <v>0</v>
      </c>
      <c r="E12" s="23">
        <f>AVERAGE(E6:E11)</f>
        <v>1.0001</v>
      </c>
      <c r="F12" s="246">
        <f t="shared" ref="F12:H12" si="0">AVERAGE(F6:F11)</f>
        <v>4.7424666666666662</v>
      </c>
      <c r="G12" s="246">
        <f>AVERAGE(G6:G11)</f>
        <v>1.1209</v>
      </c>
      <c r="H12" s="2">
        <f t="shared" si="0"/>
        <v>3.2230666666666665</v>
      </c>
      <c r="J12" s="27" t="s">
        <v>0</v>
      </c>
      <c r="K12" s="367">
        <f>AVERAGE(K6:K11)</f>
        <v>1</v>
      </c>
      <c r="L12" s="365">
        <f>AVERAGE(L6:L11)</f>
        <v>7.2222999999999997</v>
      </c>
      <c r="M12" s="365">
        <f>AVERAGE(M6:M11)</f>
        <v>0.40175</v>
      </c>
      <c r="N12" s="366">
        <f>AVERAGE(N6:N11)</f>
        <v>5.5395499999999993</v>
      </c>
    </row>
    <row r="13" spans="4:18">
      <c r="D13" s="28" t="s">
        <v>1</v>
      </c>
      <c r="E13" s="359"/>
      <c r="F13" s="356">
        <f t="shared" ref="F13" si="1">STDEV(F6:F10)</f>
        <v>0.30274544312562873</v>
      </c>
      <c r="G13" s="356"/>
      <c r="H13" s="362">
        <f>STDEV(H6:H11)</f>
        <v>0.65576659770582058</v>
      </c>
      <c r="J13" s="28" t="s">
        <v>1</v>
      </c>
      <c r="K13" s="359"/>
      <c r="L13" s="356">
        <f>STDEV(L6:L10)</f>
        <v>0.21939788057317214</v>
      </c>
      <c r="M13" s="356"/>
      <c r="N13" s="362">
        <f>STDEV(N6:N11)</f>
        <v>1.0357756914506204</v>
      </c>
    </row>
    <row r="14" spans="4:18" ht="16" thickBot="1">
      <c r="D14" s="28" t="s">
        <v>2</v>
      </c>
      <c r="E14" s="360"/>
      <c r="F14" s="238">
        <f>F13/SQRT(3)</f>
        <v>0.17479016308451428</v>
      </c>
      <c r="G14" s="238"/>
      <c r="H14" s="239">
        <f>H13/SQRT(6)</f>
        <v>0.26771559245670506</v>
      </c>
      <c r="J14" s="28" t="s">
        <v>2</v>
      </c>
      <c r="K14" s="360"/>
      <c r="L14" s="238">
        <f>L13/SQRT(3)</f>
        <v>0.1266694254085543</v>
      </c>
      <c r="M14" s="238"/>
      <c r="N14" s="239">
        <f>N13/SQRT(6)</f>
        <v>0.42285365533874147</v>
      </c>
    </row>
    <row r="15" spans="4:18" ht="16" thickBot="1">
      <c r="D15" s="57" t="s">
        <v>3</v>
      </c>
      <c r="E15" s="361">
        <v>1</v>
      </c>
      <c r="F15" s="357">
        <v>3</v>
      </c>
      <c r="G15" s="357">
        <v>2</v>
      </c>
      <c r="H15" s="358">
        <v>6</v>
      </c>
      <c r="J15" s="57" t="s">
        <v>3</v>
      </c>
      <c r="K15" s="361">
        <v>1</v>
      </c>
      <c r="L15" s="357">
        <v>3</v>
      </c>
      <c r="M15" s="357">
        <v>2</v>
      </c>
      <c r="N15" s="358">
        <v>6</v>
      </c>
    </row>
    <row r="16" spans="4:18" ht="16" thickBot="1">
      <c r="D16" s="352" t="s">
        <v>79</v>
      </c>
      <c r="E16" s="353"/>
      <c r="F16" s="353"/>
      <c r="G16" s="353"/>
      <c r="H16" s="354"/>
      <c r="J16" s="352" t="s">
        <v>79</v>
      </c>
      <c r="K16" s="353"/>
      <c r="L16" s="353"/>
      <c r="M16" s="353"/>
      <c r="N16" s="354"/>
    </row>
    <row r="17" spans="4:14" ht="16" thickBot="1">
      <c r="D17" s="147"/>
      <c r="E17" s="370"/>
      <c r="F17" s="370"/>
      <c r="G17" s="370"/>
      <c r="H17" s="172" t="s">
        <v>81</v>
      </c>
      <c r="J17" s="147"/>
      <c r="K17" s="370"/>
      <c r="L17" s="370"/>
      <c r="M17" s="370"/>
      <c r="N17" s="172" t="s">
        <v>82</v>
      </c>
    </row>
    <row r="18" spans="4:14">
      <c r="J18" s="1"/>
    </row>
    <row r="19" spans="4:14">
      <c r="J19" s="1"/>
    </row>
    <row r="20" spans="4:14">
      <c r="D20" s="1"/>
      <c r="E20" s="1"/>
      <c r="F20" s="1"/>
      <c r="G20" s="1"/>
      <c r="H20" s="1"/>
      <c r="I20" s="1"/>
      <c r="J20" s="1"/>
    </row>
    <row r="21" spans="4:14">
      <c r="D21" s="1"/>
      <c r="E21" s="1"/>
      <c r="F21" s="1"/>
      <c r="G21" s="1"/>
      <c r="H21" s="1"/>
      <c r="I21" s="1"/>
      <c r="J21" s="1"/>
    </row>
    <row r="22" spans="4:14">
      <c r="J22" s="1"/>
    </row>
    <row r="23" spans="4:14">
      <c r="E23" s="1"/>
      <c r="F23" s="1"/>
    </row>
    <row r="25" spans="4:14">
      <c r="F25" s="1"/>
      <c r="G25" s="1"/>
      <c r="H25" s="1"/>
      <c r="I25" s="1"/>
    </row>
  </sheetData>
  <mergeCells count="8">
    <mergeCell ref="G4:H4"/>
    <mergeCell ref="E4:F4"/>
    <mergeCell ref="E2:H2"/>
    <mergeCell ref="E3:H3"/>
    <mergeCell ref="K2:N2"/>
    <mergeCell ref="K3:N3"/>
    <mergeCell ref="K4:L4"/>
    <mergeCell ref="M4:N4"/>
  </mergeCells>
  <pageMargins left="0.75" right="0.75" top="1" bottom="1" header="0.5" footer="0.5"/>
  <pageSetup orientation="portrait" horizontalDpi="4294967292" verticalDpi="4294967292"/>
  <ignoredErrors>
    <ignoredError sqref="E12:G12 H12 F13 K12:M12 L13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2"/>
  <sheetViews>
    <sheetView workbookViewId="0">
      <selection activeCell="E27" sqref="E27"/>
    </sheetView>
  </sheetViews>
  <sheetFormatPr baseColWidth="10" defaultRowHeight="15" x14ac:dyDescent="0"/>
  <sheetData>
    <row r="3" spans="2:8" ht="16" thickBot="1">
      <c r="C3" s="323"/>
      <c r="D3" s="323"/>
    </row>
    <row r="4" spans="2:8" ht="16" thickBot="1">
      <c r="B4" s="439" t="s">
        <v>65</v>
      </c>
      <c r="C4" s="440"/>
      <c r="D4" s="441"/>
    </row>
    <row r="5" spans="2:8" ht="16" thickBot="1">
      <c r="B5" s="60"/>
      <c r="C5" s="437" t="s">
        <v>66</v>
      </c>
      <c r="D5" s="438"/>
    </row>
    <row r="6" spans="2:8" ht="16" thickBot="1">
      <c r="B6" s="394"/>
      <c r="C6" s="224" t="s">
        <v>49</v>
      </c>
      <c r="D6" s="395" t="s">
        <v>73</v>
      </c>
    </row>
    <row r="7" spans="2:8">
      <c r="B7" s="5">
        <v>1</v>
      </c>
      <c r="C7" s="204">
        <v>21.335899999999999</v>
      </c>
      <c r="D7" s="396">
        <v>60.707700000000003</v>
      </c>
    </row>
    <row r="8" spans="2:8">
      <c r="B8" s="15">
        <v>2</v>
      </c>
      <c r="C8" s="200">
        <v>42.275500000000001</v>
      </c>
      <c r="D8" s="7">
        <v>70.506</v>
      </c>
    </row>
    <row r="9" spans="2:8">
      <c r="B9" s="15">
        <v>3</v>
      </c>
      <c r="C9" s="200">
        <v>58.492199999999997</v>
      </c>
      <c r="D9" s="7">
        <v>56.185899999999997</v>
      </c>
    </row>
    <row r="10" spans="2:8">
      <c r="B10" s="15">
        <v>4</v>
      </c>
      <c r="C10" s="200">
        <v>64.455500000000001</v>
      </c>
      <c r="D10" s="7">
        <v>51.641500000000001</v>
      </c>
    </row>
    <row r="11" spans="2:8">
      <c r="B11" s="15">
        <v>5</v>
      </c>
      <c r="C11" s="200">
        <v>67.221500000000006</v>
      </c>
      <c r="D11" s="7">
        <v>61.3947</v>
      </c>
    </row>
    <row r="12" spans="2:8">
      <c r="B12" s="15">
        <v>6</v>
      </c>
      <c r="C12" s="200">
        <v>38.298400000000001</v>
      </c>
      <c r="D12" s="7">
        <v>51.210500000000003</v>
      </c>
    </row>
    <row r="13" spans="2:8">
      <c r="B13" s="15">
        <v>7</v>
      </c>
      <c r="C13" s="200">
        <v>22.371200000000002</v>
      </c>
      <c r="D13" s="7">
        <v>30.309000000000001</v>
      </c>
    </row>
    <row r="14" spans="2:8">
      <c r="B14" s="15">
        <v>8</v>
      </c>
      <c r="C14" s="200">
        <v>55.059699999999999</v>
      </c>
      <c r="D14" s="7"/>
    </row>
    <row r="15" spans="2:8">
      <c r="B15" s="448">
        <v>9</v>
      </c>
      <c r="C15" s="200">
        <v>32.2027</v>
      </c>
      <c r="D15" s="7"/>
    </row>
    <row r="16" spans="2:8">
      <c r="B16" s="448">
        <v>10</v>
      </c>
      <c r="C16" s="200">
        <v>19.165099999999999</v>
      </c>
      <c r="D16" s="7"/>
      <c r="H16" s="1"/>
    </row>
    <row r="17" spans="2:4" ht="16" thickBot="1">
      <c r="B17" s="6">
        <v>11</v>
      </c>
      <c r="C17" s="449">
        <v>45.589300000000001</v>
      </c>
      <c r="D17" s="25"/>
    </row>
    <row r="18" spans="2:4">
      <c r="B18" s="371" t="s">
        <v>0</v>
      </c>
      <c r="C18" s="12">
        <f>AVERAGE(C7:C17)</f>
        <v>42.406090909090906</v>
      </c>
      <c r="D18" s="2">
        <f>AVERAGE(D7:D16)</f>
        <v>54.565042857142871</v>
      </c>
    </row>
    <row r="19" spans="2:4">
      <c r="B19" s="372" t="s">
        <v>1</v>
      </c>
      <c r="C19" s="13">
        <f>STDEV(C7:C16)</f>
        <v>18.337385122145662</v>
      </c>
      <c r="D19" s="3">
        <f>STDEV(D7:D16)</f>
        <v>12.578244589217892</v>
      </c>
    </row>
    <row r="20" spans="2:4" ht="16" thickBot="1">
      <c r="B20" s="373" t="s">
        <v>2</v>
      </c>
      <c r="C20" s="374">
        <f>C19/SQRT(11)</f>
        <v>5.528929644218417</v>
      </c>
      <c r="D20" s="375">
        <f>D19/SQRT(7)</f>
        <v>4.7541295875449041</v>
      </c>
    </row>
    <row r="21" spans="2:4" ht="16" thickBot="1">
      <c r="B21" s="347" t="s">
        <v>3</v>
      </c>
      <c r="C21" s="450">
        <v>11</v>
      </c>
      <c r="D21" s="451">
        <v>7</v>
      </c>
    </row>
    <row r="22" spans="2:4" ht="16" thickBot="1">
      <c r="B22" s="345" t="s">
        <v>52</v>
      </c>
      <c r="C22" s="327"/>
      <c r="D22" s="397">
        <v>0.13</v>
      </c>
    </row>
  </sheetData>
  <mergeCells count="2">
    <mergeCell ref="C5:D5"/>
    <mergeCell ref="B4:D4"/>
  </mergeCells>
  <pageMargins left="0.75" right="0.75" top="1" bottom="1" header="0.5" footer="0.5"/>
  <pageSetup orientation="portrait" horizontalDpi="4294967292" verticalDpi="4294967292"/>
  <ignoredErrors>
    <ignoredError sqref="D18:D19" emptyCellReference="1"/>
    <ignoredError sqref="C19" formulaRang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Fig 3S1A</vt:lpstr>
      <vt:lpstr>Fig 3S1B</vt:lpstr>
      <vt:lpstr>Fig 3S1C</vt:lpstr>
      <vt:lpstr>Fig 3S1D</vt:lpstr>
      <vt:lpstr>Fig3 S2A</vt:lpstr>
      <vt:lpstr>Fig3 S2B</vt:lpstr>
      <vt:lpstr>Fig 3S2C</vt:lpstr>
      <vt:lpstr>Fig 3S2D</vt:lpstr>
      <vt:lpstr>Fig3 S2E</vt:lpstr>
      <vt:lpstr>Fig3 S2F</vt:lpstr>
      <vt:lpstr>Fig3 S2G</vt:lpstr>
      <vt:lpstr>Fig3 S2H</vt:lpstr>
      <vt:lpstr>Fig3 S2I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Benedicte</dc:creator>
  <cp:lastModifiedBy>Ana Paula Arruda</cp:lastModifiedBy>
  <dcterms:created xsi:type="dcterms:W3CDTF">2017-07-07T18:58:34Z</dcterms:created>
  <dcterms:modified xsi:type="dcterms:W3CDTF">2017-11-26T18:47:27Z</dcterms:modified>
</cp:coreProperties>
</file>