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700" yWindow="0" windowWidth="23900" windowHeight="15460" tabRatio="500" activeTab="5"/>
  </bookViews>
  <sheets>
    <sheet name="Figure 3A" sheetId="1" r:id="rId1"/>
    <sheet name="Figure 3B" sheetId="2" r:id="rId2"/>
    <sheet name="Figure 3C" sheetId="3" r:id="rId3"/>
    <sheet name="Figure 3E" sheetId="6" r:id="rId4"/>
    <sheet name="Figure 3H and I" sheetId="4" r:id="rId5"/>
    <sheet name="Figure 3J and K" sheetId="5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6" l="1"/>
  <c r="G11" i="6"/>
  <c r="D40" i="6"/>
  <c r="C40" i="6"/>
  <c r="D28" i="6"/>
  <c r="C28" i="6"/>
  <c r="D19" i="6"/>
  <c r="C19" i="6"/>
  <c r="D10" i="6"/>
  <c r="C10" i="6"/>
  <c r="E51" i="4"/>
  <c r="E49" i="4"/>
  <c r="E50" i="4"/>
  <c r="D50" i="4"/>
  <c r="D51" i="4"/>
  <c r="C50" i="4"/>
  <c r="C51" i="4"/>
  <c r="D49" i="4"/>
  <c r="C49" i="4"/>
  <c r="C15" i="4"/>
  <c r="C13" i="4"/>
  <c r="O23" i="3"/>
  <c r="O32" i="3"/>
  <c r="O24" i="3"/>
  <c r="O33" i="3"/>
  <c r="O25" i="3"/>
  <c r="O34" i="3"/>
  <c r="O26" i="3"/>
  <c r="O35" i="3"/>
  <c r="O38" i="3"/>
  <c r="O39" i="3"/>
  <c r="N23" i="3"/>
  <c r="N32" i="3"/>
  <c r="N24" i="3"/>
  <c r="N33" i="3"/>
  <c r="N25" i="3"/>
  <c r="N34" i="3"/>
  <c r="N26" i="3"/>
  <c r="N35" i="3"/>
  <c r="N27" i="3"/>
  <c r="N36" i="3"/>
  <c r="N38" i="3"/>
  <c r="N39" i="3"/>
  <c r="M23" i="3"/>
  <c r="M32" i="3"/>
  <c r="M24" i="3"/>
  <c r="M33" i="3"/>
  <c r="M25" i="3"/>
  <c r="M34" i="3"/>
  <c r="M26" i="3"/>
  <c r="M35" i="3"/>
  <c r="M27" i="3"/>
  <c r="M36" i="3"/>
  <c r="M38" i="3"/>
  <c r="M39" i="3"/>
  <c r="M37" i="3"/>
  <c r="L23" i="3"/>
  <c r="L32" i="3"/>
  <c r="L24" i="3"/>
  <c r="L33" i="3"/>
  <c r="L25" i="3"/>
  <c r="L34" i="3"/>
  <c r="L26" i="3"/>
  <c r="L35" i="3"/>
  <c r="L38" i="3"/>
  <c r="L39" i="3"/>
  <c r="K23" i="3"/>
  <c r="K32" i="3"/>
  <c r="K24" i="3"/>
  <c r="K33" i="3"/>
  <c r="K25" i="3"/>
  <c r="K34" i="3"/>
  <c r="K26" i="3"/>
  <c r="K35" i="3"/>
  <c r="K38" i="3"/>
  <c r="K39" i="3"/>
  <c r="K37" i="3"/>
  <c r="P25" i="3"/>
  <c r="P34" i="3"/>
  <c r="P26" i="3"/>
  <c r="P35" i="3"/>
  <c r="P23" i="3"/>
  <c r="P32" i="3"/>
  <c r="P24" i="3"/>
  <c r="P33" i="3"/>
  <c r="H23" i="3"/>
  <c r="H32" i="3"/>
  <c r="H24" i="3"/>
  <c r="H33" i="3"/>
  <c r="H25" i="3"/>
  <c r="H34" i="3"/>
  <c r="H26" i="3"/>
  <c r="H35" i="3"/>
  <c r="H38" i="3"/>
  <c r="H39" i="3"/>
  <c r="G23" i="3"/>
  <c r="G32" i="3"/>
  <c r="G24" i="3"/>
  <c r="G33" i="3"/>
  <c r="G25" i="3"/>
  <c r="G34" i="3"/>
  <c r="G26" i="3"/>
  <c r="G35" i="3"/>
  <c r="G38" i="3"/>
  <c r="G39" i="3"/>
  <c r="F23" i="3"/>
  <c r="F32" i="3"/>
  <c r="F24" i="3"/>
  <c r="F33" i="3"/>
  <c r="F25" i="3"/>
  <c r="F34" i="3"/>
  <c r="F26" i="3"/>
  <c r="F35" i="3"/>
  <c r="F27" i="3"/>
  <c r="F36" i="3"/>
  <c r="F38" i="3"/>
  <c r="F39" i="3"/>
  <c r="E23" i="3"/>
  <c r="E32" i="3"/>
  <c r="E24" i="3"/>
  <c r="E33" i="3"/>
  <c r="E25" i="3"/>
  <c r="E34" i="3"/>
  <c r="E26" i="3"/>
  <c r="E35" i="3"/>
  <c r="E27" i="3"/>
  <c r="E36" i="3"/>
  <c r="E38" i="3"/>
  <c r="E39" i="3"/>
  <c r="D23" i="3"/>
  <c r="D32" i="3"/>
  <c r="D24" i="3"/>
  <c r="D33" i="3"/>
  <c r="D25" i="3"/>
  <c r="D34" i="3"/>
  <c r="D26" i="3"/>
  <c r="D35" i="3"/>
  <c r="D38" i="3"/>
  <c r="D39" i="3"/>
  <c r="C23" i="3"/>
  <c r="C32" i="3"/>
  <c r="C24" i="3"/>
  <c r="C33" i="3"/>
  <c r="C25" i="3"/>
  <c r="C34" i="3"/>
  <c r="C38" i="3"/>
  <c r="C39" i="3"/>
  <c r="D37" i="3"/>
  <c r="E37" i="3"/>
  <c r="F37" i="3"/>
  <c r="G37" i="3"/>
  <c r="H37" i="3"/>
  <c r="C37" i="3"/>
  <c r="C29" i="2"/>
  <c r="C27" i="2"/>
  <c r="C25" i="2"/>
  <c r="P38" i="3"/>
  <c r="P39" i="3"/>
  <c r="P37" i="3"/>
  <c r="O37" i="3"/>
  <c r="N37" i="3"/>
  <c r="L37" i="3"/>
  <c r="N25" i="2"/>
  <c r="N35" i="2"/>
  <c r="N26" i="2"/>
  <c r="N36" i="2"/>
  <c r="N37" i="2"/>
  <c r="O25" i="2"/>
  <c r="O35" i="2"/>
  <c r="O26" i="2"/>
  <c r="O36" i="2"/>
  <c r="O37" i="2"/>
  <c r="P25" i="2"/>
  <c r="P35" i="2"/>
  <c r="P26" i="2"/>
  <c r="P36" i="2"/>
  <c r="P37" i="2"/>
  <c r="Q25" i="2"/>
  <c r="Q35" i="2"/>
  <c r="Q26" i="2"/>
  <c r="Q36" i="2"/>
  <c r="Q37" i="2"/>
  <c r="R25" i="2"/>
  <c r="R35" i="2"/>
  <c r="R26" i="2"/>
  <c r="R36" i="2"/>
  <c r="R37" i="2"/>
  <c r="S25" i="2"/>
  <c r="S35" i="2"/>
  <c r="S26" i="2"/>
  <c r="S36" i="2"/>
  <c r="S37" i="2"/>
  <c r="T25" i="2"/>
  <c r="T35" i="2"/>
  <c r="T26" i="2"/>
  <c r="T36" i="2"/>
  <c r="T37" i="2"/>
  <c r="M25" i="2"/>
  <c r="M35" i="2"/>
  <c r="M26" i="2"/>
  <c r="M36" i="2"/>
  <c r="M37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C26" i="2"/>
  <c r="C28" i="2"/>
  <c r="C30" i="2"/>
  <c r="H42" i="2"/>
  <c r="H43" i="2"/>
  <c r="G42" i="2"/>
  <c r="G43" i="2"/>
  <c r="F42" i="2"/>
  <c r="F43" i="2"/>
  <c r="E42" i="2"/>
  <c r="E43" i="2"/>
  <c r="D42" i="2"/>
  <c r="D43" i="2"/>
  <c r="C42" i="2"/>
  <c r="C43" i="2"/>
  <c r="J42" i="2"/>
  <c r="I42" i="2"/>
  <c r="J41" i="2"/>
  <c r="I41" i="2"/>
  <c r="H41" i="2"/>
  <c r="G41" i="2"/>
  <c r="F41" i="2"/>
  <c r="E41" i="2"/>
  <c r="D41" i="2"/>
  <c r="C41" i="2"/>
  <c r="H5" i="5"/>
  <c r="D39" i="5"/>
  <c r="D40" i="5"/>
  <c r="D38" i="5"/>
  <c r="F39" i="5"/>
  <c r="F40" i="5"/>
  <c r="E39" i="5"/>
  <c r="E40" i="5"/>
  <c r="F38" i="5"/>
  <c r="E38" i="5"/>
  <c r="L22" i="5"/>
  <c r="M22" i="5"/>
  <c r="L23" i="5"/>
  <c r="M23" i="5"/>
  <c r="L24" i="5"/>
  <c r="M24" i="5"/>
  <c r="L25" i="5"/>
  <c r="M25" i="5"/>
  <c r="L26" i="5"/>
  <c r="M26" i="5"/>
  <c r="L21" i="5"/>
  <c r="M21" i="5"/>
  <c r="K22" i="5"/>
  <c r="K23" i="5"/>
  <c r="K24" i="5"/>
  <c r="K25" i="5"/>
  <c r="K26" i="5"/>
  <c r="K21" i="5"/>
  <c r="I5" i="5"/>
  <c r="H6" i="5"/>
  <c r="H7" i="5"/>
  <c r="H8" i="5"/>
  <c r="H9" i="5"/>
  <c r="H10" i="5"/>
  <c r="J13" i="5"/>
  <c r="K13" i="5"/>
  <c r="J15" i="5"/>
  <c r="J16" i="5"/>
  <c r="J17" i="5"/>
  <c r="J18" i="5"/>
  <c r="J14" i="5"/>
  <c r="I14" i="5"/>
  <c r="I15" i="5"/>
  <c r="I16" i="5"/>
  <c r="I17" i="5"/>
  <c r="I18" i="5"/>
  <c r="I13" i="5"/>
  <c r="K14" i="5"/>
  <c r="K15" i="5"/>
  <c r="K16" i="5"/>
  <c r="K17" i="5"/>
  <c r="K18" i="5"/>
  <c r="I6" i="5"/>
  <c r="J6" i="5"/>
  <c r="I7" i="5"/>
  <c r="J7" i="5"/>
  <c r="I8" i="5"/>
  <c r="J8" i="5"/>
  <c r="I9" i="5"/>
  <c r="J9" i="5"/>
  <c r="I10" i="5"/>
  <c r="J10" i="5"/>
  <c r="J5" i="5"/>
  <c r="E14" i="4"/>
  <c r="E15" i="4"/>
  <c r="E34" i="4"/>
  <c r="E35" i="4"/>
  <c r="D14" i="4"/>
  <c r="D15" i="4"/>
  <c r="D34" i="4"/>
  <c r="D35" i="4"/>
  <c r="C34" i="4"/>
  <c r="C35" i="4"/>
  <c r="D33" i="4"/>
  <c r="E33" i="4"/>
  <c r="C33" i="4"/>
  <c r="C14" i="4"/>
  <c r="D13" i="4"/>
  <c r="E13" i="4"/>
  <c r="K122" i="1"/>
  <c r="K123" i="1"/>
  <c r="J122" i="1"/>
  <c r="J123" i="1"/>
  <c r="I122" i="1"/>
  <c r="I123" i="1"/>
  <c r="I121" i="1"/>
  <c r="J121" i="1"/>
  <c r="K121" i="1"/>
  <c r="H122" i="1"/>
  <c r="H123" i="1"/>
  <c r="H121" i="1"/>
</calcChain>
</file>

<file path=xl/sharedStrings.xml><?xml version="1.0" encoding="utf-8"?>
<sst xmlns="http://schemas.openxmlformats.org/spreadsheetml/2006/main" count="325" uniqueCount="84">
  <si>
    <t>WT</t>
  </si>
  <si>
    <r>
      <t>STIM1</t>
    </r>
    <r>
      <rPr>
        <b/>
        <sz val="12"/>
        <rFont val="Symbol"/>
      </rPr>
      <t>D</t>
    </r>
    <r>
      <rPr>
        <b/>
        <sz val="12"/>
        <rFont val="Arial"/>
      </rPr>
      <t>Liver</t>
    </r>
  </si>
  <si>
    <t>Tg response</t>
  </si>
  <si>
    <t>SOCE response</t>
  </si>
  <si>
    <t>Average</t>
  </si>
  <si>
    <t>N</t>
  </si>
  <si>
    <t>P value</t>
  </si>
  <si>
    <t>SD</t>
  </si>
  <si>
    <t>SE</t>
  </si>
  <si>
    <t>p&lt;0.0001</t>
  </si>
  <si>
    <t>Unpaired t test between WT and STIM1</t>
  </si>
  <si>
    <t>p&lt; 0.0001</t>
  </si>
  <si>
    <t>pJNK</t>
  </si>
  <si>
    <t>peIF2alpha</t>
  </si>
  <si>
    <t>pAKT</t>
  </si>
  <si>
    <t>pIR</t>
  </si>
  <si>
    <t>Unpaired t test</t>
  </si>
  <si>
    <t>STIM1+/+ adAlb-cre</t>
  </si>
  <si>
    <t>STIM1fl/+ adAlb-cre</t>
  </si>
  <si>
    <t>STIM1fl/fl adAlb-cre</t>
  </si>
  <si>
    <t>STIM1+/- adAlb-cre</t>
  </si>
  <si>
    <t>p Value</t>
  </si>
  <si>
    <t>Versus STIM1 fl/fl</t>
  </si>
  <si>
    <t>Versus STIM1 fl/+</t>
  </si>
  <si>
    <t>n.s</t>
  </si>
  <si>
    <t>Time (min) of Tg treatment</t>
  </si>
  <si>
    <t>Time (min) after Insulin</t>
  </si>
  <si>
    <t>Time (min)</t>
  </si>
  <si>
    <t>Body Weight (gr)</t>
  </si>
  <si>
    <t>16 hours Fasting Glucose (mg/dl)</t>
  </si>
  <si>
    <t>Representative trace of cytosolic Ca mesurment</t>
  </si>
  <si>
    <t>p=0.0138</t>
  </si>
  <si>
    <t>p=0.032</t>
  </si>
  <si>
    <t>p=0.0088</t>
  </si>
  <si>
    <t>JNK</t>
  </si>
  <si>
    <t>pJNK/JNK</t>
  </si>
  <si>
    <t>pJNK/JNK normalized by control</t>
  </si>
  <si>
    <t>eIF2alpha</t>
  </si>
  <si>
    <t>peIF2alpha/eIF2alpha</t>
  </si>
  <si>
    <t xml:space="preserve"> peIF2alpha/eIF2alpha normalized by control</t>
  </si>
  <si>
    <t>STIM1DLiver</t>
  </si>
  <si>
    <t>IR</t>
  </si>
  <si>
    <t>Pool of 2 diferent experiments</t>
  </si>
  <si>
    <t>Pool of 3  diferent experiments</t>
  </si>
  <si>
    <t>Pool of 1  experiment</t>
  </si>
  <si>
    <t>AKT</t>
  </si>
  <si>
    <t>pIR/IR</t>
  </si>
  <si>
    <t>pIR/IR normalized by control</t>
  </si>
  <si>
    <t>pAKT/AKT</t>
  </si>
  <si>
    <t>pAKT/AKT normalized by control</t>
  </si>
  <si>
    <t>p=0.0437</t>
  </si>
  <si>
    <t>p=0.0421</t>
  </si>
  <si>
    <t>p=0.0007</t>
  </si>
  <si>
    <t>Glucose Tolerance Test</t>
  </si>
  <si>
    <t>Area under the curve GTT</t>
  </si>
  <si>
    <t>Time (sec)</t>
  </si>
  <si>
    <t>not measured</t>
  </si>
  <si>
    <t>* P value</t>
  </si>
  <si>
    <t># P value</t>
  </si>
  <si>
    <t>* p=0.0110</t>
  </si>
  <si>
    <t>* p=0.0094 versus STIM +/+</t>
  </si>
  <si>
    <t># p&lt; 0.0001 versus STIM fl/+</t>
  </si>
  <si>
    <t>* p=0.0291 versus STIM +/+</t>
  </si>
  <si>
    <t>#p=0.0109 versus STIM fl/+</t>
  </si>
  <si>
    <t>Insulin (ng/mL)</t>
  </si>
  <si>
    <t>STIM1KO</t>
  </si>
  <si>
    <t>Well1</t>
  </si>
  <si>
    <t>Well2</t>
  </si>
  <si>
    <t>Well3</t>
  </si>
  <si>
    <t>STIM1 KO</t>
  </si>
  <si>
    <t>Well4</t>
  </si>
  <si>
    <t>Well5</t>
  </si>
  <si>
    <t>Well6</t>
  </si>
  <si>
    <t>Well7</t>
  </si>
  <si>
    <t>Well8</t>
  </si>
  <si>
    <t>Pair 1</t>
  </si>
  <si>
    <t>Pair 2</t>
  </si>
  <si>
    <t>Pair 3</t>
  </si>
  <si>
    <t>Pair 4</t>
  </si>
  <si>
    <t>Glucose Production nMol/mg ptn</t>
  </si>
  <si>
    <t>Used in the final graph</t>
  </si>
  <si>
    <t>Glucose Production in Primary Hepatocytes</t>
  </si>
  <si>
    <t>Unpaired t test between WT and STIM1KO</t>
  </si>
  <si>
    <t>p=0.042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</si>
</sst>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2" x14ac:knownFonts="1">
    <font>
      <sz val="12"/>
      <color theme="1"/>
      <name val="Calibri"/>
      <family val="2"/>
      <scheme val="minor"/>
    </font>
    <font>
      <sz val="12"/>
      <name val="Arial"/>
    </font>
    <font>
      <b/>
      <sz val="12"/>
      <name val="Arial"/>
    </font>
    <font>
      <b/>
      <sz val="12"/>
      <name val="Symbo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67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20">
    <xf numFmtId="0" fontId="0" fillId="0" borderId="0" xfId="0"/>
    <xf numFmtId="0" fontId="1" fillId="0" borderId="0" xfId="0" applyFont="1"/>
    <xf numFmtId="164" fontId="1" fillId="0" borderId="5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0" borderId="9" xfId="0" applyFont="1" applyBorder="1"/>
    <xf numFmtId="165" fontId="1" fillId="0" borderId="10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1" fillId="0" borderId="12" xfId="0" applyFont="1" applyBorder="1"/>
    <xf numFmtId="165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165" fontId="0" fillId="0" borderId="15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" fontId="1" fillId="0" borderId="27" xfId="0" applyNumberFormat="1" applyFont="1" applyFill="1" applyBorder="1" applyAlignment="1">
      <alignment horizontal="center"/>
    </xf>
    <xf numFmtId="1" fontId="1" fillId="0" borderId="28" xfId="0" applyNumberFormat="1" applyFont="1" applyFill="1" applyBorder="1" applyAlignment="1">
      <alignment horizontal="center"/>
    </xf>
    <xf numFmtId="1" fontId="1" fillId="0" borderId="30" xfId="0" applyNumberFormat="1" applyFont="1" applyFill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0" fontId="6" fillId="0" borderId="9" xfId="0" applyFont="1" applyBorder="1"/>
    <xf numFmtId="2" fontId="6" fillId="0" borderId="10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6" fillId="0" borderId="12" xfId="0" applyFont="1" applyBorder="1"/>
    <xf numFmtId="2" fontId="7" fillId="0" borderId="13" xfId="0" applyNumberFormat="1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0" fontId="6" fillId="0" borderId="14" xfId="0" applyFont="1" applyBorder="1"/>
    <xf numFmtId="1" fontId="6" fillId="0" borderId="15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0" fontId="6" fillId="0" borderId="34" xfId="0" applyFont="1" applyBorder="1"/>
    <xf numFmtId="1" fontId="6" fillId="0" borderId="32" xfId="0" applyNumberFormat="1" applyFont="1" applyBorder="1" applyAlignment="1">
      <alignment horizontal="center"/>
    </xf>
    <xf numFmtId="0" fontId="0" fillId="0" borderId="5" xfId="0" applyBorder="1"/>
    <xf numFmtId="0" fontId="0" fillId="0" borderId="15" xfId="0" applyBorder="1"/>
    <xf numFmtId="0" fontId="0" fillId="0" borderId="16" xfId="0" applyBorder="1"/>
    <xf numFmtId="2" fontId="0" fillId="0" borderId="0" xfId="0" applyNumberFormat="1" applyAlignment="1">
      <alignment horizontal="center"/>
    </xf>
    <xf numFmtId="0" fontId="6" fillId="0" borderId="1" xfId="0" applyFont="1" applyBorder="1"/>
    <xf numFmtId="2" fontId="1" fillId="0" borderId="5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32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0" fontId="6" fillId="0" borderId="39" xfId="0" applyFont="1" applyBorder="1"/>
    <xf numFmtId="0" fontId="6" fillId="0" borderId="40" xfId="0" applyFont="1" applyBorder="1"/>
    <xf numFmtId="2" fontId="6" fillId="0" borderId="9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0" fillId="0" borderId="13" xfId="0" applyBorder="1"/>
    <xf numFmtId="1" fontId="6" fillId="0" borderId="14" xfId="0" applyNumberFormat="1" applyFont="1" applyBorder="1" applyAlignment="1">
      <alignment horizontal="center"/>
    </xf>
    <xf numFmtId="1" fontId="6" fillId="0" borderId="15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2" fontId="1" fillId="0" borderId="41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2" fontId="1" fillId="0" borderId="31" xfId="0" applyNumberFormat="1" applyFont="1" applyBorder="1" applyAlignment="1">
      <alignment horizontal="center"/>
    </xf>
    <xf numFmtId="0" fontId="6" fillId="0" borderId="37" xfId="0" applyFont="1" applyBorder="1"/>
    <xf numFmtId="0" fontId="0" fillId="0" borderId="28" xfId="0" applyBorder="1"/>
    <xf numFmtId="0" fontId="0" fillId="0" borderId="29" xfId="0" applyBorder="1"/>
    <xf numFmtId="0" fontId="0" fillId="0" borderId="42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1" fontId="6" fillId="0" borderId="32" xfId="0" applyNumberFormat="1" applyFont="1" applyFill="1" applyBorder="1" applyAlignment="1">
      <alignment horizontal="center"/>
    </xf>
    <xf numFmtId="1" fontId="6" fillId="0" borderId="33" xfId="0" applyNumberFormat="1" applyFont="1" applyFill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/>
    <xf numFmtId="0" fontId="0" fillId="0" borderId="45" xfId="0" applyBorder="1"/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6" fillId="0" borderId="22" xfId="0" applyFont="1" applyBorder="1"/>
    <xf numFmtId="0" fontId="6" fillId="0" borderId="49" xfId="0" applyFont="1" applyBorder="1"/>
    <xf numFmtId="0" fontId="6" fillId="0" borderId="19" xfId="0" applyFont="1" applyBorder="1"/>
    <xf numFmtId="1" fontId="6" fillId="0" borderId="50" xfId="0" applyNumberFormat="1" applyFont="1" applyBorder="1" applyAlignment="1">
      <alignment horizontal="center"/>
    </xf>
    <xf numFmtId="1" fontId="6" fillId="0" borderId="50" xfId="0" applyNumberFormat="1" applyFont="1" applyFill="1" applyBorder="1" applyAlignment="1">
      <alignment horizontal="center"/>
    </xf>
    <xf numFmtId="1" fontId="6" fillId="0" borderId="20" xfId="0" applyNumberFormat="1" applyFont="1" applyFill="1" applyBorder="1" applyAlignment="1">
      <alignment horizontal="center"/>
    </xf>
    <xf numFmtId="2" fontId="1" fillId="0" borderId="0" xfId="0" applyNumberFormat="1" applyFont="1"/>
    <xf numFmtId="165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0" fontId="1" fillId="0" borderId="16" xfId="0" applyFont="1" applyBorder="1"/>
    <xf numFmtId="1" fontId="6" fillId="0" borderId="14" xfId="0" applyNumberFormat="1" applyFont="1" applyFill="1" applyBorder="1" applyAlignment="1">
      <alignment horizontal="center"/>
    </xf>
    <xf numFmtId="1" fontId="6" fillId="0" borderId="16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48" xfId="0" applyFont="1" applyBorder="1"/>
    <xf numFmtId="0" fontId="1" fillId="0" borderId="47" xfId="0" applyFont="1" applyBorder="1"/>
    <xf numFmtId="2" fontId="1" fillId="0" borderId="34" xfId="0" applyNumberFormat="1" applyFont="1" applyBorder="1" applyAlignment="1">
      <alignment horizontal="center"/>
    </xf>
    <xf numFmtId="0" fontId="6" fillId="0" borderId="51" xfId="0" applyFont="1" applyBorder="1"/>
    <xf numFmtId="2" fontId="6" fillId="0" borderId="1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1" fillId="0" borderId="15" xfId="0" applyFont="1" applyBorder="1" applyAlignment="1">
      <alignment horizontal="center"/>
    </xf>
    <xf numFmtId="0" fontId="7" fillId="0" borderId="14" xfId="0" applyFont="1" applyBorder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27" xfId="0" applyBorder="1" applyAlignment="1">
      <alignment horizontal="center"/>
    </xf>
    <xf numFmtId="0" fontId="7" fillId="0" borderId="30" xfId="0" applyFont="1" applyBorder="1"/>
    <xf numFmtId="0" fontId="1" fillId="0" borderId="29" xfId="0" applyFont="1" applyBorder="1"/>
    <xf numFmtId="2" fontId="6" fillId="0" borderId="18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0" fontId="0" fillId="0" borderId="39" xfId="0" applyBorder="1"/>
    <xf numFmtId="0" fontId="0" fillId="0" borderId="54" xfId="0" applyBorder="1"/>
    <xf numFmtId="0" fontId="2" fillId="0" borderId="59" xfId="0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horizontal="center"/>
    </xf>
    <xf numFmtId="166" fontId="1" fillId="0" borderId="11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166" fontId="1" fillId="0" borderId="13" xfId="0" applyNumberFormat="1" applyFont="1" applyBorder="1" applyAlignment="1">
      <alignment horizontal="center"/>
    </xf>
    <xf numFmtId="166" fontId="1" fillId="0" borderId="14" xfId="0" applyNumberFormat="1" applyFont="1" applyBorder="1" applyAlignment="1">
      <alignment horizontal="center"/>
    </xf>
    <xf numFmtId="166" fontId="1" fillId="0" borderId="15" xfId="0" applyNumberFormat="1" applyFont="1" applyBorder="1" applyAlignment="1">
      <alignment horizontal="center"/>
    </xf>
    <xf numFmtId="166" fontId="1" fillId="0" borderId="16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59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2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7" xfId="0" applyBorder="1"/>
    <xf numFmtId="2" fontId="1" fillId="0" borderId="27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1" fillId="0" borderId="35" xfId="0" applyNumberFormat="1" applyFont="1" applyBorder="1" applyAlignment="1">
      <alignment horizontal="center"/>
    </xf>
    <xf numFmtId="2" fontId="1" fillId="0" borderId="39" xfId="0" applyNumberFormat="1" applyFont="1" applyBorder="1" applyAlignment="1">
      <alignment horizontal="center"/>
    </xf>
    <xf numFmtId="2" fontId="1" fillId="0" borderId="54" xfId="0" applyNumberFormat="1" applyFont="1" applyBorder="1" applyAlignment="1">
      <alignment horizontal="center"/>
    </xf>
    <xf numFmtId="0" fontId="0" fillId="0" borderId="36" xfId="0" applyBorder="1"/>
    <xf numFmtId="0" fontId="0" fillId="0" borderId="61" xfId="0" applyBorder="1"/>
    <xf numFmtId="0" fontId="0" fillId="0" borderId="62" xfId="0" applyBorder="1"/>
    <xf numFmtId="2" fontId="7" fillId="0" borderId="27" xfId="0" applyNumberFormat="1" applyFont="1" applyBorder="1" applyAlignment="1">
      <alignment horizontal="center"/>
    </xf>
    <xf numFmtId="2" fontId="7" fillId="0" borderId="27" xfId="0" applyNumberFormat="1" applyFont="1" applyBorder="1"/>
    <xf numFmtId="2" fontId="7" fillId="0" borderId="28" xfId="0" applyNumberFormat="1" applyFont="1" applyBorder="1"/>
    <xf numFmtId="2" fontId="7" fillId="0" borderId="29" xfId="0" applyNumberFormat="1" applyFont="1" applyBorder="1" applyAlignment="1">
      <alignment horizontal="center"/>
    </xf>
    <xf numFmtId="2" fontId="7" fillId="0" borderId="29" xfId="0" applyNumberFormat="1" applyFont="1" applyBorder="1"/>
    <xf numFmtId="0" fontId="7" fillId="0" borderId="35" xfId="0" applyFont="1" applyBorder="1"/>
    <xf numFmtId="0" fontId="7" fillId="0" borderId="39" xfId="0" applyFont="1" applyBorder="1"/>
    <xf numFmtId="0" fontId="7" fillId="0" borderId="54" xfId="0" applyFont="1" applyBorder="1"/>
    <xf numFmtId="0" fontId="6" fillId="0" borderId="24" xfId="0" applyFont="1" applyBorder="1" applyAlignment="1">
      <alignment horizontal="center"/>
    </xf>
    <xf numFmtId="0" fontId="7" fillId="0" borderId="9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1" fillId="0" borderId="13" xfId="0" applyFont="1" applyBorder="1"/>
    <xf numFmtId="0" fontId="7" fillId="0" borderId="16" xfId="0" applyFont="1" applyBorder="1"/>
    <xf numFmtId="0" fontId="6" fillId="0" borderId="63" xfId="0" applyFont="1" applyBorder="1" applyAlignment="1">
      <alignment horizontal="center"/>
    </xf>
    <xf numFmtId="0" fontId="0" fillId="0" borderId="0" xfId="0" applyFill="1"/>
    <xf numFmtId="0" fontId="7" fillId="0" borderId="12" xfId="0" applyFont="1" applyFill="1" applyBorder="1" applyAlignment="1">
      <alignment horizontal="center"/>
    </xf>
    <xf numFmtId="0" fontId="7" fillId="0" borderId="0" xfId="0" applyFont="1" applyFill="1"/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0" fillId="0" borderId="37" xfId="0" applyBorder="1"/>
    <xf numFmtId="0" fontId="7" fillId="0" borderId="9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53" xfId="0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0" fillId="0" borderId="35" xfId="0" applyBorder="1"/>
    <xf numFmtId="2" fontId="1" fillId="0" borderId="64" xfId="0" applyNumberFormat="1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2" fontId="6" fillId="0" borderId="48" xfId="0" applyNumberFormat="1" applyFont="1" applyBorder="1" applyAlignment="1">
      <alignment horizontal="center"/>
    </xf>
    <xf numFmtId="2" fontId="6" fillId="0" borderId="65" xfId="0" applyNumberFormat="1" applyFont="1" applyBorder="1" applyAlignment="1">
      <alignment horizontal="center"/>
    </xf>
    <xf numFmtId="0" fontId="7" fillId="0" borderId="0" xfId="0" applyFont="1"/>
    <xf numFmtId="0" fontId="7" fillId="0" borderId="45" xfId="0" applyFont="1" applyBorder="1"/>
    <xf numFmtId="0" fontId="7" fillId="0" borderId="39" xfId="0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5" xfId="0" applyFont="1" applyBorder="1"/>
    <xf numFmtId="0" fontId="7" fillId="0" borderId="44" xfId="0" applyFont="1" applyBorder="1"/>
    <xf numFmtId="0" fontId="7" fillId="0" borderId="26" xfId="0" applyFont="1" applyFill="1" applyBorder="1" applyAlignment="1">
      <alignment horizontal="center"/>
    </xf>
    <xf numFmtId="2" fontId="1" fillId="0" borderId="44" xfId="0" applyNumberFormat="1" applyFont="1" applyBorder="1" applyAlignment="1">
      <alignment horizontal="center"/>
    </xf>
    <xf numFmtId="0" fontId="11" fillId="0" borderId="0" xfId="0" applyFont="1"/>
    <xf numFmtId="2" fontId="6" fillId="0" borderId="58" xfId="0" applyNumberFormat="1" applyFont="1" applyBorder="1" applyAlignment="1">
      <alignment horizontal="center"/>
    </xf>
    <xf numFmtId="1" fontId="6" fillId="0" borderId="44" xfId="0" applyNumberFormat="1" applyFont="1" applyBorder="1" applyAlignment="1">
      <alignment horizontal="center"/>
    </xf>
    <xf numFmtId="2" fontId="6" fillId="0" borderId="41" xfId="0" applyNumberFormat="1" applyFont="1" applyBorder="1" applyAlignment="1">
      <alignment horizontal="center"/>
    </xf>
    <xf numFmtId="2" fontId="7" fillId="0" borderId="26" xfId="0" applyNumberFormat="1" applyFont="1" applyBorder="1" applyAlignment="1">
      <alignment horizontal="center"/>
    </xf>
    <xf numFmtId="2" fontId="6" fillId="0" borderId="26" xfId="0" applyNumberFormat="1" applyFont="1" applyBorder="1" applyAlignment="1">
      <alignment horizontal="center"/>
    </xf>
    <xf numFmtId="1" fontId="6" fillId="0" borderId="64" xfId="0" applyNumberFormat="1" applyFont="1" applyFill="1" applyBorder="1" applyAlignment="1">
      <alignment horizontal="center"/>
    </xf>
    <xf numFmtId="1" fontId="6" fillId="0" borderId="64" xfId="0" applyNumberFormat="1" applyFont="1" applyBorder="1" applyAlignment="1">
      <alignment horizontal="center"/>
    </xf>
    <xf numFmtId="0" fontId="0" fillId="0" borderId="0" xfId="0" applyBorder="1"/>
    <xf numFmtId="165" fontId="1" fillId="0" borderId="44" xfId="0" applyNumberFormat="1" applyFont="1" applyBorder="1" applyAlignment="1">
      <alignment horizontal="center"/>
    </xf>
    <xf numFmtId="165" fontId="7" fillId="0" borderId="9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7" fillId="0" borderId="12" xfId="0" applyNumberFormat="1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5" fontId="1" fillId="0" borderId="26" xfId="0" applyNumberFormat="1" applyFont="1" applyBorder="1" applyAlignment="1">
      <alignment horizontal="center"/>
    </xf>
    <xf numFmtId="165" fontId="7" fillId="0" borderId="14" xfId="0" applyNumberFormat="1" applyFont="1" applyBorder="1" applyAlignment="1">
      <alignment horizontal="center"/>
    </xf>
    <xf numFmtId="2" fontId="1" fillId="0" borderId="53" xfId="0" applyNumberFormat="1" applyFont="1" applyBorder="1" applyAlignment="1">
      <alignment horizontal="center"/>
    </xf>
    <xf numFmtId="2" fontId="1" fillId="0" borderId="58" xfId="0" applyNumberFormat="1" applyFont="1" applyBorder="1" applyAlignment="1">
      <alignment horizontal="center"/>
    </xf>
    <xf numFmtId="165" fontId="1" fillId="0" borderId="58" xfId="0" applyNumberFormat="1" applyFont="1" applyBorder="1" applyAlignment="1">
      <alignment horizontal="center"/>
    </xf>
    <xf numFmtId="165" fontId="1" fillId="0" borderId="34" xfId="0" applyNumberFormat="1" applyFont="1" applyBorder="1" applyAlignment="1">
      <alignment horizontal="center"/>
    </xf>
    <xf numFmtId="165" fontId="1" fillId="0" borderId="33" xfId="0" applyNumberFormat="1" applyFont="1" applyBorder="1" applyAlignment="1">
      <alignment horizontal="center"/>
    </xf>
    <xf numFmtId="2" fontId="6" fillId="0" borderId="53" xfId="0" applyNumberFormat="1" applyFont="1" applyBorder="1" applyAlignment="1">
      <alignment horizontal="center"/>
    </xf>
    <xf numFmtId="2" fontId="7" fillId="0" borderId="58" xfId="0" applyNumberFormat="1" applyFont="1" applyBorder="1" applyAlignment="1">
      <alignment horizontal="center"/>
    </xf>
    <xf numFmtId="165" fontId="1" fillId="0" borderId="31" xfId="0" applyNumberFormat="1" applyFont="1" applyBorder="1" applyAlignment="1">
      <alignment horizontal="center"/>
    </xf>
    <xf numFmtId="165" fontId="1" fillId="0" borderId="52" xfId="0" applyNumberFormat="1" applyFont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9" fillId="0" borderId="65" xfId="0" applyFont="1" applyBorder="1"/>
    <xf numFmtId="0" fontId="0" fillId="0" borderId="49" xfId="0" applyBorder="1"/>
    <xf numFmtId="0" fontId="0" fillId="0" borderId="16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2" xfId="0" applyBorder="1"/>
    <xf numFmtId="0" fontId="9" fillId="0" borderId="60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9" fillId="0" borderId="19" xfId="0" applyFont="1" applyFill="1" applyBorder="1"/>
    <xf numFmtId="164" fontId="9" fillId="0" borderId="66" xfId="0" applyNumberFormat="1" applyFont="1" applyBorder="1" applyAlignment="1">
      <alignment horizontal="center"/>
    </xf>
    <xf numFmtId="164" fontId="9" fillId="0" borderId="57" xfId="0" applyNumberFormat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0" borderId="40" xfId="0" applyBorder="1"/>
    <xf numFmtId="0" fontId="0" fillId="0" borderId="34" xfId="0" applyBorder="1"/>
    <xf numFmtId="165" fontId="0" fillId="0" borderId="33" xfId="0" applyNumberForma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2" fontId="7" fillId="0" borderId="33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2" fontId="7" fillId="0" borderId="31" xfId="0" applyNumberFormat="1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1" fontId="1" fillId="0" borderId="48" xfId="0" applyNumberFormat="1" applyFont="1" applyFill="1" applyBorder="1" applyAlignment="1">
      <alignment horizontal="center"/>
    </xf>
    <xf numFmtId="1" fontId="1" fillId="0" borderId="47" xfId="0" applyNumberFormat="1" applyFont="1" applyFill="1" applyBorder="1" applyAlignment="1">
      <alignment horizontal="center"/>
    </xf>
    <xf numFmtId="0" fontId="6" fillId="0" borderId="35" xfId="0" applyFont="1" applyBorder="1"/>
    <xf numFmtId="0" fontId="6" fillId="0" borderId="54" xfId="0" applyFont="1" applyBorder="1"/>
    <xf numFmtId="2" fontId="2" fillId="0" borderId="9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165" fontId="1" fillId="0" borderId="2" xfId="0" applyNumberFormat="1" applyFont="1" applyFill="1" applyBorder="1" applyAlignment="1">
      <alignment horizontal="left" indent="1"/>
    </xf>
    <xf numFmtId="0" fontId="7" fillId="0" borderId="1" xfId="0" applyFont="1" applyFill="1" applyBorder="1"/>
    <xf numFmtId="0" fontId="0" fillId="0" borderId="3" xfId="0" applyBorder="1"/>
  </cellXfs>
  <cellStyles count="6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86"/>
  <sheetViews>
    <sheetView workbookViewId="0">
      <selection activeCell="M11" sqref="M11"/>
    </sheetView>
  </sheetViews>
  <sheetFormatPr baseColWidth="10" defaultRowHeight="15" x14ac:dyDescent="0"/>
  <cols>
    <col min="5" max="5" width="28.1640625" customWidth="1"/>
    <col min="6" max="6" width="13.33203125" customWidth="1"/>
    <col min="8" max="8" width="9.1640625" bestFit="1" customWidth="1"/>
    <col min="9" max="9" width="13.33203125" bestFit="1" customWidth="1"/>
    <col min="10" max="10" width="13.33203125" customWidth="1"/>
    <col min="11" max="11" width="20.83203125" customWidth="1"/>
  </cols>
  <sheetData>
    <row r="1" spans="3:11" ht="16" thickBot="1"/>
    <row r="2" spans="3:11" ht="16" thickBot="1">
      <c r="C2" s="280" t="s">
        <v>30</v>
      </c>
      <c r="D2" s="281"/>
      <c r="E2" s="282"/>
      <c r="F2" s="24"/>
    </row>
    <row r="3" spans="3:11" ht="17" thickBot="1">
      <c r="C3" s="11" t="s">
        <v>55</v>
      </c>
      <c r="D3" s="12" t="s">
        <v>0</v>
      </c>
      <c r="E3" s="13" t="s">
        <v>1</v>
      </c>
      <c r="F3" s="25"/>
      <c r="H3" s="278" t="s">
        <v>2</v>
      </c>
      <c r="I3" s="279"/>
      <c r="J3" s="278" t="s">
        <v>3</v>
      </c>
      <c r="K3" s="279"/>
    </row>
    <row r="4" spans="3:11" ht="17" thickBot="1">
      <c r="C4" s="16">
        <v>0</v>
      </c>
      <c r="D4" s="17">
        <v>1.012238</v>
      </c>
      <c r="E4" s="18">
        <v>1.0252680000000001</v>
      </c>
      <c r="F4" s="26"/>
      <c r="H4" s="8" t="s">
        <v>0</v>
      </c>
      <c r="I4" s="9" t="s">
        <v>1</v>
      </c>
      <c r="J4" s="10" t="s">
        <v>0</v>
      </c>
      <c r="K4" s="9" t="s">
        <v>1</v>
      </c>
    </row>
    <row r="5" spans="3:11">
      <c r="C5" s="19">
        <v>5</v>
      </c>
      <c r="D5" s="14">
        <v>0.99637030000000004</v>
      </c>
      <c r="E5" s="20">
        <v>1.0213239999999999</v>
      </c>
      <c r="F5" s="26"/>
      <c r="G5" s="30">
        <v>1</v>
      </c>
      <c r="H5" s="27">
        <v>1.518939</v>
      </c>
      <c r="I5" s="6">
        <v>1.12222</v>
      </c>
      <c r="J5" s="6">
        <v>2.0541200000000002</v>
      </c>
      <c r="K5" s="7">
        <v>1.3997219999999999</v>
      </c>
    </row>
    <row r="6" spans="3:11">
      <c r="C6" s="19">
        <v>10</v>
      </c>
      <c r="D6" s="14">
        <v>0.99424889999999999</v>
      </c>
      <c r="E6" s="20">
        <v>1.0189779999999999</v>
      </c>
      <c r="F6" s="26"/>
      <c r="G6" s="31">
        <v>2</v>
      </c>
      <c r="H6" s="28">
        <v>1.6210279999999999</v>
      </c>
      <c r="I6" s="2">
        <v>1.1454439999999999</v>
      </c>
      <c r="J6" s="2">
        <v>1.9367920000000001</v>
      </c>
      <c r="K6" s="4">
        <v>2.1211980000000001</v>
      </c>
    </row>
    <row r="7" spans="3:11">
      <c r="C7" s="19">
        <v>15</v>
      </c>
      <c r="D7" s="14">
        <v>1.004866</v>
      </c>
      <c r="E7" s="20">
        <v>1.0162169999999999</v>
      </c>
      <c r="F7" s="26"/>
      <c r="G7" s="31">
        <v>3</v>
      </c>
      <c r="H7" s="28">
        <v>1.617969</v>
      </c>
      <c r="I7" s="2">
        <v>1.116981</v>
      </c>
      <c r="J7" s="2">
        <v>1.9379649999999999</v>
      </c>
      <c r="K7" s="4">
        <v>1.0485</v>
      </c>
    </row>
    <row r="8" spans="3:11">
      <c r="C8" s="19">
        <v>20</v>
      </c>
      <c r="D8" s="14">
        <v>1.017169</v>
      </c>
      <c r="E8" s="20">
        <v>1.01275</v>
      </c>
      <c r="F8" s="26"/>
      <c r="G8" s="31">
        <v>4</v>
      </c>
      <c r="H8" s="28">
        <v>1.4246099999999999</v>
      </c>
      <c r="I8" s="2">
        <v>1.0708819999999999</v>
      </c>
      <c r="J8" s="2">
        <v>2.267442</v>
      </c>
      <c r="K8" s="4">
        <v>2.026027</v>
      </c>
    </row>
    <row r="9" spans="3:11">
      <c r="C9" s="19">
        <v>25</v>
      </c>
      <c r="D9" s="14">
        <v>1.0140880000000001</v>
      </c>
      <c r="E9" s="20">
        <v>1.0089939999999999</v>
      </c>
      <c r="F9" s="26"/>
      <c r="G9" s="31">
        <v>5</v>
      </c>
      <c r="H9" s="28">
        <v>1.5151079999999999</v>
      </c>
      <c r="I9" s="2">
        <v>1.0383169999999999</v>
      </c>
      <c r="J9" s="2">
        <v>2.2286260000000002</v>
      </c>
      <c r="K9" s="4">
        <v>2.4922460000000002</v>
      </c>
    </row>
    <row r="10" spans="3:11">
      <c r="C10" s="19">
        <v>30</v>
      </c>
      <c r="D10" s="14">
        <v>1.0059910000000001</v>
      </c>
      <c r="E10" s="20">
        <v>1.0004299999999999</v>
      </c>
      <c r="F10" s="26"/>
      <c r="G10" s="31">
        <v>6</v>
      </c>
      <c r="H10" s="28">
        <v>1.438466</v>
      </c>
      <c r="I10" s="2">
        <v>1.028823</v>
      </c>
      <c r="J10" s="2">
        <v>1.921397</v>
      </c>
      <c r="K10" s="4">
        <v>1.8316159999999999</v>
      </c>
    </row>
    <row r="11" spans="3:11">
      <c r="C11" s="19">
        <v>35</v>
      </c>
      <c r="D11" s="14">
        <v>0.98961469999999996</v>
      </c>
      <c r="E11" s="20">
        <v>0.99832109999999996</v>
      </c>
      <c r="F11" s="26"/>
      <c r="G11" s="31">
        <v>7</v>
      </c>
      <c r="H11" s="28">
        <v>1.451449</v>
      </c>
      <c r="I11" s="2">
        <v>1.044316</v>
      </c>
      <c r="J11" s="2">
        <v>2.6386880000000001</v>
      </c>
      <c r="K11" s="4">
        <v>1.2410129999999999</v>
      </c>
    </row>
    <row r="12" spans="3:11">
      <c r="C12" s="19">
        <v>40</v>
      </c>
      <c r="D12" s="14">
        <v>0.97996839999999996</v>
      </c>
      <c r="E12" s="20">
        <v>0.99602729999999995</v>
      </c>
      <c r="F12" s="26"/>
      <c r="G12" s="31">
        <v>8</v>
      </c>
      <c r="H12" s="28">
        <v>1.1337459999999999</v>
      </c>
      <c r="I12" s="2">
        <v>1.0701510000000001</v>
      </c>
      <c r="J12" s="2">
        <v>2.44685</v>
      </c>
      <c r="K12" s="4">
        <v>1.0447120000000001</v>
      </c>
    </row>
    <row r="13" spans="3:11">
      <c r="C13" s="19">
        <v>45</v>
      </c>
      <c r="D13" s="14">
        <v>0.96955499999999994</v>
      </c>
      <c r="E13" s="20">
        <v>0.99406589999999995</v>
      </c>
      <c r="F13" s="26"/>
      <c r="G13" s="31">
        <v>9</v>
      </c>
      <c r="H13" s="28">
        <v>1.4425619999999999</v>
      </c>
      <c r="I13" s="2">
        <v>1.035326</v>
      </c>
      <c r="J13" s="2">
        <v>2.7716340000000002</v>
      </c>
      <c r="K13" s="4">
        <v>1.0419620000000001</v>
      </c>
    </row>
    <row r="14" spans="3:11">
      <c r="C14" s="19">
        <v>50</v>
      </c>
      <c r="D14" s="14">
        <v>0.97123899999999996</v>
      </c>
      <c r="E14" s="20">
        <v>0.99099939999999997</v>
      </c>
      <c r="F14" s="26"/>
      <c r="G14" s="31">
        <v>10</v>
      </c>
      <c r="H14" s="28">
        <v>1.389184</v>
      </c>
      <c r="I14" s="2">
        <v>1.098023</v>
      </c>
      <c r="J14" s="2">
        <v>2.9685860000000002</v>
      </c>
      <c r="K14" s="4">
        <v>1.173872</v>
      </c>
    </row>
    <row r="15" spans="3:11">
      <c r="C15" s="19">
        <v>55</v>
      </c>
      <c r="D15" s="14">
        <v>0.97298090000000004</v>
      </c>
      <c r="E15" s="20">
        <v>0.98910909999999996</v>
      </c>
      <c r="F15" s="26"/>
      <c r="G15" s="31">
        <v>11</v>
      </c>
      <c r="H15" s="28">
        <v>1.402809</v>
      </c>
      <c r="I15" s="2">
        <v>1.1362099999999999</v>
      </c>
      <c r="J15" s="2">
        <v>2.3509639999999998</v>
      </c>
      <c r="K15" s="4">
        <v>4.4187250000000002</v>
      </c>
    </row>
    <row r="16" spans="3:11">
      <c r="C16" s="19">
        <v>60</v>
      </c>
      <c r="D16" s="14">
        <v>0.99221599999999999</v>
      </c>
      <c r="E16" s="20">
        <v>0.99121859999999995</v>
      </c>
      <c r="F16" s="26"/>
      <c r="G16" s="31">
        <v>12</v>
      </c>
      <c r="H16" s="28">
        <v>1.1740520000000001</v>
      </c>
      <c r="I16" s="2">
        <v>1.0368219999999999</v>
      </c>
      <c r="J16" s="2">
        <v>2.5156329999999998</v>
      </c>
      <c r="K16" s="4">
        <v>3.8634629999999999</v>
      </c>
    </row>
    <row r="17" spans="3:11">
      <c r="C17" s="19">
        <v>65</v>
      </c>
      <c r="D17" s="14">
        <v>1.0018050000000001</v>
      </c>
      <c r="E17" s="20">
        <v>0.99255879999999996</v>
      </c>
      <c r="F17" s="26"/>
      <c r="G17" s="31">
        <v>13</v>
      </c>
      <c r="H17" s="28">
        <v>1.1797880000000001</v>
      </c>
      <c r="I17" s="2">
        <v>1.0579430000000001</v>
      </c>
      <c r="J17" s="2">
        <v>2.2888899999999999</v>
      </c>
      <c r="K17" s="4">
        <v>1.0414030000000001</v>
      </c>
    </row>
    <row r="18" spans="3:11">
      <c r="C18" s="19">
        <v>70</v>
      </c>
      <c r="D18" s="14">
        <v>1.0065299999999999</v>
      </c>
      <c r="E18" s="20">
        <v>0.99502650000000004</v>
      </c>
      <c r="F18" s="26"/>
      <c r="G18" s="31">
        <v>14</v>
      </c>
      <c r="H18" s="28">
        <v>1.0835680000000001</v>
      </c>
      <c r="I18" s="2">
        <v>1.015479</v>
      </c>
      <c r="J18" s="2">
        <v>1.9787650000000001</v>
      </c>
      <c r="K18" s="4">
        <v>1.1010439999999999</v>
      </c>
    </row>
    <row r="19" spans="3:11">
      <c r="C19" s="19">
        <v>75</v>
      </c>
      <c r="D19" s="14">
        <v>1.0019929999999999</v>
      </c>
      <c r="E19" s="20">
        <v>0.99933240000000001</v>
      </c>
      <c r="F19" s="26"/>
      <c r="G19" s="31">
        <v>15</v>
      </c>
      <c r="H19" s="28">
        <v>1.4642919999999999</v>
      </c>
      <c r="I19" s="2">
        <v>1.049785</v>
      </c>
      <c r="J19" s="2">
        <v>2.707471</v>
      </c>
      <c r="K19" s="4">
        <v>1.0306280000000001</v>
      </c>
    </row>
    <row r="20" spans="3:11">
      <c r="C20" s="19">
        <v>80</v>
      </c>
      <c r="D20" s="14">
        <v>1.029328</v>
      </c>
      <c r="E20" s="20">
        <v>1.004097</v>
      </c>
      <c r="F20" s="26"/>
      <c r="G20" s="31">
        <v>16</v>
      </c>
      <c r="H20" s="28">
        <v>1.2885869999999999</v>
      </c>
      <c r="I20" s="2">
        <v>1.145743</v>
      </c>
      <c r="J20" s="2">
        <v>3.1554519999999999</v>
      </c>
      <c r="K20" s="4">
        <v>1.0169539999999999</v>
      </c>
    </row>
    <row r="21" spans="3:11">
      <c r="C21" s="19">
        <v>85</v>
      </c>
      <c r="D21" s="14">
        <v>1.0382979999999999</v>
      </c>
      <c r="E21" s="20">
        <v>1.01004</v>
      </c>
      <c r="F21" s="26"/>
      <c r="G21" s="31">
        <v>17</v>
      </c>
      <c r="H21" s="28">
        <v>1.233449</v>
      </c>
      <c r="I21" s="2">
        <v>1.0634159999999999</v>
      </c>
      <c r="J21" s="2">
        <v>2.7482579999999999</v>
      </c>
      <c r="K21" s="4">
        <v>2.4547759999999998</v>
      </c>
    </row>
    <row r="22" spans="3:11">
      <c r="C22" s="19">
        <v>90</v>
      </c>
      <c r="D22" s="14">
        <v>1.0551219999999999</v>
      </c>
      <c r="E22" s="20">
        <v>1.0154639999999999</v>
      </c>
      <c r="F22" s="26"/>
      <c r="G22" s="31">
        <v>18</v>
      </c>
      <c r="H22" s="28">
        <v>1.210639</v>
      </c>
      <c r="I22" s="2">
        <v>1.029698</v>
      </c>
      <c r="J22" s="2">
        <v>2.8525079999999998</v>
      </c>
      <c r="K22" s="4">
        <v>1.022723</v>
      </c>
    </row>
    <row r="23" spans="3:11">
      <c r="C23" s="19">
        <v>95</v>
      </c>
      <c r="D23" s="14">
        <v>1.067625</v>
      </c>
      <c r="E23" s="20">
        <v>1.0206900000000001</v>
      </c>
      <c r="F23" s="26"/>
      <c r="G23" s="31">
        <v>19</v>
      </c>
      <c r="H23" s="28">
        <v>1.379921</v>
      </c>
      <c r="I23" s="2">
        <v>1.030413</v>
      </c>
      <c r="J23" s="2">
        <v>2.8484669999999999</v>
      </c>
      <c r="K23" s="4">
        <v>1.071393</v>
      </c>
    </row>
    <row r="24" spans="3:11">
      <c r="C24" s="19">
        <v>100</v>
      </c>
      <c r="D24" s="14">
        <v>1.094754</v>
      </c>
      <c r="E24" s="20">
        <v>1.031101</v>
      </c>
      <c r="F24" s="26"/>
      <c r="G24" s="31">
        <v>20</v>
      </c>
      <c r="H24" s="28">
        <v>1.2764660000000001</v>
      </c>
      <c r="I24" s="2">
        <v>1.0373790000000001</v>
      </c>
      <c r="J24" s="2">
        <v>2.4149609999999999</v>
      </c>
      <c r="K24" s="4">
        <v>1.0227360000000001</v>
      </c>
    </row>
    <row r="25" spans="3:11">
      <c r="C25" s="19">
        <v>105</v>
      </c>
      <c r="D25" s="14">
        <v>1.1706129999999999</v>
      </c>
      <c r="E25" s="20">
        <v>1.0379430000000001</v>
      </c>
      <c r="F25" s="26"/>
      <c r="G25" s="31">
        <v>21</v>
      </c>
      <c r="H25" s="28">
        <v>1.435433</v>
      </c>
      <c r="I25" s="2">
        <v>1.0494159999999999</v>
      </c>
      <c r="J25" s="2">
        <v>2.060762</v>
      </c>
      <c r="K25" s="4">
        <v>2.1156920000000001</v>
      </c>
    </row>
    <row r="26" spans="3:11">
      <c r="C26" s="19">
        <v>110</v>
      </c>
      <c r="D26" s="14">
        <v>1.2324079999999999</v>
      </c>
      <c r="E26" s="20">
        <v>1.0435300000000001</v>
      </c>
      <c r="F26" s="26"/>
      <c r="G26" s="31">
        <v>22</v>
      </c>
      <c r="H26" s="28">
        <v>1.69113</v>
      </c>
      <c r="I26" s="2">
        <v>1.0506549999999999</v>
      </c>
      <c r="J26" s="2">
        <v>2.065102</v>
      </c>
      <c r="K26" s="4">
        <v>1.1424129999999999</v>
      </c>
    </row>
    <row r="27" spans="3:11">
      <c r="C27" s="19">
        <v>115</v>
      </c>
      <c r="D27" s="14">
        <v>1.2563249999999999</v>
      </c>
      <c r="E27" s="20">
        <v>1.0509390000000001</v>
      </c>
      <c r="F27" s="26"/>
      <c r="G27" s="31">
        <v>23</v>
      </c>
      <c r="H27" s="28">
        <v>1.525515</v>
      </c>
      <c r="I27" s="2">
        <v>1.0688230000000001</v>
      </c>
      <c r="J27" s="2">
        <v>1.877416</v>
      </c>
      <c r="K27" s="4">
        <v>2.0751469999999999</v>
      </c>
    </row>
    <row r="28" spans="3:11">
      <c r="C28" s="19">
        <v>120</v>
      </c>
      <c r="D28" s="14">
        <v>1.286076</v>
      </c>
      <c r="E28" s="20">
        <v>1.0580769999999999</v>
      </c>
      <c r="F28" s="26"/>
      <c r="G28" s="31">
        <v>24</v>
      </c>
      <c r="H28" s="28">
        <v>1.3428070000000001</v>
      </c>
      <c r="I28" s="2">
        <v>1.0363530000000001</v>
      </c>
      <c r="J28" s="2">
        <v>2.1650520000000002</v>
      </c>
      <c r="K28" s="4">
        <v>3.2225480000000002</v>
      </c>
    </row>
    <row r="29" spans="3:11">
      <c r="C29" s="19">
        <v>125</v>
      </c>
      <c r="D29" s="14">
        <v>1.2785759999999999</v>
      </c>
      <c r="E29" s="20">
        <v>1.0606990000000001</v>
      </c>
      <c r="F29" s="26"/>
      <c r="G29" s="31">
        <v>25</v>
      </c>
      <c r="H29" s="28">
        <v>1.0196860000000001</v>
      </c>
      <c r="I29" s="2">
        <v>1.0783560000000001</v>
      </c>
      <c r="J29" s="2">
        <v>2.104876</v>
      </c>
      <c r="K29" s="4">
        <v>1.245042</v>
      </c>
    </row>
    <row r="30" spans="3:11">
      <c r="C30" s="19">
        <v>130</v>
      </c>
      <c r="D30" s="14">
        <v>1.286872</v>
      </c>
      <c r="E30" s="20">
        <v>1.0598540000000001</v>
      </c>
      <c r="F30" s="26"/>
      <c r="G30" s="31">
        <v>26</v>
      </c>
      <c r="H30" s="28">
        <v>1.440739</v>
      </c>
      <c r="I30" s="2">
        <v>1.1330690000000001</v>
      </c>
      <c r="J30" s="2">
        <v>2.0675720000000002</v>
      </c>
      <c r="K30" s="4">
        <v>1.091982</v>
      </c>
    </row>
    <row r="31" spans="3:11">
      <c r="C31" s="19">
        <v>135</v>
      </c>
      <c r="D31" s="14">
        <v>1.3132509999999999</v>
      </c>
      <c r="E31" s="20">
        <v>1.060781</v>
      </c>
      <c r="F31" s="26"/>
      <c r="G31" s="31">
        <v>27</v>
      </c>
      <c r="H31" s="28">
        <v>1.0544340000000001</v>
      </c>
      <c r="I31" s="2">
        <v>1.0638240000000001</v>
      </c>
      <c r="J31" s="2">
        <v>2.0094460000000001</v>
      </c>
      <c r="K31" s="4">
        <v>1.021739</v>
      </c>
    </row>
    <row r="32" spans="3:11">
      <c r="C32" s="19">
        <v>140</v>
      </c>
      <c r="D32" s="14">
        <v>1.3074969999999999</v>
      </c>
      <c r="E32" s="20">
        <v>1.055803</v>
      </c>
      <c r="F32" s="26"/>
      <c r="G32" s="31">
        <v>28</v>
      </c>
      <c r="H32" s="28">
        <v>1.1696029999999999</v>
      </c>
      <c r="I32" s="2">
        <v>1.4380250000000001</v>
      </c>
      <c r="J32" s="2">
        <v>2.052902</v>
      </c>
      <c r="K32" s="4">
        <v>1.0487470000000001</v>
      </c>
    </row>
    <row r="33" spans="3:11">
      <c r="C33" s="19">
        <v>145</v>
      </c>
      <c r="D33" s="14">
        <v>1.2825960000000001</v>
      </c>
      <c r="E33" s="20">
        <v>1.056317</v>
      </c>
      <c r="F33" s="26"/>
      <c r="G33" s="31">
        <v>29</v>
      </c>
      <c r="H33" s="28">
        <v>1.2479960000000001</v>
      </c>
      <c r="I33" s="2">
        <v>1.183233</v>
      </c>
      <c r="J33" s="2">
        <v>2.11015</v>
      </c>
      <c r="K33" s="4">
        <v>3.6445249999999998</v>
      </c>
    </row>
    <row r="34" spans="3:11">
      <c r="C34" s="19">
        <v>150</v>
      </c>
      <c r="D34" s="14">
        <v>1.301812</v>
      </c>
      <c r="E34" s="20">
        <v>1.050497</v>
      </c>
      <c r="F34" s="26"/>
      <c r="G34" s="31">
        <v>30</v>
      </c>
      <c r="H34" s="28">
        <v>1.101364</v>
      </c>
      <c r="I34" s="2">
        <v>1.072627</v>
      </c>
      <c r="J34" s="2">
        <v>2.2490790000000001</v>
      </c>
      <c r="K34" s="4">
        <v>4.7012460000000003</v>
      </c>
    </row>
    <row r="35" spans="3:11">
      <c r="C35" s="19">
        <v>155</v>
      </c>
      <c r="D35" s="14">
        <v>1.297231</v>
      </c>
      <c r="E35" s="20">
        <v>1.0429360000000001</v>
      </c>
      <c r="F35" s="26"/>
      <c r="G35" s="31">
        <v>31</v>
      </c>
      <c r="H35" s="28">
        <v>1.3636550000000001</v>
      </c>
      <c r="I35" s="2">
        <v>1.0795490000000001</v>
      </c>
      <c r="J35" s="2">
        <v>2.5926200000000001</v>
      </c>
      <c r="K35" s="4">
        <v>1.043614</v>
      </c>
    </row>
    <row r="36" spans="3:11">
      <c r="C36" s="19">
        <v>160</v>
      </c>
      <c r="D36" s="14">
        <v>1.301283</v>
      </c>
      <c r="E36" s="20">
        <v>1.0324009999999999</v>
      </c>
      <c r="F36" s="26"/>
      <c r="G36" s="31">
        <v>32</v>
      </c>
      <c r="H36" s="28">
        <v>1.2758480000000001</v>
      </c>
      <c r="I36" s="2">
        <v>1.0778399999999999</v>
      </c>
      <c r="J36" s="2">
        <v>2.7645339999999998</v>
      </c>
      <c r="K36" s="4">
        <v>1.047237</v>
      </c>
    </row>
    <row r="37" spans="3:11">
      <c r="C37" s="19">
        <v>165</v>
      </c>
      <c r="D37" s="14">
        <v>1.2863420000000001</v>
      </c>
      <c r="E37" s="20">
        <v>1.027911</v>
      </c>
      <c r="F37" s="26"/>
      <c r="G37" s="31">
        <v>33</v>
      </c>
      <c r="H37" s="28">
        <v>1.526745</v>
      </c>
      <c r="I37" s="2">
        <v>1.103383</v>
      </c>
      <c r="J37" s="2">
        <v>1.5320450000000001</v>
      </c>
      <c r="K37" s="4">
        <v>1.0273330000000001</v>
      </c>
    </row>
    <row r="38" spans="3:11">
      <c r="C38" s="19">
        <v>170</v>
      </c>
      <c r="D38" s="14">
        <v>1.273433</v>
      </c>
      <c r="E38" s="20">
        <v>1.0228409999999999</v>
      </c>
      <c r="F38" s="26"/>
      <c r="G38" s="31">
        <v>34</v>
      </c>
      <c r="H38" s="28">
        <v>1.4173579999999999</v>
      </c>
      <c r="I38" s="2">
        <v>1.0932249999999999</v>
      </c>
      <c r="J38" s="2">
        <v>1.8392409999999999</v>
      </c>
      <c r="K38" s="4">
        <v>1.0515620000000001</v>
      </c>
    </row>
    <row r="39" spans="3:11">
      <c r="C39" s="19">
        <v>175</v>
      </c>
      <c r="D39" s="14">
        <v>1.2519610000000001</v>
      </c>
      <c r="E39" s="20">
        <v>1.017506</v>
      </c>
      <c r="F39" s="26"/>
      <c r="G39" s="31">
        <v>35</v>
      </c>
      <c r="H39" s="28">
        <v>1.703524</v>
      </c>
      <c r="I39" s="2">
        <v>1.0753189999999999</v>
      </c>
      <c r="J39" s="2">
        <v>1.9730780000000001</v>
      </c>
      <c r="K39" s="4">
        <v>1.0230790000000001</v>
      </c>
    </row>
    <row r="40" spans="3:11">
      <c r="C40" s="19">
        <v>180</v>
      </c>
      <c r="D40" s="14">
        <v>1.259034</v>
      </c>
      <c r="E40" s="20">
        <v>1.0136849999999999</v>
      </c>
      <c r="F40" s="26"/>
      <c r="G40" s="31">
        <v>36</v>
      </c>
      <c r="H40" s="28">
        <v>1.720097</v>
      </c>
      <c r="I40" s="2">
        <v>1.114536</v>
      </c>
      <c r="J40" s="2">
        <v>2.2511559999999999</v>
      </c>
      <c r="K40" s="4">
        <v>1.0286409999999999</v>
      </c>
    </row>
    <row r="41" spans="3:11">
      <c r="C41" s="19">
        <v>185</v>
      </c>
      <c r="D41" s="14">
        <v>1.2704489999999999</v>
      </c>
      <c r="E41" s="20">
        <v>1.0092449999999999</v>
      </c>
      <c r="F41" s="26"/>
      <c r="G41" s="31">
        <v>37</v>
      </c>
      <c r="H41" s="28">
        <v>1.894469</v>
      </c>
      <c r="I41" s="2">
        <v>1.0582389999999999</v>
      </c>
      <c r="J41" s="2">
        <v>1.664345</v>
      </c>
      <c r="K41" s="4">
        <v>1.0255209999999999</v>
      </c>
    </row>
    <row r="42" spans="3:11">
      <c r="C42" s="19">
        <v>190</v>
      </c>
      <c r="D42" s="14">
        <v>1.2701249999999999</v>
      </c>
      <c r="E42" s="20">
        <v>1.0042549999999999</v>
      </c>
      <c r="F42" s="26"/>
      <c r="G42" s="31">
        <v>38</v>
      </c>
      <c r="H42" s="28">
        <v>1.442393</v>
      </c>
      <c r="I42" s="2">
        <v>1.053458</v>
      </c>
      <c r="J42" s="2">
        <v>1.7761469999999999</v>
      </c>
      <c r="K42" s="4">
        <v>1.026125</v>
      </c>
    </row>
    <row r="43" spans="3:11">
      <c r="C43" s="19">
        <v>195</v>
      </c>
      <c r="D43" s="14">
        <v>1.2686379999999999</v>
      </c>
      <c r="E43" s="20">
        <v>0.9949597</v>
      </c>
      <c r="F43" s="26"/>
      <c r="G43" s="31">
        <v>39</v>
      </c>
      <c r="H43" s="28">
        <v>1.4402010000000001</v>
      </c>
      <c r="I43" s="2">
        <v>1.1026339999999999</v>
      </c>
      <c r="J43" s="2">
        <v>1.8675740000000001</v>
      </c>
      <c r="K43" s="4">
        <v>1.066322</v>
      </c>
    </row>
    <row r="44" spans="3:11">
      <c r="C44" s="19">
        <v>200</v>
      </c>
      <c r="D44" s="14">
        <v>1.2379990000000001</v>
      </c>
      <c r="E44" s="20">
        <v>0.98666880000000001</v>
      </c>
      <c r="F44" s="26"/>
      <c r="G44" s="31">
        <v>40</v>
      </c>
      <c r="H44" s="28">
        <v>1.188577</v>
      </c>
      <c r="I44" s="2">
        <v>1.110085</v>
      </c>
      <c r="J44" s="2">
        <v>1.9379679999999999</v>
      </c>
      <c r="K44" s="4">
        <v>1.042392</v>
      </c>
    </row>
    <row r="45" spans="3:11">
      <c r="C45" s="19">
        <v>205</v>
      </c>
      <c r="D45" s="14">
        <v>1.2152879999999999</v>
      </c>
      <c r="E45" s="20">
        <v>0.97703609999999996</v>
      </c>
      <c r="F45" s="26"/>
      <c r="G45" s="31">
        <v>41</v>
      </c>
      <c r="H45" s="28">
        <v>1.6248009999999999</v>
      </c>
      <c r="I45" s="2">
        <v>1.057698</v>
      </c>
      <c r="J45" s="2">
        <v>1.6474310000000001</v>
      </c>
      <c r="K45" s="4">
        <v>1.0509139999999999</v>
      </c>
    </row>
    <row r="46" spans="3:11">
      <c r="C46" s="19">
        <v>210</v>
      </c>
      <c r="D46" s="14">
        <v>1.195219</v>
      </c>
      <c r="E46" s="20">
        <v>0.97227249999999998</v>
      </c>
      <c r="F46" s="26"/>
      <c r="G46" s="31">
        <v>42</v>
      </c>
      <c r="H46" s="28">
        <v>1.615127</v>
      </c>
      <c r="I46" s="2">
        <v>1.0722339999999999</v>
      </c>
      <c r="J46" s="2">
        <v>2.1640579999999998</v>
      </c>
      <c r="K46" s="4">
        <v>1.0733999999999999</v>
      </c>
    </row>
    <row r="47" spans="3:11">
      <c r="C47" s="19">
        <v>215</v>
      </c>
      <c r="D47" s="14">
        <v>1.175918</v>
      </c>
      <c r="E47" s="20">
        <v>0.96066300000000004</v>
      </c>
      <c r="F47" s="26"/>
      <c r="G47" s="31">
        <v>43</v>
      </c>
      <c r="H47" s="28">
        <v>1.5763309999999999</v>
      </c>
      <c r="I47" s="2">
        <v>1.122984</v>
      </c>
      <c r="J47" s="2">
        <v>1.6693370000000001</v>
      </c>
      <c r="K47" s="4">
        <v>1.0469329999999999</v>
      </c>
    </row>
    <row r="48" spans="3:11">
      <c r="C48" s="19">
        <v>220</v>
      </c>
      <c r="D48" s="14">
        <v>1.1731050000000001</v>
      </c>
      <c r="E48" s="20">
        <v>0.95070949999999999</v>
      </c>
      <c r="F48" s="26"/>
      <c r="G48" s="31">
        <v>44</v>
      </c>
      <c r="H48" s="28">
        <v>1.5495570000000001</v>
      </c>
      <c r="I48" s="2">
        <v>1.0553159999999999</v>
      </c>
      <c r="J48" s="2">
        <v>1.308157</v>
      </c>
      <c r="K48" s="4">
        <v>1.0777140000000001</v>
      </c>
    </row>
    <row r="49" spans="3:11">
      <c r="C49" s="19">
        <v>225</v>
      </c>
      <c r="D49" s="14">
        <v>1.1702140000000001</v>
      </c>
      <c r="E49" s="20">
        <v>0.94588459999999996</v>
      </c>
      <c r="F49" s="26"/>
      <c r="G49" s="31">
        <v>45</v>
      </c>
      <c r="H49" s="28">
        <v>1.4013199999999999</v>
      </c>
      <c r="I49" s="2">
        <v>1.076843</v>
      </c>
      <c r="J49" s="2">
        <v>1.719929</v>
      </c>
      <c r="K49" s="4">
        <v>1.021204</v>
      </c>
    </row>
    <row r="50" spans="3:11">
      <c r="C50" s="19">
        <v>230</v>
      </c>
      <c r="D50" s="14">
        <v>1.1474679999999999</v>
      </c>
      <c r="E50" s="20">
        <v>0.9374439</v>
      </c>
      <c r="F50" s="26"/>
      <c r="G50" s="31">
        <v>46</v>
      </c>
      <c r="H50" s="28">
        <v>1.5281419999999999</v>
      </c>
      <c r="I50" s="2">
        <v>1.169729</v>
      </c>
      <c r="J50" s="2">
        <v>1.7983769999999999</v>
      </c>
      <c r="K50" s="4">
        <v>1.131904</v>
      </c>
    </row>
    <row r="51" spans="3:11">
      <c r="C51" s="19">
        <v>235</v>
      </c>
      <c r="D51" s="14">
        <v>1.1380619999999999</v>
      </c>
      <c r="E51" s="20">
        <v>0.93002700000000005</v>
      </c>
      <c r="F51" s="26"/>
      <c r="G51" s="31">
        <v>47</v>
      </c>
      <c r="H51" s="28">
        <v>1.415475</v>
      </c>
      <c r="I51" s="2">
        <v>1.0678609999999999</v>
      </c>
      <c r="J51" s="2">
        <v>2.3435229999999998</v>
      </c>
      <c r="K51" s="4">
        <v>1.05691</v>
      </c>
    </row>
    <row r="52" spans="3:11">
      <c r="C52" s="19">
        <v>240</v>
      </c>
      <c r="D52" s="14">
        <v>1.129294</v>
      </c>
      <c r="E52" s="20">
        <v>0.92148629999999998</v>
      </c>
      <c r="F52" s="26"/>
      <c r="G52" s="31">
        <v>48</v>
      </c>
      <c r="H52" s="28">
        <v>1.358487</v>
      </c>
      <c r="I52" s="2">
        <v>1.0357620000000001</v>
      </c>
      <c r="J52" s="2">
        <v>1.8817619999999999</v>
      </c>
      <c r="K52" s="4">
        <v>1.1051280000000001</v>
      </c>
    </row>
    <row r="53" spans="3:11">
      <c r="C53" s="19">
        <v>245</v>
      </c>
      <c r="D53" s="14">
        <v>1.1156349999999999</v>
      </c>
      <c r="E53" s="20">
        <v>0.91656139999999997</v>
      </c>
      <c r="F53" s="26"/>
      <c r="G53" s="31">
        <v>49</v>
      </c>
      <c r="H53" s="28">
        <v>1.3549059999999999</v>
      </c>
      <c r="I53" s="2">
        <v>1.086298</v>
      </c>
      <c r="J53" s="2">
        <v>2.532254</v>
      </c>
      <c r="K53" s="4">
        <v>1.054325</v>
      </c>
    </row>
    <row r="54" spans="3:11">
      <c r="C54" s="19">
        <v>250</v>
      </c>
      <c r="D54" s="14">
        <v>1.124968</v>
      </c>
      <c r="E54" s="20">
        <v>0.90673999999999999</v>
      </c>
      <c r="F54" s="26"/>
      <c r="G54" s="31">
        <v>50</v>
      </c>
      <c r="H54" s="28">
        <v>1.4761960000000001</v>
      </c>
      <c r="I54" s="2">
        <v>1.0678810000000001</v>
      </c>
      <c r="J54" s="2">
        <v>1.833526</v>
      </c>
      <c r="K54" s="4">
        <v>1.0222439999999999</v>
      </c>
    </row>
    <row r="55" spans="3:11">
      <c r="C55" s="19">
        <v>255</v>
      </c>
      <c r="D55" s="14">
        <v>1.110425</v>
      </c>
      <c r="E55" s="20">
        <v>0.9020591</v>
      </c>
      <c r="F55" s="26"/>
      <c r="G55" s="31">
        <v>51</v>
      </c>
      <c r="H55" s="28">
        <v>1.5140960000000001</v>
      </c>
      <c r="I55" s="2">
        <v>1.0742910000000001</v>
      </c>
      <c r="J55" s="2">
        <v>2.007126</v>
      </c>
      <c r="K55" s="4">
        <v>1.0626439999999999</v>
      </c>
    </row>
    <row r="56" spans="3:11">
      <c r="C56" s="19">
        <v>260</v>
      </c>
      <c r="D56" s="14">
        <v>1.0987659999999999</v>
      </c>
      <c r="E56" s="20">
        <v>0.89737480000000003</v>
      </c>
      <c r="F56" s="26"/>
      <c r="G56" s="31">
        <v>52</v>
      </c>
      <c r="H56" s="28">
        <v>1.5746230000000001</v>
      </c>
      <c r="I56" s="2">
        <v>1.1654800000000001</v>
      </c>
      <c r="J56" s="2">
        <v>2.7201390000000001</v>
      </c>
      <c r="K56" s="4">
        <v>1.022483</v>
      </c>
    </row>
    <row r="57" spans="3:11">
      <c r="C57" s="19">
        <v>265</v>
      </c>
      <c r="D57" s="14">
        <v>1.087002</v>
      </c>
      <c r="E57" s="20">
        <v>0.89317440000000003</v>
      </c>
      <c r="F57" s="26"/>
      <c r="G57" s="31">
        <v>53</v>
      </c>
      <c r="H57" s="28">
        <v>1.516346</v>
      </c>
      <c r="I57" s="2">
        <v>1.0650980000000001</v>
      </c>
      <c r="J57" s="2">
        <v>1.6874290000000001</v>
      </c>
      <c r="K57" s="4">
        <v>1.0867</v>
      </c>
    </row>
    <row r="58" spans="3:11">
      <c r="C58" s="19">
        <v>270</v>
      </c>
      <c r="D58" s="14">
        <v>1.0705800000000001</v>
      </c>
      <c r="E58" s="20">
        <v>0.88946910000000001</v>
      </c>
      <c r="F58" s="26"/>
      <c r="G58" s="31">
        <v>54</v>
      </c>
      <c r="H58" s="28">
        <v>1.5496160000000001</v>
      </c>
      <c r="I58" s="2">
        <v>1.0532429999999999</v>
      </c>
      <c r="J58" s="2">
        <v>1.7799400000000001</v>
      </c>
      <c r="K58" s="4">
        <v>1.027347</v>
      </c>
    </row>
    <row r="59" spans="3:11">
      <c r="C59" s="19">
        <v>275</v>
      </c>
      <c r="D59" s="14">
        <v>1.0604560000000001</v>
      </c>
      <c r="E59" s="20">
        <v>0.89000729999999995</v>
      </c>
      <c r="F59" s="26"/>
      <c r="G59" s="31">
        <v>55</v>
      </c>
      <c r="H59" s="28">
        <v>1.5329010000000001</v>
      </c>
      <c r="I59" s="2">
        <v>1.0774539999999999</v>
      </c>
      <c r="J59" s="2">
        <v>2.3591579999999999</v>
      </c>
      <c r="K59" s="4">
        <v>1.0367360000000001</v>
      </c>
    </row>
    <row r="60" spans="3:11">
      <c r="C60" s="19">
        <v>280</v>
      </c>
      <c r="D60" s="14">
        <v>1.05976</v>
      </c>
      <c r="E60" s="20">
        <v>0.88394470000000003</v>
      </c>
      <c r="F60" s="26"/>
      <c r="G60" s="31">
        <v>56</v>
      </c>
      <c r="H60" s="28">
        <v>1.5814459999999999</v>
      </c>
      <c r="I60" s="2">
        <v>1.057123</v>
      </c>
      <c r="J60" s="2">
        <v>3.4406810000000001</v>
      </c>
      <c r="K60" s="4">
        <v>1.031552</v>
      </c>
    </row>
    <row r="61" spans="3:11">
      <c r="C61" s="19">
        <v>285</v>
      </c>
      <c r="D61" s="14">
        <v>1.0417069999999999</v>
      </c>
      <c r="E61" s="20">
        <v>0.88114490000000001</v>
      </c>
      <c r="F61" s="26"/>
      <c r="G61" s="31">
        <v>57</v>
      </c>
      <c r="H61" s="28">
        <v>1.4001269999999999</v>
      </c>
      <c r="I61" s="2">
        <v>1.100382</v>
      </c>
      <c r="J61" s="2">
        <v>2.965176</v>
      </c>
      <c r="K61" s="4">
        <v>1.039676</v>
      </c>
    </row>
    <row r="62" spans="3:11">
      <c r="C62" s="19">
        <v>290</v>
      </c>
      <c r="D62" s="14">
        <v>1.02878</v>
      </c>
      <c r="E62" s="20">
        <v>0.87946829999999998</v>
      </c>
      <c r="F62" s="26"/>
      <c r="G62" s="31">
        <v>58</v>
      </c>
      <c r="H62" s="28">
        <v>1.5620229999999999</v>
      </c>
      <c r="I62" s="2">
        <v>1.067734</v>
      </c>
      <c r="J62" s="2">
        <v>2.1595089999999999</v>
      </c>
      <c r="K62" s="4">
        <v>1.130792</v>
      </c>
    </row>
    <row r="63" spans="3:11">
      <c r="C63" s="19">
        <v>295</v>
      </c>
      <c r="D63" s="14">
        <v>1.010931</v>
      </c>
      <c r="E63" s="20">
        <v>0.87377349999999998</v>
      </c>
      <c r="F63" s="26"/>
      <c r="G63" s="31">
        <v>59</v>
      </c>
      <c r="H63" s="28">
        <v>1.495935</v>
      </c>
      <c r="I63" s="2">
        <v>1.204048</v>
      </c>
      <c r="J63" s="2">
        <v>2.3898350000000002</v>
      </c>
      <c r="K63" s="4">
        <v>1.1188480000000001</v>
      </c>
    </row>
    <row r="64" spans="3:11">
      <c r="C64" s="19">
        <v>300</v>
      </c>
      <c r="D64" s="14">
        <v>0.99539730000000004</v>
      </c>
      <c r="E64" s="20">
        <v>0.86957099999999998</v>
      </c>
      <c r="F64" s="26"/>
      <c r="G64" s="31">
        <v>60</v>
      </c>
      <c r="H64" s="28">
        <v>1.4559329999999999</v>
      </c>
      <c r="I64" s="2">
        <v>1.1039289999999999</v>
      </c>
      <c r="J64" s="2">
        <v>1.871604</v>
      </c>
      <c r="K64" s="4">
        <v>1.060805</v>
      </c>
    </row>
    <row r="65" spans="3:11">
      <c r="C65" s="19">
        <v>305</v>
      </c>
      <c r="D65" s="14">
        <v>0.98600889999999997</v>
      </c>
      <c r="E65" s="20">
        <v>0.8621645</v>
      </c>
      <c r="F65" s="26"/>
      <c r="G65" s="31">
        <v>61</v>
      </c>
      <c r="H65" s="28">
        <v>1.4518759999999999</v>
      </c>
      <c r="I65" s="2">
        <v>1.097181</v>
      </c>
      <c r="J65" s="2">
        <v>1.847377</v>
      </c>
      <c r="K65" s="4">
        <v>1.047517</v>
      </c>
    </row>
    <row r="66" spans="3:11">
      <c r="C66" s="19">
        <v>310</v>
      </c>
      <c r="D66" s="14">
        <v>0.98695029999999995</v>
      </c>
      <c r="E66" s="20">
        <v>0.85796950000000005</v>
      </c>
      <c r="F66" s="26"/>
      <c r="G66" s="31">
        <v>62</v>
      </c>
      <c r="H66" s="28">
        <v>1.0327120000000001</v>
      </c>
      <c r="I66" s="2">
        <v>1.293784</v>
      </c>
      <c r="J66" s="2">
        <v>1.907805</v>
      </c>
      <c r="K66" s="4">
        <v>1.233357</v>
      </c>
    </row>
    <row r="67" spans="3:11">
      <c r="C67" s="19">
        <v>315</v>
      </c>
      <c r="D67" s="14">
        <v>0.96709480000000003</v>
      </c>
      <c r="E67" s="20">
        <v>0.85223199999999999</v>
      </c>
      <c r="F67" s="26"/>
      <c r="G67" s="31">
        <v>63</v>
      </c>
      <c r="H67" s="28">
        <v>1.4536979999999999</v>
      </c>
      <c r="I67" s="2">
        <v>1.1333310000000001</v>
      </c>
      <c r="J67" s="2">
        <v>1.701884</v>
      </c>
      <c r="K67" s="4">
        <v>1.046052</v>
      </c>
    </row>
    <row r="68" spans="3:11">
      <c r="C68" s="19">
        <v>320</v>
      </c>
      <c r="D68" s="14">
        <v>0.95549569999999995</v>
      </c>
      <c r="E68" s="20">
        <v>0.84877089999999999</v>
      </c>
      <c r="F68" s="26"/>
      <c r="G68" s="31">
        <v>64</v>
      </c>
      <c r="H68" s="28">
        <v>1.341804</v>
      </c>
      <c r="I68" s="2">
        <v>1.0690379999999999</v>
      </c>
      <c r="J68" s="2">
        <v>1.6458440000000001</v>
      </c>
      <c r="K68" s="4">
        <v>1.4721580000000001</v>
      </c>
    </row>
    <row r="69" spans="3:11">
      <c r="C69" s="19">
        <v>325</v>
      </c>
      <c r="D69" s="14">
        <v>0.93992419999999999</v>
      </c>
      <c r="E69" s="20">
        <v>0.84168589999999999</v>
      </c>
      <c r="F69" s="26"/>
      <c r="G69" s="31">
        <v>65</v>
      </c>
      <c r="H69" s="28">
        <v>1.500494</v>
      </c>
      <c r="I69" s="2">
        <v>1.0242089999999999</v>
      </c>
      <c r="J69" s="2">
        <v>2.0446789999999999</v>
      </c>
      <c r="K69" s="4">
        <v>1.0525139999999999</v>
      </c>
    </row>
    <row r="70" spans="3:11">
      <c r="C70" s="19">
        <v>330</v>
      </c>
      <c r="D70" s="14">
        <v>0.9254329</v>
      </c>
      <c r="E70" s="20">
        <v>0.83634370000000002</v>
      </c>
      <c r="F70" s="26"/>
      <c r="G70" s="31">
        <v>66</v>
      </c>
      <c r="H70" s="28">
        <v>1.1844570000000001</v>
      </c>
      <c r="I70" s="2">
        <v>1.2051240000000001</v>
      </c>
      <c r="J70" s="2">
        <v>2.9888309999999998</v>
      </c>
      <c r="K70" s="4">
        <v>1.094473</v>
      </c>
    </row>
    <row r="71" spans="3:11">
      <c r="C71" s="19">
        <v>335</v>
      </c>
      <c r="D71" s="14">
        <v>0.91400999999999999</v>
      </c>
      <c r="E71" s="20">
        <v>0.83246109999999995</v>
      </c>
      <c r="F71" s="26"/>
      <c r="G71" s="31">
        <v>67</v>
      </c>
      <c r="H71" s="28">
        <v>1.169443</v>
      </c>
      <c r="I71" s="2">
        <v>1.130325</v>
      </c>
      <c r="J71" s="2">
        <v>3.3302200000000002</v>
      </c>
      <c r="K71" s="4">
        <v>1.078992</v>
      </c>
    </row>
    <row r="72" spans="3:11">
      <c r="C72" s="19">
        <v>340</v>
      </c>
      <c r="D72" s="14">
        <v>0.92032029999999998</v>
      </c>
      <c r="E72" s="20">
        <v>0.82815810000000001</v>
      </c>
      <c r="F72" s="26"/>
      <c r="G72" s="31">
        <v>68</v>
      </c>
      <c r="H72" s="28">
        <v>1.0448839999999999</v>
      </c>
      <c r="I72" s="2">
        <v>1.3894470000000001</v>
      </c>
      <c r="J72" s="2">
        <v>2.8193730000000001</v>
      </c>
      <c r="K72" s="4">
        <v>1.2358629999999999</v>
      </c>
    </row>
    <row r="73" spans="3:11">
      <c r="C73" s="19">
        <v>345</v>
      </c>
      <c r="D73" s="14">
        <v>0.91012579999999998</v>
      </c>
      <c r="E73" s="20">
        <v>0.82319160000000002</v>
      </c>
      <c r="F73" s="26"/>
      <c r="G73" s="31">
        <v>69</v>
      </c>
      <c r="H73" s="28">
        <v>1.1157589999999999</v>
      </c>
      <c r="I73" s="2">
        <v>1.1483620000000001</v>
      </c>
      <c r="J73" s="2">
        <v>2.424668</v>
      </c>
      <c r="K73" s="4">
        <v>1.1419250000000001</v>
      </c>
    </row>
    <row r="74" spans="3:11">
      <c r="C74" s="19">
        <v>350</v>
      </c>
      <c r="D74" s="14">
        <v>0.90334930000000002</v>
      </c>
      <c r="E74" s="20">
        <v>0.81821500000000003</v>
      </c>
      <c r="F74" s="26"/>
      <c r="G74" s="31">
        <v>70</v>
      </c>
      <c r="H74" s="28">
        <v>1.048219</v>
      </c>
      <c r="I74" s="2">
        <v>1.1233219999999999</v>
      </c>
      <c r="J74" s="3"/>
      <c r="K74" s="4">
        <v>1.2740309999999999</v>
      </c>
    </row>
    <row r="75" spans="3:11">
      <c r="C75" s="19">
        <v>355</v>
      </c>
      <c r="D75" s="14">
        <v>0.90182530000000005</v>
      </c>
      <c r="E75" s="20">
        <v>0.81484449999999997</v>
      </c>
      <c r="F75" s="26"/>
      <c r="G75" s="31">
        <v>71</v>
      </c>
      <c r="H75" s="28">
        <v>1.088581</v>
      </c>
      <c r="I75" s="2">
        <v>1.1099589999999999</v>
      </c>
      <c r="J75" s="2"/>
      <c r="K75" s="4">
        <v>1.1595759999999999</v>
      </c>
    </row>
    <row r="76" spans="3:11">
      <c r="C76" s="19">
        <v>360</v>
      </c>
      <c r="D76" s="14">
        <v>0.8962696</v>
      </c>
      <c r="E76" s="20">
        <v>0.81064360000000002</v>
      </c>
      <c r="F76" s="26"/>
      <c r="G76" s="31">
        <v>72</v>
      </c>
      <c r="H76" s="28">
        <v>1.3683730000000001</v>
      </c>
      <c r="I76" s="2">
        <v>1.0832649999999999</v>
      </c>
      <c r="J76" s="2"/>
      <c r="K76" s="4">
        <v>1.1776409999999999</v>
      </c>
    </row>
    <row r="77" spans="3:11">
      <c r="C77" s="19">
        <v>365</v>
      </c>
      <c r="D77" s="14">
        <v>0.88402860000000005</v>
      </c>
      <c r="E77" s="20">
        <v>0.81055790000000005</v>
      </c>
      <c r="F77" s="26"/>
      <c r="G77" s="31">
        <v>73</v>
      </c>
      <c r="H77" s="28">
        <v>1.1655759999999999</v>
      </c>
      <c r="I77" s="2">
        <v>1.1199939999999999</v>
      </c>
      <c r="J77" s="2"/>
      <c r="K77" s="4">
        <v>1.316322</v>
      </c>
    </row>
    <row r="78" spans="3:11">
      <c r="C78" s="19">
        <v>370</v>
      </c>
      <c r="D78" s="14">
        <v>0.87376430000000005</v>
      </c>
      <c r="E78" s="20">
        <v>0.80678150000000004</v>
      </c>
      <c r="F78" s="26"/>
      <c r="G78" s="31">
        <v>74</v>
      </c>
      <c r="H78" s="28">
        <v>1.3162050000000001</v>
      </c>
      <c r="I78" s="2">
        <v>1.145219</v>
      </c>
      <c r="J78" s="3"/>
      <c r="K78" s="4">
        <v>1.1937880000000001</v>
      </c>
    </row>
    <row r="79" spans="3:11">
      <c r="C79" s="19">
        <v>375</v>
      </c>
      <c r="D79" s="14">
        <v>0.86035450000000002</v>
      </c>
      <c r="E79" s="20">
        <v>0.80321430000000005</v>
      </c>
      <c r="F79" s="26"/>
      <c r="G79" s="31">
        <v>75</v>
      </c>
      <c r="H79" s="28">
        <v>1.1929529999999999</v>
      </c>
      <c r="I79" s="2">
        <v>1.177513</v>
      </c>
      <c r="J79" s="2"/>
      <c r="K79" s="4">
        <v>1.147888</v>
      </c>
    </row>
    <row r="80" spans="3:11">
      <c r="C80" s="19">
        <v>380</v>
      </c>
      <c r="D80" s="14">
        <v>0.84428780000000003</v>
      </c>
      <c r="E80" s="20">
        <v>0.79900249999999995</v>
      </c>
      <c r="F80" s="26"/>
      <c r="G80" s="31">
        <v>76</v>
      </c>
      <c r="H80" s="28">
        <v>1.1213569999999999</v>
      </c>
      <c r="I80" s="2">
        <v>1.365664</v>
      </c>
      <c r="J80" s="2"/>
      <c r="K80" s="4">
        <v>1.213635</v>
      </c>
    </row>
    <row r="81" spans="3:11">
      <c r="C81" s="19">
        <v>385</v>
      </c>
      <c r="D81" s="14">
        <v>0.84649940000000001</v>
      </c>
      <c r="E81" s="20">
        <v>0.79423379999999999</v>
      </c>
      <c r="F81" s="26"/>
      <c r="G81" s="31">
        <v>77</v>
      </c>
      <c r="H81" s="28">
        <v>1.325302</v>
      </c>
      <c r="I81" s="2">
        <v>1.1410800000000001</v>
      </c>
      <c r="J81" s="2"/>
      <c r="K81" s="4">
        <v>1.1353340000000001</v>
      </c>
    </row>
    <row r="82" spans="3:11">
      <c r="C82" s="19">
        <v>390</v>
      </c>
      <c r="D82" s="14">
        <v>0.84914259999999997</v>
      </c>
      <c r="E82" s="20">
        <v>0.78792600000000002</v>
      </c>
      <c r="F82" s="26"/>
      <c r="G82" s="31">
        <v>78</v>
      </c>
      <c r="H82" s="28">
        <v>1.482065</v>
      </c>
      <c r="I82" s="2">
        <v>1.200823</v>
      </c>
      <c r="J82" s="2"/>
      <c r="K82" s="4">
        <v>1.088371</v>
      </c>
    </row>
    <row r="83" spans="3:11">
      <c r="C83" s="19">
        <v>395</v>
      </c>
      <c r="D83" s="14">
        <v>0.84087230000000002</v>
      </c>
      <c r="E83" s="20">
        <v>0.78374900000000003</v>
      </c>
      <c r="F83" s="26"/>
      <c r="G83" s="31">
        <v>79</v>
      </c>
      <c r="H83" s="28">
        <v>1.1843399999999999</v>
      </c>
      <c r="I83" s="2">
        <v>1.081102</v>
      </c>
      <c r="J83" s="2"/>
      <c r="K83" s="4">
        <v>1.0652950000000001</v>
      </c>
    </row>
    <row r="84" spans="3:11">
      <c r="C84" s="19">
        <v>400</v>
      </c>
      <c r="D84" s="14">
        <v>0.8274958</v>
      </c>
      <c r="E84" s="20">
        <v>0.7808214</v>
      </c>
      <c r="F84" s="26"/>
      <c r="G84" s="31">
        <v>80</v>
      </c>
      <c r="H84" s="28">
        <v>1.144801</v>
      </c>
      <c r="I84" s="2">
        <v>1.0845229999999999</v>
      </c>
      <c r="J84" s="2"/>
      <c r="K84" s="4">
        <v>1.1370389999999999</v>
      </c>
    </row>
    <row r="85" spans="3:11">
      <c r="C85" s="19">
        <v>405</v>
      </c>
      <c r="D85" s="14">
        <v>0.81444720000000004</v>
      </c>
      <c r="E85" s="20">
        <v>0.77560569999999995</v>
      </c>
      <c r="F85" s="26"/>
      <c r="G85" s="31">
        <v>81</v>
      </c>
      <c r="H85" s="28">
        <v>1.2826599999999999</v>
      </c>
      <c r="I85" s="2">
        <v>1.040613</v>
      </c>
      <c r="J85" s="2"/>
      <c r="K85" s="4">
        <v>1.1501760000000001</v>
      </c>
    </row>
    <row r="86" spans="3:11">
      <c r="C86" s="19">
        <v>410</v>
      </c>
      <c r="D86" s="14">
        <v>0.81035919999999995</v>
      </c>
      <c r="E86" s="20">
        <v>0.77167180000000002</v>
      </c>
      <c r="F86" s="26"/>
      <c r="G86" s="31">
        <v>82</v>
      </c>
      <c r="H86" s="28">
        <v>1.166207</v>
      </c>
      <c r="I86" s="2">
        <v>1.0621780000000001</v>
      </c>
      <c r="J86" s="2"/>
      <c r="K86" s="4">
        <v>1.11571</v>
      </c>
    </row>
    <row r="87" spans="3:11">
      <c r="C87" s="19">
        <v>415</v>
      </c>
      <c r="D87" s="14">
        <v>0.80783000000000005</v>
      </c>
      <c r="E87" s="20">
        <v>0.76674900000000001</v>
      </c>
      <c r="F87" s="26"/>
      <c r="G87" s="31">
        <v>83</v>
      </c>
      <c r="H87" s="28">
        <v>1.2348060000000001</v>
      </c>
      <c r="I87" s="2">
        <v>1.0233410000000001</v>
      </c>
      <c r="J87" s="2"/>
      <c r="K87" s="4">
        <v>1.1094850000000001</v>
      </c>
    </row>
    <row r="88" spans="3:11">
      <c r="C88" s="19">
        <v>420</v>
      </c>
      <c r="D88" s="14">
        <v>0.8040834</v>
      </c>
      <c r="E88" s="20">
        <v>0.76343470000000002</v>
      </c>
      <c r="F88" s="26"/>
      <c r="G88" s="31">
        <v>84</v>
      </c>
      <c r="H88" s="28">
        <v>1.3355429999999999</v>
      </c>
      <c r="I88" s="2">
        <v>1.0832729999999999</v>
      </c>
      <c r="J88" s="2"/>
      <c r="K88" s="4">
        <v>1.0300480000000001</v>
      </c>
    </row>
    <row r="89" spans="3:11">
      <c r="C89" s="19">
        <v>425</v>
      </c>
      <c r="D89" s="14">
        <v>0.79605170000000003</v>
      </c>
      <c r="E89" s="20">
        <v>0.75986620000000005</v>
      </c>
      <c r="F89" s="26"/>
      <c r="G89" s="31">
        <v>85</v>
      </c>
      <c r="H89" s="28">
        <v>1.2193130000000001</v>
      </c>
      <c r="I89" s="2">
        <v>1.058413</v>
      </c>
      <c r="J89" s="2"/>
      <c r="K89" s="4">
        <v>1.0798840000000001</v>
      </c>
    </row>
    <row r="90" spans="3:11">
      <c r="C90" s="19">
        <v>430</v>
      </c>
      <c r="D90" s="14">
        <v>0.79090830000000001</v>
      </c>
      <c r="E90" s="20">
        <v>0.75686529999999996</v>
      </c>
      <c r="F90" s="26"/>
      <c r="G90" s="31">
        <v>86</v>
      </c>
      <c r="H90" s="28">
        <v>1.2931349999999999</v>
      </c>
      <c r="I90" s="2">
        <v>1.058797</v>
      </c>
      <c r="J90" s="2"/>
      <c r="K90" s="4">
        <v>1.074926</v>
      </c>
    </row>
    <row r="91" spans="3:11">
      <c r="C91" s="19">
        <v>435</v>
      </c>
      <c r="D91" s="14">
        <v>0.78108010000000005</v>
      </c>
      <c r="E91" s="20">
        <v>0.7535153</v>
      </c>
      <c r="F91" s="26"/>
      <c r="G91" s="31">
        <v>87</v>
      </c>
      <c r="H91" s="28">
        <v>1.1706240000000001</v>
      </c>
      <c r="I91" s="2">
        <v>1.0214430000000001</v>
      </c>
      <c r="J91" s="2"/>
      <c r="K91" s="4">
        <v>1.0522400000000001</v>
      </c>
    </row>
    <row r="92" spans="3:11">
      <c r="C92" s="19">
        <v>440</v>
      </c>
      <c r="D92" s="14">
        <v>0.7750051</v>
      </c>
      <c r="E92" s="20">
        <v>0.75241860000000005</v>
      </c>
      <c r="F92" s="26"/>
      <c r="G92" s="31">
        <v>88</v>
      </c>
      <c r="H92" s="28">
        <v>1.4322699999999999</v>
      </c>
      <c r="I92" s="2">
        <v>1.0386869999999999</v>
      </c>
      <c r="J92" s="2"/>
      <c r="K92" s="4">
        <v>1.0766830000000001</v>
      </c>
    </row>
    <row r="93" spans="3:11">
      <c r="C93" s="19">
        <v>445</v>
      </c>
      <c r="D93" s="14">
        <v>0.7653489</v>
      </c>
      <c r="E93" s="20">
        <v>0.7498707</v>
      </c>
      <c r="F93" s="26"/>
      <c r="G93" s="31">
        <v>89</v>
      </c>
      <c r="H93" s="28">
        <v>1.3224279999999999</v>
      </c>
      <c r="I93" s="2">
        <v>1.0265839999999999</v>
      </c>
      <c r="J93" s="2"/>
      <c r="K93" s="4">
        <v>1.02746</v>
      </c>
    </row>
    <row r="94" spans="3:11">
      <c r="C94" s="19">
        <v>450</v>
      </c>
      <c r="D94" s="14">
        <v>0.76245079999999998</v>
      </c>
      <c r="E94" s="20">
        <v>0.75032960000000004</v>
      </c>
      <c r="F94" s="26"/>
      <c r="G94" s="31">
        <v>90</v>
      </c>
      <c r="H94" s="28">
        <v>1.2409969999999999</v>
      </c>
      <c r="I94" s="2">
        <v>1.1292679999999999</v>
      </c>
      <c r="J94" s="2"/>
      <c r="K94" s="4">
        <v>1.055172</v>
      </c>
    </row>
    <row r="95" spans="3:11">
      <c r="C95" s="19">
        <v>455</v>
      </c>
      <c r="D95" s="14">
        <v>0.76334120000000005</v>
      </c>
      <c r="E95" s="20">
        <v>0.7505965</v>
      </c>
      <c r="F95" s="26"/>
      <c r="G95" s="31">
        <v>91</v>
      </c>
      <c r="H95" s="28">
        <v>1.3130090000000001</v>
      </c>
      <c r="I95" s="2">
        <v>1.0864149999999999</v>
      </c>
      <c r="J95" s="2"/>
      <c r="K95" s="4">
        <v>1.0549310000000001</v>
      </c>
    </row>
    <row r="96" spans="3:11">
      <c r="C96" s="19">
        <v>460</v>
      </c>
      <c r="D96" s="14">
        <v>0.7666501</v>
      </c>
      <c r="E96" s="20">
        <v>0.74967859999999997</v>
      </c>
      <c r="F96" s="26"/>
      <c r="G96" s="31">
        <v>92</v>
      </c>
      <c r="H96" s="28">
        <v>1.425295</v>
      </c>
      <c r="I96" s="2">
        <v>1.064713</v>
      </c>
      <c r="J96" s="2"/>
      <c r="K96" s="4">
        <v>1.0391649999999999</v>
      </c>
    </row>
    <row r="97" spans="3:11">
      <c r="C97" s="19">
        <v>465</v>
      </c>
      <c r="D97" s="14">
        <v>0.76510789999999995</v>
      </c>
      <c r="E97" s="20">
        <v>0.74861100000000003</v>
      </c>
      <c r="F97" s="26"/>
      <c r="G97" s="31">
        <v>93</v>
      </c>
      <c r="H97" s="28">
        <v>1.549609</v>
      </c>
      <c r="I97" s="2">
        <v>1.082433</v>
      </c>
      <c r="J97" s="2"/>
      <c r="K97" s="4">
        <v>1.00783</v>
      </c>
    </row>
    <row r="98" spans="3:11">
      <c r="C98" s="19">
        <v>470</v>
      </c>
      <c r="D98" s="14">
        <v>0.7688933</v>
      </c>
      <c r="E98" s="20">
        <v>0.74813180000000001</v>
      </c>
      <c r="F98" s="26"/>
      <c r="G98" s="31">
        <v>94</v>
      </c>
      <c r="H98" s="28">
        <v>1.2988230000000001</v>
      </c>
      <c r="I98" s="2">
        <v>1.022831</v>
      </c>
      <c r="J98" s="2"/>
      <c r="K98" s="4">
        <v>1.036875</v>
      </c>
    </row>
    <row r="99" spans="3:11">
      <c r="C99" s="19">
        <v>475</v>
      </c>
      <c r="D99" s="14">
        <v>0.76425140000000003</v>
      </c>
      <c r="E99" s="20">
        <v>0.74629719999999999</v>
      </c>
      <c r="F99" s="26"/>
      <c r="G99" s="31">
        <v>95</v>
      </c>
      <c r="H99" s="28">
        <v>1.1829179999999999</v>
      </c>
      <c r="I99" s="2">
        <v>1.0399130000000001</v>
      </c>
      <c r="J99" s="2"/>
      <c r="K99" s="4">
        <v>1.0435160000000001</v>
      </c>
    </row>
    <row r="100" spans="3:11">
      <c r="C100" s="19">
        <v>480</v>
      </c>
      <c r="D100" s="14">
        <v>0.76236899999999996</v>
      </c>
      <c r="E100" s="20">
        <v>0.74302230000000002</v>
      </c>
      <c r="F100" s="26"/>
      <c r="G100" s="31">
        <v>96</v>
      </c>
      <c r="H100" s="28">
        <v>1.4051849999999999</v>
      </c>
      <c r="I100" s="2">
        <v>1.0491779999999999</v>
      </c>
      <c r="J100" s="2"/>
      <c r="K100" s="4">
        <v>1.045345</v>
      </c>
    </row>
    <row r="101" spans="3:11">
      <c r="C101" s="19">
        <v>485</v>
      </c>
      <c r="D101" s="14">
        <v>0.76113609999999998</v>
      </c>
      <c r="E101" s="20">
        <v>0.7422706</v>
      </c>
      <c r="F101" s="26"/>
      <c r="G101" s="31">
        <v>97</v>
      </c>
      <c r="H101" s="28">
        <v>1.4364490000000001</v>
      </c>
      <c r="I101" s="2">
        <v>1.10284</v>
      </c>
      <c r="J101" s="2"/>
      <c r="K101" s="4">
        <v>1.044</v>
      </c>
    </row>
    <row r="102" spans="3:11">
      <c r="C102" s="19">
        <v>490</v>
      </c>
      <c r="D102" s="14">
        <v>0.76244590000000001</v>
      </c>
      <c r="E102" s="20">
        <v>0.73964940000000001</v>
      </c>
      <c r="F102" s="26"/>
      <c r="G102" s="31">
        <v>98</v>
      </c>
      <c r="H102" s="28">
        <v>1.1328309999999999</v>
      </c>
      <c r="I102" s="2">
        <v>1.193225</v>
      </c>
      <c r="J102" s="2"/>
      <c r="K102" s="4">
        <v>1.182123</v>
      </c>
    </row>
    <row r="103" spans="3:11">
      <c r="C103" s="19">
        <v>495</v>
      </c>
      <c r="D103" s="14">
        <v>0.80545180000000005</v>
      </c>
      <c r="E103" s="20">
        <v>0.73660559999999997</v>
      </c>
      <c r="F103" s="26"/>
      <c r="G103" s="31">
        <v>99</v>
      </c>
      <c r="H103" s="29"/>
      <c r="I103" s="2">
        <v>1.0735459999999999</v>
      </c>
      <c r="J103" s="2"/>
      <c r="K103" s="4">
        <v>1.0900650000000001</v>
      </c>
    </row>
    <row r="104" spans="3:11">
      <c r="C104" s="19">
        <v>500</v>
      </c>
      <c r="D104" s="14">
        <v>0.85209440000000003</v>
      </c>
      <c r="E104" s="20">
        <v>0.73410909999999996</v>
      </c>
      <c r="F104" s="26"/>
      <c r="G104" s="31">
        <v>100</v>
      </c>
      <c r="H104" s="29"/>
      <c r="I104" s="2">
        <v>1.127038</v>
      </c>
      <c r="J104" s="2"/>
      <c r="K104" s="4">
        <v>1.0803210000000001</v>
      </c>
    </row>
    <row r="105" spans="3:11">
      <c r="C105" s="19">
        <v>505</v>
      </c>
      <c r="D105" s="14">
        <v>0.93296089999999998</v>
      </c>
      <c r="E105" s="20">
        <v>0.73187820000000003</v>
      </c>
      <c r="F105" s="26"/>
      <c r="G105" s="31">
        <v>101</v>
      </c>
      <c r="H105" s="29"/>
      <c r="I105" s="2">
        <v>1.0988979999999999</v>
      </c>
      <c r="J105" s="2"/>
      <c r="K105" s="4">
        <v>1.0865180000000001</v>
      </c>
    </row>
    <row r="106" spans="3:11">
      <c r="C106" s="19">
        <v>510</v>
      </c>
      <c r="D106" s="14">
        <v>1.0491060000000001</v>
      </c>
      <c r="E106" s="20">
        <v>0.7314408</v>
      </c>
      <c r="F106" s="26"/>
      <c r="G106" s="31">
        <v>102</v>
      </c>
      <c r="H106" s="28"/>
      <c r="I106" s="2">
        <v>1.209846</v>
      </c>
      <c r="J106" s="2"/>
      <c r="K106" s="5"/>
    </row>
    <row r="107" spans="3:11">
      <c r="C107" s="19">
        <v>515</v>
      </c>
      <c r="D107" s="14">
        <v>1.1681569999999999</v>
      </c>
      <c r="E107" s="20">
        <v>0.72724109999999997</v>
      </c>
      <c r="F107" s="26"/>
      <c r="G107" s="31">
        <v>103</v>
      </c>
      <c r="H107" s="28"/>
      <c r="I107" s="2">
        <v>1.232008</v>
      </c>
      <c r="J107" s="2"/>
      <c r="K107" s="5"/>
    </row>
    <row r="108" spans="3:11">
      <c r="C108" s="19">
        <v>520</v>
      </c>
      <c r="D108" s="14">
        <v>1.273082</v>
      </c>
      <c r="E108" s="20">
        <v>0.72454909999999995</v>
      </c>
      <c r="F108" s="26"/>
      <c r="G108" s="31">
        <v>104</v>
      </c>
      <c r="H108" s="28"/>
      <c r="I108" s="2">
        <v>1.250866</v>
      </c>
      <c r="J108" s="2"/>
      <c r="K108" s="4"/>
    </row>
    <row r="109" spans="3:11">
      <c r="C109" s="19">
        <v>525</v>
      </c>
      <c r="D109" s="14">
        <v>1.385094</v>
      </c>
      <c r="E109" s="20">
        <v>0.72250570000000003</v>
      </c>
      <c r="F109" s="26"/>
      <c r="G109" s="31">
        <v>105</v>
      </c>
      <c r="H109" s="28"/>
      <c r="I109" s="2">
        <v>1.1544369999999999</v>
      </c>
      <c r="J109" s="2"/>
      <c r="K109" s="4"/>
    </row>
    <row r="110" spans="3:11">
      <c r="C110" s="19">
        <v>530</v>
      </c>
      <c r="D110" s="14">
        <v>1.448008</v>
      </c>
      <c r="E110" s="20">
        <v>0.71995339999999997</v>
      </c>
      <c r="F110" s="26"/>
      <c r="G110" s="31">
        <v>106</v>
      </c>
      <c r="H110" s="28"/>
      <c r="I110" s="2">
        <v>1.287355</v>
      </c>
      <c r="J110" s="2"/>
      <c r="K110" s="4"/>
    </row>
    <row r="111" spans="3:11">
      <c r="C111" s="19">
        <v>535</v>
      </c>
      <c r="D111" s="14">
        <v>1.519306</v>
      </c>
      <c r="E111" s="20">
        <v>0.71808640000000001</v>
      </c>
      <c r="F111" s="26"/>
      <c r="G111" s="31">
        <v>107</v>
      </c>
      <c r="H111" s="28"/>
      <c r="I111" s="2">
        <v>1.2808299999999999</v>
      </c>
      <c r="J111" s="2"/>
      <c r="K111" s="4"/>
    </row>
    <row r="112" spans="3:11">
      <c r="C112" s="19">
        <v>540</v>
      </c>
      <c r="D112" s="14">
        <v>1.5927249999999999</v>
      </c>
      <c r="E112" s="20">
        <v>0.71609120000000004</v>
      </c>
      <c r="F112" s="26"/>
      <c r="G112" s="31">
        <v>108</v>
      </c>
      <c r="H112" s="28"/>
      <c r="I112" s="2">
        <v>1.5109589999999999</v>
      </c>
      <c r="J112" s="2"/>
      <c r="K112" s="4"/>
    </row>
    <row r="113" spans="3:11">
      <c r="C113" s="19">
        <v>545</v>
      </c>
      <c r="D113" s="14">
        <v>1.6532439999999999</v>
      </c>
      <c r="E113" s="20">
        <v>0.71391490000000002</v>
      </c>
      <c r="F113" s="26"/>
      <c r="G113" s="31">
        <v>109</v>
      </c>
      <c r="H113" s="28"/>
      <c r="I113" s="2">
        <v>1.150183</v>
      </c>
      <c r="J113" s="2"/>
      <c r="K113" s="4"/>
    </row>
    <row r="114" spans="3:11">
      <c r="C114" s="19">
        <v>550</v>
      </c>
      <c r="D114" s="14">
        <v>1.6824490000000001</v>
      </c>
      <c r="E114" s="20">
        <v>0.7145435</v>
      </c>
      <c r="F114" s="26"/>
      <c r="G114" s="31">
        <v>110</v>
      </c>
      <c r="H114" s="28"/>
      <c r="I114" s="2">
        <v>1.243179</v>
      </c>
      <c r="J114" s="2"/>
      <c r="K114" s="4"/>
    </row>
    <row r="115" spans="3:11">
      <c r="C115" s="19">
        <v>555</v>
      </c>
      <c r="D115" s="14">
        <v>1.7286429999999999</v>
      </c>
      <c r="E115" s="20">
        <v>0.7116557</v>
      </c>
      <c r="F115" s="26"/>
      <c r="G115" s="31">
        <v>111</v>
      </c>
      <c r="H115" s="28"/>
      <c r="I115" s="2">
        <v>1.205352</v>
      </c>
      <c r="J115" s="2"/>
      <c r="K115" s="5"/>
    </row>
    <row r="116" spans="3:11">
      <c r="C116" s="19">
        <v>560</v>
      </c>
      <c r="D116" s="14">
        <v>1.751746</v>
      </c>
      <c r="E116" s="20">
        <v>0.71176600000000001</v>
      </c>
      <c r="F116" s="26"/>
      <c r="G116" s="31">
        <v>112</v>
      </c>
      <c r="H116" s="28"/>
      <c r="I116" s="2">
        <v>1.254756</v>
      </c>
      <c r="J116" s="2"/>
      <c r="K116" s="4"/>
    </row>
    <row r="117" spans="3:11">
      <c r="C117" s="19">
        <v>565</v>
      </c>
      <c r="D117" s="14">
        <v>1.756856</v>
      </c>
      <c r="E117" s="20">
        <v>0.7101847</v>
      </c>
      <c r="F117" s="26"/>
      <c r="G117" s="31">
        <v>113</v>
      </c>
      <c r="H117" s="28"/>
      <c r="I117" s="2">
        <v>1.6596580000000001</v>
      </c>
      <c r="J117" s="2"/>
      <c r="K117" s="4"/>
    </row>
    <row r="118" spans="3:11">
      <c r="C118" s="19">
        <v>570</v>
      </c>
      <c r="D118" s="14">
        <v>1.7816099999999999</v>
      </c>
      <c r="E118" s="20">
        <v>0.70659170000000004</v>
      </c>
      <c r="F118" s="26"/>
      <c r="G118" s="31">
        <v>114</v>
      </c>
      <c r="H118" s="28"/>
      <c r="I118" s="2">
        <v>1.570349</v>
      </c>
      <c r="J118" s="2"/>
      <c r="K118" s="4"/>
    </row>
    <row r="119" spans="3:11">
      <c r="C119" s="19">
        <v>575</v>
      </c>
      <c r="D119" s="14">
        <v>1.8280259999999999</v>
      </c>
      <c r="E119" s="20">
        <v>0.70382869999999997</v>
      </c>
      <c r="F119" s="26"/>
      <c r="G119" s="31">
        <v>115</v>
      </c>
      <c r="H119" s="28"/>
      <c r="I119" s="2">
        <v>1.0852619999999999</v>
      </c>
      <c r="J119" s="2"/>
      <c r="K119" s="4"/>
    </row>
    <row r="120" spans="3:11" ht="16" thickBot="1">
      <c r="C120" s="19">
        <v>580</v>
      </c>
      <c r="D120" s="14">
        <v>1.848252</v>
      </c>
      <c r="E120" s="20">
        <v>0.70035999999999998</v>
      </c>
      <c r="F120" s="26"/>
      <c r="G120" s="32">
        <v>116</v>
      </c>
      <c r="H120" s="33"/>
      <c r="I120" s="34">
        <v>1.4280660000000001</v>
      </c>
      <c r="J120" s="34"/>
      <c r="K120" s="35"/>
    </row>
    <row r="121" spans="3:11">
      <c r="C121" s="19">
        <v>585</v>
      </c>
      <c r="D121" s="14">
        <v>1.8531139999999999</v>
      </c>
      <c r="E121" s="20">
        <v>0.69832190000000005</v>
      </c>
      <c r="F121" s="26"/>
      <c r="G121" s="38" t="s">
        <v>4</v>
      </c>
      <c r="H121" s="39">
        <f>AVERAGE(H5:H120)</f>
        <v>1.3623121938775515</v>
      </c>
      <c r="I121" s="39">
        <f t="shared" ref="I121:K121" si="0">AVERAGE(I5:I120)</f>
        <v>1.1235121206896552</v>
      </c>
      <c r="J121" s="39">
        <f t="shared" si="0"/>
        <v>2.2171618260869561</v>
      </c>
      <c r="K121" s="40">
        <f t="shared" si="0"/>
        <v>1.3089913168316831</v>
      </c>
    </row>
    <row r="122" spans="3:11">
      <c r="C122" s="19">
        <v>590</v>
      </c>
      <c r="D122" s="14">
        <v>1.8063389999999999</v>
      </c>
      <c r="E122" s="20">
        <v>0.69769789999999998</v>
      </c>
      <c r="F122" s="26"/>
      <c r="G122" s="41" t="s">
        <v>7</v>
      </c>
      <c r="H122" s="37">
        <f>STDEV(H5:H120)</f>
        <v>0.17984403296600057</v>
      </c>
      <c r="I122" s="37">
        <f t="shared" ref="I122:K122" si="1">STDEV(I5:I120)</f>
        <v>0.11242119101990129</v>
      </c>
      <c r="J122" s="37">
        <f t="shared" si="1"/>
        <v>0.45745009059751829</v>
      </c>
      <c r="K122" s="42">
        <f t="shared" si="1"/>
        <v>0.68563017808270177</v>
      </c>
    </row>
    <row r="123" spans="3:11">
      <c r="C123" s="19">
        <v>595</v>
      </c>
      <c r="D123" s="14">
        <v>1.782419</v>
      </c>
      <c r="E123" s="20">
        <v>0.69521310000000003</v>
      </c>
      <c r="F123" s="26"/>
      <c r="G123" s="41" t="s">
        <v>8</v>
      </c>
      <c r="H123" s="36">
        <f>H122/SQRT(98)</f>
        <v>1.8166990752313716E-2</v>
      </c>
      <c r="I123" s="36">
        <f>I122/SQRT(116)</f>
        <v>1.0438045542353759E-2</v>
      </c>
      <c r="J123" s="36">
        <f>J122/SQRT(69)</f>
        <v>5.5070519400744644E-2</v>
      </c>
      <c r="K123" s="43">
        <f>K122/SQRT(101)</f>
        <v>6.8222752592258601E-2</v>
      </c>
    </row>
    <row r="124" spans="3:11" ht="16" thickBot="1">
      <c r="C124" s="19">
        <v>600</v>
      </c>
      <c r="D124" s="14">
        <v>1.798916</v>
      </c>
      <c r="E124" s="20">
        <v>0.69077219999999995</v>
      </c>
      <c r="F124" s="26"/>
      <c r="G124" s="47" t="s">
        <v>5</v>
      </c>
      <c r="H124" s="48">
        <v>98</v>
      </c>
      <c r="I124" s="48">
        <v>116</v>
      </c>
      <c r="J124" s="45">
        <v>69</v>
      </c>
      <c r="K124" s="46">
        <v>101</v>
      </c>
    </row>
    <row r="125" spans="3:11">
      <c r="C125" s="19">
        <v>605</v>
      </c>
      <c r="D125" s="14">
        <v>1.813588</v>
      </c>
      <c r="E125" s="20">
        <v>0.68782089999999996</v>
      </c>
      <c r="F125" s="26"/>
      <c r="G125" s="283" t="s">
        <v>10</v>
      </c>
      <c r="H125" s="284"/>
      <c r="I125" s="285"/>
      <c r="J125" s="286" t="s">
        <v>10</v>
      </c>
      <c r="K125" s="287"/>
    </row>
    <row r="126" spans="3:11" ht="16" thickBot="1">
      <c r="C126" s="19">
        <v>610</v>
      </c>
      <c r="D126" s="14">
        <v>1.821005</v>
      </c>
      <c r="E126" s="20">
        <v>0.68440380000000001</v>
      </c>
      <c r="F126" s="26"/>
      <c r="G126" s="44" t="s">
        <v>6</v>
      </c>
      <c r="H126" s="50"/>
      <c r="I126" s="51" t="s">
        <v>9</v>
      </c>
      <c r="J126" s="44" t="s">
        <v>6</v>
      </c>
      <c r="K126" s="51" t="s">
        <v>9</v>
      </c>
    </row>
    <row r="127" spans="3:11">
      <c r="C127" s="19">
        <v>615</v>
      </c>
      <c r="D127" s="14">
        <v>1.8038689999999999</v>
      </c>
      <c r="E127" s="20">
        <v>0.6831912</v>
      </c>
      <c r="F127" s="26"/>
    </row>
    <row r="128" spans="3:11">
      <c r="C128" s="19">
        <v>620</v>
      </c>
      <c r="D128" s="14">
        <v>1.7626470000000001</v>
      </c>
      <c r="E128" s="20">
        <v>0.68234600000000001</v>
      </c>
      <c r="F128" s="26"/>
    </row>
    <row r="129" spans="3:6">
      <c r="C129" s="19">
        <v>625</v>
      </c>
      <c r="D129" s="14">
        <v>1.762175</v>
      </c>
      <c r="E129" s="20">
        <v>0.67963499999999999</v>
      </c>
      <c r="F129" s="26"/>
    </row>
    <row r="130" spans="3:6">
      <c r="C130" s="19">
        <v>630</v>
      </c>
      <c r="D130" s="14">
        <v>1.745052</v>
      </c>
      <c r="E130" s="20">
        <v>0.67871890000000001</v>
      </c>
      <c r="F130" s="26"/>
    </row>
    <row r="131" spans="3:6">
      <c r="C131" s="19">
        <v>635</v>
      </c>
      <c r="D131" s="14">
        <v>1.73611</v>
      </c>
      <c r="E131" s="20">
        <v>0.67773989999999995</v>
      </c>
      <c r="F131" s="26"/>
    </row>
    <row r="132" spans="3:6">
      <c r="C132" s="19">
        <v>640</v>
      </c>
      <c r="D132" s="14">
        <v>1.7395989999999999</v>
      </c>
      <c r="E132" s="20">
        <v>0.67843450000000005</v>
      </c>
      <c r="F132" s="26"/>
    </row>
    <row r="133" spans="3:6">
      <c r="C133" s="19">
        <v>645</v>
      </c>
      <c r="D133" s="14">
        <v>1.763109</v>
      </c>
      <c r="E133" s="20">
        <v>0.68044919999999998</v>
      </c>
      <c r="F133" s="26"/>
    </row>
    <row r="134" spans="3:6">
      <c r="C134" s="19">
        <v>650</v>
      </c>
      <c r="D134" s="14">
        <v>1.7857799999999999</v>
      </c>
      <c r="E134" s="20">
        <v>0.6822899</v>
      </c>
      <c r="F134" s="26"/>
    </row>
    <row r="135" spans="3:6">
      <c r="C135" s="19">
        <v>655</v>
      </c>
      <c r="D135" s="14">
        <v>1.78044</v>
      </c>
      <c r="E135" s="20">
        <v>0.68217139999999998</v>
      </c>
      <c r="F135" s="26"/>
    </row>
    <row r="136" spans="3:6">
      <c r="C136" s="19">
        <v>660</v>
      </c>
      <c r="D136" s="14">
        <v>1.752799</v>
      </c>
      <c r="E136" s="20">
        <v>0.68522930000000004</v>
      </c>
      <c r="F136" s="26"/>
    </row>
    <row r="137" spans="3:6">
      <c r="C137" s="19">
        <v>665</v>
      </c>
      <c r="D137" s="14">
        <v>1.7425090000000001</v>
      </c>
      <c r="E137" s="20">
        <v>0.68435820000000003</v>
      </c>
      <c r="F137" s="26"/>
    </row>
    <row r="138" spans="3:6">
      <c r="C138" s="19">
        <v>670</v>
      </c>
      <c r="D138" s="14">
        <v>1.7383839999999999</v>
      </c>
      <c r="E138" s="20">
        <v>0.68674880000000005</v>
      </c>
      <c r="F138" s="26"/>
    </row>
    <row r="139" spans="3:6">
      <c r="C139" s="19">
        <v>675</v>
      </c>
      <c r="D139" s="14">
        <v>1.75085</v>
      </c>
      <c r="E139" s="20">
        <v>0.68813500000000005</v>
      </c>
      <c r="F139" s="26"/>
    </row>
    <row r="140" spans="3:6">
      <c r="C140" s="19">
        <v>680</v>
      </c>
      <c r="D140" s="14">
        <v>1.737919</v>
      </c>
      <c r="E140" s="20">
        <v>0.68730000000000002</v>
      </c>
      <c r="F140" s="26"/>
    </row>
    <row r="141" spans="3:6">
      <c r="C141" s="19">
        <v>685</v>
      </c>
      <c r="D141" s="14">
        <v>1.728915</v>
      </c>
      <c r="E141" s="20">
        <v>0.68752679999999999</v>
      </c>
      <c r="F141" s="26"/>
    </row>
    <row r="142" spans="3:6">
      <c r="C142" s="19">
        <v>690</v>
      </c>
      <c r="D142" s="14">
        <v>1.7422839999999999</v>
      </c>
      <c r="E142" s="20">
        <v>0.68846019999999997</v>
      </c>
      <c r="F142" s="26"/>
    </row>
    <row r="143" spans="3:6">
      <c r="C143" s="19">
        <v>695</v>
      </c>
      <c r="D143" s="14">
        <v>1.716234</v>
      </c>
      <c r="E143" s="20">
        <v>0.69098459999999995</v>
      </c>
      <c r="F143" s="26"/>
    </row>
    <row r="144" spans="3:6">
      <c r="C144" s="19">
        <v>700</v>
      </c>
      <c r="D144" s="14">
        <v>1.702194</v>
      </c>
      <c r="E144" s="20">
        <v>0.69012130000000005</v>
      </c>
      <c r="F144" s="26"/>
    </row>
    <row r="145" spans="3:6">
      <c r="C145" s="19">
        <v>705</v>
      </c>
      <c r="D145" s="14">
        <v>1.6941250000000001</v>
      </c>
      <c r="E145" s="20">
        <v>0.6879092</v>
      </c>
      <c r="F145" s="26"/>
    </row>
    <row r="146" spans="3:6">
      <c r="C146" s="19">
        <v>710</v>
      </c>
      <c r="D146" s="14">
        <v>1.651375</v>
      </c>
      <c r="E146" s="20">
        <v>0.68634640000000002</v>
      </c>
      <c r="F146" s="26"/>
    </row>
    <row r="147" spans="3:6">
      <c r="C147" s="19">
        <v>715</v>
      </c>
      <c r="D147" s="14">
        <v>1.6612610000000001</v>
      </c>
      <c r="E147" s="20">
        <v>0.68491999999999997</v>
      </c>
      <c r="F147" s="26"/>
    </row>
    <row r="148" spans="3:6">
      <c r="C148" s="19">
        <v>720</v>
      </c>
      <c r="D148" s="14">
        <v>1.695986</v>
      </c>
      <c r="E148" s="20">
        <v>0.682751</v>
      </c>
      <c r="F148" s="26"/>
    </row>
    <row r="149" spans="3:6">
      <c r="C149" s="19">
        <v>725</v>
      </c>
      <c r="D149" s="14">
        <v>1.6932560000000001</v>
      </c>
      <c r="E149" s="20">
        <v>0.68261499999999997</v>
      </c>
      <c r="F149" s="26"/>
    </row>
    <row r="150" spans="3:6">
      <c r="C150" s="19">
        <v>730</v>
      </c>
      <c r="D150" s="14">
        <v>1.6844209999999999</v>
      </c>
      <c r="E150" s="20">
        <v>0.68160580000000004</v>
      </c>
      <c r="F150" s="26"/>
    </row>
    <row r="151" spans="3:6">
      <c r="C151" s="19">
        <v>735</v>
      </c>
      <c r="D151" s="14">
        <v>1.6792050000000001</v>
      </c>
      <c r="E151" s="20">
        <v>0.67984979999999995</v>
      </c>
      <c r="F151" s="26"/>
    </row>
    <row r="152" spans="3:6">
      <c r="C152" s="19">
        <v>740</v>
      </c>
      <c r="D152" s="14">
        <v>1.6646300000000001</v>
      </c>
      <c r="E152" s="20">
        <v>0.67801599999999995</v>
      </c>
      <c r="F152" s="26"/>
    </row>
    <row r="153" spans="3:6">
      <c r="C153" s="19">
        <v>745</v>
      </c>
      <c r="D153" s="14">
        <v>1.668315</v>
      </c>
      <c r="E153" s="20">
        <v>0.67616759999999998</v>
      </c>
      <c r="F153" s="26"/>
    </row>
    <row r="154" spans="3:6">
      <c r="C154" s="19">
        <v>750</v>
      </c>
      <c r="D154" s="14">
        <v>1.6753309999999999</v>
      </c>
      <c r="E154" s="20">
        <v>0.67561320000000002</v>
      </c>
      <c r="F154" s="26"/>
    </row>
    <row r="155" spans="3:6">
      <c r="C155" s="19">
        <v>755</v>
      </c>
      <c r="D155" s="14">
        <v>1.669816</v>
      </c>
      <c r="E155" s="20">
        <v>0.67689600000000005</v>
      </c>
      <c r="F155" s="26"/>
    </row>
    <row r="156" spans="3:6">
      <c r="C156" s="19">
        <v>760</v>
      </c>
      <c r="D156" s="14">
        <v>1.6533960000000001</v>
      </c>
      <c r="E156" s="20">
        <v>0.67596319999999999</v>
      </c>
      <c r="F156" s="26"/>
    </row>
    <row r="157" spans="3:6">
      <c r="C157" s="19">
        <v>765</v>
      </c>
      <c r="D157" s="14">
        <v>1.6398200000000001</v>
      </c>
      <c r="E157" s="20">
        <v>0.67435780000000001</v>
      </c>
      <c r="F157" s="26"/>
    </row>
    <row r="158" spans="3:6">
      <c r="C158" s="19">
        <v>770</v>
      </c>
      <c r="D158" s="14">
        <v>1.646857</v>
      </c>
      <c r="E158" s="20">
        <v>0.67371689999999995</v>
      </c>
      <c r="F158" s="26"/>
    </row>
    <row r="159" spans="3:6">
      <c r="C159" s="19">
        <v>775</v>
      </c>
      <c r="D159" s="14">
        <v>1.6336040000000001</v>
      </c>
      <c r="E159" s="20">
        <v>0.67106809999999995</v>
      </c>
      <c r="F159" s="26"/>
    </row>
    <row r="160" spans="3:6">
      <c r="C160" s="19">
        <v>780</v>
      </c>
      <c r="D160" s="14">
        <v>1.635877</v>
      </c>
      <c r="E160" s="20">
        <v>0.67076840000000004</v>
      </c>
      <c r="F160" s="26"/>
    </row>
    <row r="161" spans="3:6">
      <c r="C161" s="19">
        <v>785</v>
      </c>
      <c r="D161" s="14">
        <v>1.6371560000000001</v>
      </c>
      <c r="E161" s="20">
        <v>0.66741010000000001</v>
      </c>
      <c r="F161" s="26"/>
    </row>
    <row r="162" spans="3:6">
      <c r="C162" s="19">
        <v>790</v>
      </c>
      <c r="D162" s="14">
        <v>1.645208</v>
      </c>
      <c r="E162" s="20">
        <v>0.66447020000000001</v>
      </c>
      <c r="F162" s="26"/>
    </row>
    <row r="163" spans="3:6">
      <c r="C163" s="19">
        <v>795</v>
      </c>
      <c r="D163" s="14">
        <v>1.646793</v>
      </c>
      <c r="E163" s="20">
        <v>0.66528399999999999</v>
      </c>
      <c r="F163" s="26"/>
    </row>
    <row r="164" spans="3:6">
      <c r="C164" s="19">
        <v>800</v>
      </c>
      <c r="D164" s="14">
        <v>1.641521</v>
      </c>
      <c r="E164" s="20">
        <v>0.66361380000000003</v>
      </c>
      <c r="F164" s="26"/>
    </row>
    <row r="165" spans="3:6">
      <c r="C165" s="19">
        <v>805</v>
      </c>
      <c r="D165" s="14">
        <v>1.6068610000000001</v>
      </c>
      <c r="E165" s="20">
        <v>0.66291789999999995</v>
      </c>
      <c r="F165" s="26"/>
    </row>
    <row r="166" spans="3:6">
      <c r="C166" s="19">
        <v>810</v>
      </c>
      <c r="D166" s="14">
        <v>1.6180619999999999</v>
      </c>
      <c r="E166" s="20">
        <v>0.65966599999999997</v>
      </c>
      <c r="F166" s="26"/>
    </row>
    <row r="167" spans="3:6">
      <c r="C167" s="19">
        <v>815</v>
      </c>
      <c r="D167" s="14">
        <v>1.6311500000000001</v>
      </c>
      <c r="E167" s="20">
        <v>0.65785559999999998</v>
      </c>
      <c r="F167" s="26"/>
    </row>
    <row r="168" spans="3:6">
      <c r="C168" s="19">
        <v>820</v>
      </c>
      <c r="D168" s="14">
        <v>1.6458999999999999</v>
      </c>
      <c r="E168" s="20">
        <v>0.65506180000000003</v>
      </c>
      <c r="F168" s="26"/>
    </row>
    <row r="169" spans="3:6">
      <c r="C169" s="19">
        <v>825</v>
      </c>
      <c r="D169" s="14">
        <v>1.649106</v>
      </c>
      <c r="E169" s="20">
        <v>0.65164739999999999</v>
      </c>
      <c r="F169" s="26"/>
    </row>
    <row r="170" spans="3:6">
      <c r="C170" s="19">
        <v>830</v>
      </c>
      <c r="D170" s="14">
        <v>1.63337</v>
      </c>
      <c r="E170" s="20">
        <v>0.6505803</v>
      </c>
      <c r="F170" s="26"/>
    </row>
    <row r="171" spans="3:6">
      <c r="C171" s="19">
        <v>835</v>
      </c>
      <c r="D171" s="14">
        <v>1.6118809999999999</v>
      </c>
      <c r="E171" s="20">
        <v>0.64886089999999996</v>
      </c>
      <c r="F171" s="26"/>
    </row>
    <row r="172" spans="3:6">
      <c r="C172" s="19">
        <v>840</v>
      </c>
      <c r="D172" s="15"/>
      <c r="E172" s="20">
        <v>0.6467619</v>
      </c>
      <c r="F172" s="26"/>
    </row>
    <row r="173" spans="3:6">
      <c r="C173" s="19">
        <v>845</v>
      </c>
      <c r="D173" s="15"/>
      <c r="E173" s="20">
        <v>0.64535200000000004</v>
      </c>
      <c r="F173" s="26"/>
    </row>
    <row r="174" spans="3:6">
      <c r="C174" s="19">
        <v>850</v>
      </c>
      <c r="D174" s="15"/>
      <c r="E174" s="20">
        <v>0.64346769999999998</v>
      </c>
      <c r="F174" s="26"/>
    </row>
    <row r="175" spans="3:6">
      <c r="C175" s="19">
        <v>855</v>
      </c>
      <c r="D175" s="15"/>
      <c r="E175" s="20">
        <v>0.64295239999999998</v>
      </c>
      <c r="F175" s="26"/>
    </row>
    <row r="176" spans="3:6">
      <c r="C176" s="19">
        <v>860</v>
      </c>
      <c r="D176" s="15"/>
      <c r="E176" s="20">
        <v>0.64321419999999996</v>
      </c>
      <c r="F176" s="26"/>
    </row>
    <row r="177" spans="3:6">
      <c r="C177" s="19">
        <v>865</v>
      </c>
      <c r="D177" s="15"/>
      <c r="E177" s="20">
        <v>0.64434009999999997</v>
      </c>
      <c r="F177" s="26"/>
    </row>
    <row r="178" spans="3:6">
      <c r="C178" s="19">
        <v>870</v>
      </c>
      <c r="D178" s="15"/>
      <c r="E178" s="20">
        <v>0.64271880000000003</v>
      </c>
      <c r="F178" s="26"/>
    </row>
    <row r="179" spans="3:6">
      <c r="C179" s="19">
        <v>875</v>
      </c>
      <c r="D179" s="15"/>
      <c r="E179" s="20">
        <v>0.64163389999999998</v>
      </c>
      <c r="F179" s="26"/>
    </row>
    <row r="180" spans="3:6">
      <c r="C180" s="19">
        <v>880</v>
      </c>
      <c r="D180" s="15"/>
      <c r="E180" s="20">
        <v>0.64015509999999998</v>
      </c>
      <c r="F180" s="26"/>
    </row>
    <row r="181" spans="3:6">
      <c r="C181" s="19">
        <v>885</v>
      </c>
      <c r="D181" s="15"/>
      <c r="E181" s="20">
        <v>0.63882519999999998</v>
      </c>
      <c r="F181" s="26"/>
    </row>
    <row r="182" spans="3:6">
      <c r="C182" s="19">
        <v>890</v>
      </c>
      <c r="D182" s="15"/>
      <c r="E182" s="20">
        <v>0.63711609999999996</v>
      </c>
      <c r="F182" s="26"/>
    </row>
    <row r="183" spans="3:6">
      <c r="C183" s="19">
        <v>895</v>
      </c>
      <c r="D183" s="15"/>
      <c r="E183" s="20">
        <v>0.63438620000000001</v>
      </c>
      <c r="F183" s="26"/>
    </row>
    <row r="184" spans="3:6">
      <c r="C184" s="19">
        <v>900</v>
      </c>
      <c r="D184" s="15"/>
      <c r="E184" s="20">
        <v>0.63385420000000003</v>
      </c>
      <c r="F184" s="26"/>
    </row>
    <row r="185" spans="3:6">
      <c r="C185" s="19">
        <v>905</v>
      </c>
      <c r="D185" s="15"/>
      <c r="E185" s="20">
        <v>0.63300730000000005</v>
      </c>
      <c r="F185" s="26"/>
    </row>
    <row r="186" spans="3:6" ht="16" thickBot="1">
      <c r="C186" s="21">
        <v>910</v>
      </c>
      <c r="D186" s="22"/>
      <c r="E186" s="23">
        <v>0.62997449999999999</v>
      </c>
      <c r="F186" s="26"/>
    </row>
  </sheetData>
  <mergeCells count="5">
    <mergeCell ref="H3:I3"/>
    <mergeCell ref="J3:K3"/>
    <mergeCell ref="C2:E2"/>
    <mergeCell ref="G125:I125"/>
    <mergeCell ref="J125:K125"/>
  </mergeCells>
  <pageMargins left="0.75" right="0.75" top="1" bottom="1" header="0.5" footer="0.5"/>
  <pageSetup orientation="portrait" horizontalDpi="4294967292" verticalDpi="4294967292"/>
  <ignoredErrors>
    <ignoredError sqref="H121:H122 J121:J122 K121:K122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9"/>
  <sheetViews>
    <sheetView workbookViewId="0">
      <selection activeCell="G47" sqref="G47"/>
    </sheetView>
  </sheetViews>
  <sheetFormatPr baseColWidth="10" defaultRowHeight="15" x14ac:dyDescent="0"/>
  <cols>
    <col min="1" max="1" width="6" customWidth="1"/>
    <col min="2" max="2" width="26.5" bestFit="1" customWidth="1"/>
    <col min="3" max="3" width="17.33203125" customWidth="1"/>
    <col min="4" max="4" width="15" customWidth="1"/>
    <col min="5" max="5" width="14.83203125" customWidth="1"/>
    <col min="6" max="6" width="18.6640625" customWidth="1"/>
    <col min="7" max="7" width="15.1640625" customWidth="1"/>
    <col min="8" max="8" width="19.6640625" customWidth="1"/>
    <col min="9" max="9" width="15.5" customWidth="1"/>
    <col min="10" max="10" width="15" customWidth="1"/>
    <col min="11" max="11" width="5.33203125" customWidth="1"/>
    <col min="12" max="12" width="26.83203125" bestFit="1" customWidth="1"/>
    <col min="13" max="13" width="10.6640625" customWidth="1"/>
    <col min="14" max="14" width="14" customWidth="1"/>
    <col min="16" max="16" width="14.83203125" customWidth="1"/>
    <col min="18" max="18" width="15" customWidth="1"/>
    <col min="20" max="20" width="14.6640625" customWidth="1"/>
  </cols>
  <sheetData>
    <row r="1" spans="2:20" ht="16" thickBot="1"/>
    <row r="2" spans="2:20" ht="16" thickBot="1">
      <c r="B2" s="280" t="s">
        <v>12</v>
      </c>
      <c r="C2" s="281"/>
      <c r="D2" s="281"/>
      <c r="E2" s="281"/>
      <c r="F2" s="281"/>
      <c r="G2" s="281"/>
      <c r="H2" s="281"/>
      <c r="I2" s="281"/>
      <c r="J2" s="282"/>
      <c r="K2" s="52"/>
      <c r="L2" s="280" t="s">
        <v>13</v>
      </c>
      <c r="M2" s="281"/>
      <c r="N2" s="281"/>
      <c r="O2" s="281"/>
      <c r="P2" s="281"/>
      <c r="Q2" s="281"/>
      <c r="R2" s="281"/>
      <c r="S2" s="281"/>
      <c r="T2" s="282"/>
    </row>
    <row r="3" spans="2:20" ht="17" thickBot="1">
      <c r="B3" s="88"/>
      <c r="C3" s="89" t="s">
        <v>0</v>
      </c>
      <c r="D3" s="90" t="s">
        <v>1</v>
      </c>
      <c r="E3" s="91" t="s">
        <v>0</v>
      </c>
      <c r="F3" s="90" t="s">
        <v>1</v>
      </c>
      <c r="G3" s="91" t="s">
        <v>0</v>
      </c>
      <c r="H3" s="90" t="s">
        <v>1</v>
      </c>
      <c r="I3" s="91" t="s">
        <v>0</v>
      </c>
      <c r="J3" s="90" t="s">
        <v>1</v>
      </c>
      <c r="K3" s="52"/>
      <c r="L3" s="88"/>
      <c r="M3" s="89" t="s">
        <v>0</v>
      </c>
      <c r="N3" s="90" t="s">
        <v>1</v>
      </c>
      <c r="O3" s="91" t="s">
        <v>0</v>
      </c>
      <c r="P3" s="90" t="s">
        <v>1</v>
      </c>
      <c r="Q3" s="91" t="s">
        <v>0</v>
      </c>
      <c r="R3" s="90" t="s">
        <v>1</v>
      </c>
      <c r="S3" s="91" t="s">
        <v>0</v>
      </c>
      <c r="T3" s="90" t="s">
        <v>1</v>
      </c>
    </row>
    <row r="4" spans="2:20" ht="16" thickBot="1">
      <c r="B4" s="53" t="s">
        <v>25</v>
      </c>
      <c r="C4" s="288">
        <v>0</v>
      </c>
      <c r="D4" s="289"/>
      <c r="E4" s="290">
        <v>30</v>
      </c>
      <c r="F4" s="289"/>
      <c r="G4" s="290">
        <v>90</v>
      </c>
      <c r="H4" s="289"/>
      <c r="I4" s="290">
        <v>120</v>
      </c>
      <c r="J4" s="289"/>
      <c r="K4" s="52"/>
      <c r="L4" s="92" t="s">
        <v>25</v>
      </c>
      <c r="M4" s="288">
        <v>0</v>
      </c>
      <c r="N4" s="289"/>
      <c r="O4" s="290">
        <v>30</v>
      </c>
      <c r="P4" s="289"/>
      <c r="Q4" s="290">
        <v>90</v>
      </c>
      <c r="R4" s="289"/>
      <c r="S4" s="290">
        <v>120</v>
      </c>
      <c r="T4" s="289"/>
    </row>
    <row r="5" spans="2:20">
      <c r="B5" s="80"/>
      <c r="C5" s="196">
        <v>56013</v>
      </c>
      <c r="D5" s="197">
        <v>67497</v>
      </c>
      <c r="E5" s="196">
        <v>84885</v>
      </c>
      <c r="F5" s="200">
        <v>115210</v>
      </c>
      <c r="G5" s="196">
        <v>62439</v>
      </c>
      <c r="H5" s="200">
        <v>110934</v>
      </c>
      <c r="I5" s="196">
        <v>60846</v>
      </c>
      <c r="J5" s="197">
        <v>74056</v>
      </c>
      <c r="K5" s="52"/>
      <c r="L5" s="85"/>
      <c r="M5" s="205">
        <v>23668</v>
      </c>
      <c r="N5" s="205">
        <v>31056</v>
      </c>
      <c r="O5" s="205">
        <v>31906</v>
      </c>
      <c r="P5" s="205">
        <v>48928</v>
      </c>
      <c r="Q5" s="205">
        <v>32599</v>
      </c>
      <c r="R5" s="205">
        <v>38980</v>
      </c>
      <c r="S5" s="205">
        <v>27815</v>
      </c>
      <c r="T5" s="197">
        <v>24676</v>
      </c>
    </row>
    <row r="6" spans="2:20" ht="16" thickBot="1">
      <c r="B6" s="78"/>
      <c r="C6" s="191">
        <v>54967</v>
      </c>
      <c r="D6" s="198">
        <v>67482</v>
      </c>
      <c r="E6" s="191">
        <v>89254</v>
      </c>
      <c r="F6" s="201">
        <v>109705</v>
      </c>
      <c r="G6" s="191">
        <v>57562</v>
      </c>
      <c r="H6" s="201">
        <v>100576</v>
      </c>
      <c r="I6" s="191">
        <v>57472</v>
      </c>
      <c r="J6" s="198">
        <v>60313</v>
      </c>
      <c r="K6" s="52"/>
      <c r="L6" s="87"/>
      <c r="M6" s="194">
        <v>28609</v>
      </c>
      <c r="N6" s="194">
        <v>33846</v>
      </c>
      <c r="O6" s="194">
        <v>32965</v>
      </c>
      <c r="P6" s="194">
        <v>47375</v>
      </c>
      <c r="Q6" s="194">
        <v>29805</v>
      </c>
      <c r="R6" s="194">
        <v>33516</v>
      </c>
      <c r="S6" s="194">
        <v>26242</v>
      </c>
      <c r="T6" s="199">
        <v>21927</v>
      </c>
    </row>
    <row r="7" spans="2:20">
      <c r="B7" s="78"/>
      <c r="C7" s="191">
        <v>27578</v>
      </c>
      <c r="D7" s="198">
        <v>52790</v>
      </c>
      <c r="E7" s="191">
        <v>90687</v>
      </c>
      <c r="F7" s="201">
        <v>117408</v>
      </c>
      <c r="G7" s="191">
        <v>44515</v>
      </c>
      <c r="H7" s="201">
        <v>97519</v>
      </c>
      <c r="I7" s="102"/>
      <c r="J7" s="57"/>
      <c r="K7" s="52"/>
      <c r="L7" s="192"/>
      <c r="M7" s="192"/>
      <c r="N7" s="192"/>
      <c r="O7" s="192"/>
    </row>
    <row r="8" spans="2:20">
      <c r="B8" s="78"/>
      <c r="C8" s="191">
        <v>25039</v>
      </c>
      <c r="D8" s="198">
        <v>56394</v>
      </c>
      <c r="E8" s="191">
        <v>98423</v>
      </c>
      <c r="F8" s="201">
        <v>111551</v>
      </c>
      <c r="G8" s="191">
        <v>68876</v>
      </c>
      <c r="H8" s="201">
        <v>92790</v>
      </c>
      <c r="I8" s="102"/>
      <c r="J8" s="57"/>
      <c r="L8" s="192"/>
      <c r="M8" s="192"/>
      <c r="N8" s="192"/>
      <c r="O8" s="192"/>
    </row>
    <row r="9" spans="2:20">
      <c r="B9" s="78"/>
      <c r="C9" s="191">
        <v>49510</v>
      </c>
      <c r="D9" s="198">
        <v>40083</v>
      </c>
      <c r="E9" s="191">
        <v>73147</v>
      </c>
      <c r="F9" s="201">
        <v>66341</v>
      </c>
      <c r="G9" s="191">
        <v>49729</v>
      </c>
      <c r="H9" s="201">
        <v>65428</v>
      </c>
      <c r="I9" s="102"/>
      <c r="J9" s="57"/>
      <c r="L9" s="192"/>
      <c r="M9" s="192"/>
      <c r="N9" s="192"/>
      <c r="O9" s="192"/>
    </row>
    <row r="10" spans="2:20" ht="16" thickBot="1">
      <c r="B10" s="79"/>
      <c r="C10" s="193">
        <v>45949</v>
      </c>
      <c r="D10" s="199">
        <v>35617</v>
      </c>
      <c r="E10" s="193">
        <v>69911</v>
      </c>
      <c r="F10" s="202">
        <v>62134</v>
      </c>
      <c r="G10" s="193">
        <v>52620</v>
      </c>
      <c r="H10" s="202">
        <v>72063</v>
      </c>
      <c r="I10" s="103"/>
      <c r="J10" s="59"/>
      <c r="L10" s="192"/>
      <c r="M10" s="192"/>
      <c r="N10" s="192"/>
      <c r="O10" s="192"/>
    </row>
    <row r="11" spans="2:20" ht="16" thickBot="1">
      <c r="L11" s="192"/>
      <c r="M11" s="192"/>
      <c r="N11" s="192"/>
      <c r="O11" s="192"/>
    </row>
    <row r="12" spans="2:20" ht="16" thickBot="1">
      <c r="B12" s="280" t="s">
        <v>34</v>
      </c>
      <c r="C12" s="281"/>
      <c r="D12" s="281"/>
      <c r="E12" s="281"/>
      <c r="F12" s="281"/>
      <c r="G12" s="281"/>
      <c r="H12" s="281"/>
      <c r="I12" s="281"/>
      <c r="J12" s="282"/>
      <c r="L12" s="280" t="s">
        <v>37</v>
      </c>
      <c r="M12" s="281"/>
      <c r="N12" s="281"/>
      <c r="O12" s="281"/>
      <c r="P12" s="281"/>
      <c r="Q12" s="281"/>
      <c r="R12" s="281"/>
      <c r="S12" s="281"/>
      <c r="T12" s="282"/>
    </row>
    <row r="13" spans="2:20" ht="17" thickBot="1">
      <c r="B13" s="88"/>
      <c r="C13" s="89" t="s">
        <v>0</v>
      </c>
      <c r="D13" s="90" t="s">
        <v>1</v>
      </c>
      <c r="E13" s="91" t="s">
        <v>0</v>
      </c>
      <c r="F13" s="90" t="s">
        <v>1</v>
      </c>
      <c r="G13" s="91" t="s">
        <v>0</v>
      </c>
      <c r="H13" s="90" t="s">
        <v>1</v>
      </c>
      <c r="I13" s="91" t="s">
        <v>0</v>
      </c>
      <c r="J13" s="90" t="s">
        <v>1</v>
      </c>
      <c r="L13" s="88"/>
      <c r="M13" s="89" t="s">
        <v>0</v>
      </c>
      <c r="N13" s="90" t="s">
        <v>1</v>
      </c>
      <c r="O13" s="91" t="s">
        <v>0</v>
      </c>
      <c r="P13" s="90" t="s">
        <v>1</v>
      </c>
      <c r="Q13" s="91" t="s">
        <v>0</v>
      </c>
      <c r="R13" s="90" t="s">
        <v>1</v>
      </c>
      <c r="S13" s="91" t="s">
        <v>0</v>
      </c>
      <c r="T13" s="90" t="s">
        <v>1</v>
      </c>
    </row>
    <row r="14" spans="2:20" ht="16" thickBot="1">
      <c r="B14" s="53" t="s">
        <v>25</v>
      </c>
      <c r="C14" s="288">
        <v>0</v>
      </c>
      <c r="D14" s="289"/>
      <c r="E14" s="290">
        <v>30</v>
      </c>
      <c r="F14" s="289"/>
      <c r="G14" s="290">
        <v>90</v>
      </c>
      <c r="H14" s="289"/>
      <c r="I14" s="290">
        <v>120</v>
      </c>
      <c r="J14" s="289"/>
      <c r="L14" s="92" t="s">
        <v>25</v>
      </c>
      <c r="M14" s="288">
        <v>0</v>
      </c>
      <c r="N14" s="289"/>
      <c r="O14" s="290">
        <v>30</v>
      </c>
      <c r="P14" s="289"/>
      <c r="Q14" s="290">
        <v>90</v>
      </c>
      <c r="R14" s="289"/>
      <c r="S14" s="290">
        <v>120</v>
      </c>
      <c r="T14" s="289"/>
    </row>
    <row r="15" spans="2:20">
      <c r="B15" s="195"/>
      <c r="C15" s="196">
        <v>64570</v>
      </c>
      <c r="D15" s="200">
        <v>65600</v>
      </c>
      <c r="E15" s="196">
        <v>73164</v>
      </c>
      <c r="F15" s="200">
        <v>65690</v>
      </c>
      <c r="G15" s="196">
        <v>78859</v>
      </c>
      <c r="H15" s="200">
        <v>66058</v>
      </c>
      <c r="I15" s="196">
        <v>77685</v>
      </c>
      <c r="J15" s="197">
        <v>61927</v>
      </c>
      <c r="L15" s="203"/>
      <c r="M15" s="196">
        <v>89267</v>
      </c>
      <c r="N15" s="197">
        <v>99759</v>
      </c>
      <c r="O15" s="196">
        <v>82906</v>
      </c>
      <c r="P15" s="197">
        <v>101658</v>
      </c>
      <c r="Q15" s="196">
        <v>94160</v>
      </c>
      <c r="R15" s="197">
        <v>80777</v>
      </c>
      <c r="S15" s="196">
        <v>103292</v>
      </c>
      <c r="T15" s="197">
        <v>86470</v>
      </c>
    </row>
    <row r="16" spans="2:20" ht="16" thickBot="1">
      <c r="B16" s="134"/>
      <c r="C16" s="191">
        <v>65340</v>
      </c>
      <c r="D16" s="201">
        <v>70567</v>
      </c>
      <c r="E16" s="191">
        <v>71054</v>
      </c>
      <c r="F16" s="201">
        <v>60661</v>
      </c>
      <c r="G16" s="191">
        <v>73803</v>
      </c>
      <c r="H16" s="201">
        <v>61823</v>
      </c>
      <c r="I16" s="191">
        <v>76491</v>
      </c>
      <c r="J16" s="198">
        <v>60020</v>
      </c>
      <c r="L16" s="135"/>
      <c r="M16" s="193">
        <v>78650</v>
      </c>
      <c r="N16" s="199">
        <v>107521</v>
      </c>
      <c r="O16" s="193">
        <v>94593</v>
      </c>
      <c r="P16" s="199">
        <v>85310</v>
      </c>
      <c r="Q16" s="193">
        <v>95929</v>
      </c>
      <c r="R16" s="199">
        <v>85307</v>
      </c>
      <c r="S16" s="193">
        <v>99036</v>
      </c>
      <c r="T16" s="199">
        <v>87564</v>
      </c>
    </row>
    <row r="17" spans="2:20">
      <c r="B17" s="134"/>
      <c r="C17" s="191">
        <v>19809</v>
      </c>
      <c r="D17" s="201">
        <v>49656</v>
      </c>
      <c r="E17" s="191">
        <v>54904</v>
      </c>
      <c r="F17" s="201">
        <v>53797</v>
      </c>
      <c r="G17" s="191">
        <v>50129</v>
      </c>
      <c r="H17" s="201">
        <v>45739</v>
      </c>
      <c r="I17" s="102"/>
      <c r="J17" s="57"/>
      <c r="K17" s="1"/>
      <c r="L17" s="192"/>
      <c r="M17" s="192"/>
      <c r="N17" s="192"/>
      <c r="O17" s="192"/>
    </row>
    <row r="18" spans="2:20">
      <c r="B18" s="134"/>
      <c r="C18" s="191">
        <v>32872</v>
      </c>
      <c r="D18" s="201">
        <v>48138</v>
      </c>
      <c r="E18" s="191">
        <v>68780</v>
      </c>
      <c r="F18" s="201">
        <v>46062</v>
      </c>
      <c r="G18" s="191">
        <v>55597</v>
      </c>
      <c r="H18" s="201">
        <v>41616</v>
      </c>
      <c r="I18" s="102"/>
      <c r="J18" s="57"/>
      <c r="L18" s="192"/>
      <c r="M18" s="192"/>
      <c r="N18" s="192"/>
      <c r="O18" s="192"/>
    </row>
    <row r="19" spans="2:20">
      <c r="B19" s="134"/>
      <c r="C19" s="191">
        <v>54347</v>
      </c>
      <c r="D19" s="201">
        <v>48136</v>
      </c>
      <c r="E19" s="191">
        <v>55012</v>
      </c>
      <c r="F19" s="201">
        <v>47515</v>
      </c>
      <c r="G19" s="191">
        <v>52303</v>
      </c>
      <c r="H19" s="201">
        <v>46533</v>
      </c>
      <c r="I19" s="102"/>
      <c r="J19" s="57"/>
      <c r="L19" s="192"/>
      <c r="M19" s="192"/>
      <c r="N19" s="192"/>
      <c r="O19" s="192"/>
    </row>
    <row r="20" spans="2:20" ht="16" thickBot="1">
      <c r="B20" s="135"/>
      <c r="C20" s="193">
        <v>54147</v>
      </c>
      <c r="D20" s="202">
        <v>48581</v>
      </c>
      <c r="E20" s="193">
        <v>51301</v>
      </c>
      <c r="F20" s="202">
        <v>48189</v>
      </c>
      <c r="G20" s="193">
        <v>50408</v>
      </c>
      <c r="H20" s="202">
        <v>44070</v>
      </c>
      <c r="I20" s="103"/>
      <c r="J20" s="59"/>
      <c r="L20" s="192"/>
      <c r="M20" s="192"/>
      <c r="N20" s="192"/>
      <c r="O20" s="192"/>
    </row>
    <row r="21" spans="2:20" ht="16" thickBot="1">
      <c r="L21" s="192"/>
      <c r="M21" s="192"/>
      <c r="N21" s="192"/>
      <c r="O21" s="192"/>
    </row>
    <row r="22" spans="2:20" ht="16" thickBot="1">
      <c r="B22" s="280" t="s">
        <v>35</v>
      </c>
      <c r="C22" s="281"/>
      <c r="D22" s="281"/>
      <c r="E22" s="281"/>
      <c r="F22" s="281"/>
      <c r="G22" s="281"/>
      <c r="H22" s="281"/>
      <c r="I22" s="281"/>
      <c r="J22" s="282"/>
      <c r="L22" s="280" t="s">
        <v>38</v>
      </c>
      <c r="M22" s="281"/>
      <c r="N22" s="281"/>
      <c r="O22" s="281"/>
      <c r="P22" s="281"/>
      <c r="Q22" s="281"/>
      <c r="R22" s="281"/>
      <c r="S22" s="281"/>
      <c r="T22" s="282"/>
    </row>
    <row r="23" spans="2:20" ht="17" thickBot="1">
      <c r="B23" s="88"/>
      <c r="C23" s="89" t="s">
        <v>0</v>
      </c>
      <c r="D23" s="90" t="s">
        <v>1</v>
      </c>
      <c r="E23" s="91" t="s">
        <v>0</v>
      </c>
      <c r="F23" s="90" t="s">
        <v>1</v>
      </c>
      <c r="G23" s="91" t="s">
        <v>0</v>
      </c>
      <c r="H23" s="90" t="s">
        <v>1</v>
      </c>
      <c r="I23" s="91" t="s">
        <v>0</v>
      </c>
      <c r="J23" s="90" t="s">
        <v>1</v>
      </c>
      <c r="L23" s="88"/>
      <c r="M23" s="89" t="s">
        <v>0</v>
      </c>
      <c r="N23" s="90" t="s">
        <v>1</v>
      </c>
      <c r="O23" s="91" t="s">
        <v>0</v>
      </c>
      <c r="P23" s="90" t="s">
        <v>1</v>
      </c>
      <c r="Q23" s="91" t="s">
        <v>0</v>
      </c>
      <c r="R23" s="90" t="s">
        <v>1</v>
      </c>
      <c r="S23" s="91" t="s">
        <v>0</v>
      </c>
      <c r="T23" s="90" t="s">
        <v>1</v>
      </c>
    </row>
    <row r="24" spans="2:20" ht="16" thickBot="1">
      <c r="B24" s="53" t="s">
        <v>25</v>
      </c>
      <c r="C24" s="288">
        <v>0</v>
      </c>
      <c r="D24" s="289"/>
      <c r="E24" s="290">
        <v>30</v>
      </c>
      <c r="F24" s="289"/>
      <c r="G24" s="290">
        <v>90</v>
      </c>
      <c r="H24" s="289"/>
      <c r="I24" s="290">
        <v>120</v>
      </c>
      <c r="J24" s="289"/>
      <c r="L24" s="92" t="s">
        <v>25</v>
      </c>
      <c r="M24" s="288">
        <v>0</v>
      </c>
      <c r="N24" s="289"/>
      <c r="O24" s="290">
        <v>30</v>
      </c>
      <c r="P24" s="289"/>
      <c r="Q24" s="290">
        <v>90</v>
      </c>
      <c r="R24" s="289"/>
      <c r="S24" s="290">
        <v>120</v>
      </c>
      <c r="T24" s="289"/>
    </row>
    <row r="25" spans="2:20">
      <c r="B25" s="195"/>
      <c r="C25" s="109">
        <f>C5/C15</f>
        <v>0.8674771565742605</v>
      </c>
      <c r="D25" s="56">
        <f t="shared" ref="C25:J26" si="0">D5/D15</f>
        <v>1.0289176829268292</v>
      </c>
      <c r="E25" s="109">
        <f t="shared" si="0"/>
        <v>1.1602017385599475</v>
      </c>
      <c r="F25" s="56">
        <f t="shared" si="0"/>
        <v>1.7538438118435073</v>
      </c>
      <c r="G25" s="109">
        <f t="shared" si="0"/>
        <v>0.79178026604445906</v>
      </c>
      <c r="H25" s="56">
        <f t="shared" si="0"/>
        <v>1.6793423960761755</v>
      </c>
      <c r="I25" s="109">
        <f t="shared" si="0"/>
        <v>0.78324000772349878</v>
      </c>
      <c r="J25" s="56">
        <f t="shared" si="0"/>
        <v>1.1958596411904339</v>
      </c>
      <c r="L25" s="203"/>
      <c r="M25" s="109">
        <f>M5/M15</f>
        <v>0.26513717275140869</v>
      </c>
      <c r="N25" s="56">
        <f t="shared" ref="N25:T25" si="1">N5/N15</f>
        <v>0.31131025772110787</v>
      </c>
      <c r="O25" s="109">
        <f t="shared" si="1"/>
        <v>0.38484548766072418</v>
      </c>
      <c r="P25" s="56">
        <f t="shared" si="1"/>
        <v>0.481300045249759</v>
      </c>
      <c r="Q25" s="109">
        <f t="shared" si="1"/>
        <v>0.34620858113848768</v>
      </c>
      <c r="R25" s="56">
        <f t="shared" si="1"/>
        <v>0.48256310583458162</v>
      </c>
      <c r="S25" s="74">
        <f t="shared" si="1"/>
        <v>0.26928513340820198</v>
      </c>
      <c r="T25" s="56">
        <f t="shared" si="1"/>
        <v>0.28537064877992369</v>
      </c>
    </row>
    <row r="26" spans="2:20" ht="16" thickBot="1">
      <c r="B26" s="134"/>
      <c r="C26" s="102">
        <f t="shared" si="0"/>
        <v>0.84124579124579124</v>
      </c>
      <c r="D26" s="57">
        <f t="shared" si="0"/>
        <v>0.9562826817067468</v>
      </c>
      <c r="E26" s="102">
        <f t="shared" si="0"/>
        <v>1.2561432150195626</v>
      </c>
      <c r="F26" s="57">
        <f t="shared" si="0"/>
        <v>1.80849310100394</v>
      </c>
      <c r="G26" s="102">
        <f t="shared" si="0"/>
        <v>0.77994119480237933</v>
      </c>
      <c r="H26" s="57">
        <f t="shared" si="0"/>
        <v>1.6268379082218591</v>
      </c>
      <c r="I26" s="102">
        <f t="shared" si="0"/>
        <v>0.75135636872311773</v>
      </c>
      <c r="J26" s="57">
        <f t="shared" si="0"/>
        <v>1.0048817060979673</v>
      </c>
      <c r="L26" s="135"/>
      <c r="M26" s="103">
        <f>M6/M16</f>
        <v>0.36375079465988558</v>
      </c>
      <c r="N26" s="59">
        <f t="shared" ref="N26:T26" si="2">N6/N16</f>
        <v>0.31478501874052511</v>
      </c>
      <c r="O26" s="103">
        <f t="shared" si="2"/>
        <v>0.3484930174537228</v>
      </c>
      <c r="P26" s="59">
        <f t="shared" si="2"/>
        <v>0.55532762864845853</v>
      </c>
      <c r="Q26" s="103">
        <f t="shared" si="2"/>
        <v>0.31069853745999648</v>
      </c>
      <c r="R26" s="59">
        <f t="shared" si="2"/>
        <v>0.3928868674317465</v>
      </c>
      <c r="S26" s="204">
        <f t="shared" si="2"/>
        <v>0.26497435276061232</v>
      </c>
      <c r="T26" s="59">
        <f t="shared" si="2"/>
        <v>0.25041112786076469</v>
      </c>
    </row>
    <row r="27" spans="2:20">
      <c r="B27" s="134"/>
      <c r="C27" s="102">
        <f>C7/C17</f>
        <v>1.3921954667070524</v>
      </c>
      <c r="D27" s="57">
        <f t="shared" ref="C27:H30" si="3">D7/D17</f>
        <v>1.0631142258740132</v>
      </c>
      <c r="E27" s="102">
        <f t="shared" si="3"/>
        <v>1.6517375783185195</v>
      </c>
      <c r="F27" s="57">
        <f t="shared" si="3"/>
        <v>2.1824265293603733</v>
      </c>
      <c r="G27" s="102">
        <f t="shared" si="3"/>
        <v>0.8880089369426879</v>
      </c>
      <c r="H27" s="57">
        <f t="shared" si="3"/>
        <v>2.1320754716981134</v>
      </c>
      <c r="I27" s="102"/>
      <c r="J27" s="57"/>
      <c r="L27" s="192"/>
      <c r="M27" s="192"/>
      <c r="N27" s="192"/>
      <c r="O27" s="192"/>
      <c r="P27" s="192"/>
      <c r="Q27" s="192"/>
      <c r="R27" s="192"/>
      <c r="S27" s="192"/>
    </row>
    <row r="28" spans="2:20">
      <c r="B28" s="134"/>
      <c r="C28" s="102">
        <f t="shared" si="3"/>
        <v>0.76171209540034068</v>
      </c>
      <c r="D28" s="57">
        <f t="shared" si="3"/>
        <v>1.171506917611866</v>
      </c>
      <c r="E28" s="102">
        <f t="shared" si="3"/>
        <v>1.4309828438499563</v>
      </c>
      <c r="F28" s="57">
        <f t="shared" si="3"/>
        <v>2.4217576310190614</v>
      </c>
      <c r="G28" s="102">
        <f t="shared" si="3"/>
        <v>1.2388438225084086</v>
      </c>
      <c r="H28" s="57">
        <f t="shared" si="3"/>
        <v>2.2296712802768166</v>
      </c>
      <c r="I28" s="102"/>
      <c r="J28" s="57"/>
      <c r="L28" s="192"/>
      <c r="M28" s="192"/>
      <c r="N28" s="192"/>
      <c r="O28" s="192"/>
      <c r="P28" s="192"/>
      <c r="Q28" s="192"/>
      <c r="R28" s="192"/>
      <c r="S28" s="192"/>
    </row>
    <row r="29" spans="2:20">
      <c r="B29" s="134"/>
      <c r="C29" s="102">
        <f>C9/C19</f>
        <v>0.91099784716727694</v>
      </c>
      <c r="D29" s="57">
        <f t="shared" si="3"/>
        <v>0.8327031743393718</v>
      </c>
      <c r="E29" s="102">
        <f t="shared" si="3"/>
        <v>1.3296553479240893</v>
      </c>
      <c r="F29" s="57">
        <f t="shared" si="3"/>
        <v>1.3962117226139115</v>
      </c>
      <c r="G29" s="102">
        <f t="shared" si="3"/>
        <v>0.95078676175362786</v>
      </c>
      <c r="H29" s="57">
        <f t="shared" si="3"/>
        <v>1.4060559173059979</v>
      </c>
      <c r="I29" s="102"/>
      <c r="J29" s="57"/>
      <c r="L29" s="192"/>
      <c r="M29" s="192"/>
      <c r="N29" s="192"/>
      <c r="O29" s="192"/>
      <c r="P29" s="192"/>
      <c r="Q29" s="192"/>
      <c r="R29" s="192"/>
      <c r="S29" s="192"/>
    </row>
    <row r="30" spans="2:20" ht="16" thickBot="1">
      <c r="B30" s="135"/>
      <c r="C30" s="103">
        <f t="shared" si="3"/>
        <v>0.84859733687923611</v>
      </c>
      <c r="D30" s="59">
        <f t="shared" si="3"/>
        <v>0.73314670344373312</v>
      </c>
      <c r="E30" s="103">
        <f t="shared" si="3"/>
        <v>1.3627609598253445</v>
      </c>
      <c r="F30" s="59">
        <f t="shared" si="3"/>
        <v>1.2893813940940879</v>
      </c>
      <c r="G30" s="103">
        <f t="shared" si="3"/>
        <v>1.0438819235042056</v>
      </c>
      <c r="H30" s="59">
        <f t="shared" si="3"/>
        <v>1.6351940095302928</v>
      </c>
      <c r="I30" s="103"/>
      <c r="J30" s="59"/>
      <c r="L30" s="192"/>
      <c r="M30" s="192"/>
      <c r="N30" s="192"/>
      <c r="O30" s="192"/>
      <c r="P30" s="192"/>
      <c r="Q30" s="192"/>
    </row>
    <row r="31" spans="2:20" ht="16" thickBot="1">
      <c r="L31" s="192"/>
      <c r="M31" s="192"/>
      <c r="N31" s="192"/>
      <c r="O31" s="192"/>
    </row>
    <row r="32" spans="2:20" ht="16" thickBot="1">
      <c r="B32" s="280" t="s">
        <v>36</v>
      </c>
      <c r="C32" s="281"/>
      <c r="D32" s="281"/>
      <c r="E32" s="281"/>
      <c r="F32" s="281"/>
      <c r="G32" s="281"/>
      <c r="H32" s="281"/>
      <c r="I32" s="281"/>
      <c r="J32" s="282"/>
      <c r="L32" s="280" t="s">
        <v>39</v>
      </c>
      <c r="M32" s="281"/>
      <c r="N32" s="281"/>
      <c r="O32" s="281"/>
      <c r="P32" s="281"/>
      <c r="Q32" s="281"/>
      <c r="R32" s="281"/>
      <c r="S32" s="281"/>
      <c r="T32" s="282"/>
    </row>
    <row r="33" spans="2:22" ht="17" thickBot="1">
      <c r="B33" s="88"/>
      <c r="C33" s="89" t="s">
        <v>0</v>
      </c>
      <c r="D33" s="90" t="s">
        <v>1</v>
      </c>
      <c r="E33" s="91" t="s">
        <v>0</v>
      </c>
      <c r="F33" s="90" t="s">
        <v>1</v>
      </c>
      <c r="G33" s="91" t="s">
        <v>0</v>
      </c>
      <c r="H33" s="90" t="s">
        <v>1</v>
      </c>
      <c r="I33" s="91" t="s">
        <v>0</v>
      </c>
      <c r="J33" s="90" t="s">
        <v>1</v>
      </c>
      <c r="L33" s="88"/>
      <c r="M33" s="89" t="s">
        <v>0</v>
      </c>
      <c r="N33" s="90" t="s">
        <v>1</v>
      </c>
      <c r="O33" s="91" t="s">
        <v>0</v>
      </c>
      <c r="P33" s="90" t="s">
        <v>1</v>
      </c>
      <c r="Q33" s="91" t="s">
        <v>0</v>
      </c>
      <c r="R33" s="90" t="s">
        <v>1</v>
      </c>
      <c r="S33" s="91" t="s">
        <v>0</v>
      </c>
      <c r="T33" s="90" t="s">
        <v>1</v>
      </c>
    </row>
    <row r="34" spans="2:22" ht="16" thickBot="1">
      <c r="B34" s="53" t="s">
        <v>25</v>
      </c>
      <c r="C34" s="288">
        <v>0</v>
      </c>
      <c r="D34" s="289"/>
      <c r="E34" s="290">
        <v>30</v>
      </c>
      <c r="F34" s="289"/>
      <c r="G34" s="290">
        <v>90</v>
      </c>
      <c r="H34" s="289"/>
      <c r="I34" s="290">
        <v>120</v>
      </c>
      <c r="J34" s="289"/>
      <c r="L34" s="92" t="s">
        <v>25</v>
      </c>
      <c r="M34" s="288">
        <v>0</v>
      </c>
      <c r="N34" s="289"/>
      <c r="O34" s="290">
        <v>30</v>
      </c>
      <c r="P34" s="289"/>
      <c r="Q34" s="290">
        <v>90</v>
      </c>
      <c r="R34" s="289"/>
      <c r="S34" s="290">
        <v>120</v>
      </c>
      <c r="T34" s="289"/>
      <c r="V34" s="190"/>
    </row>
    <row r="35" spans="2:22">
      <c r="B35" s="80"/>
      <c r="C35" s="74">
        <v>1.0001</v>
      </c>
      <c r="D35" s="55">
        <v>1.1861999999999999</v>
      </c>
      <c r="E35" s="55">
        <v>1.3375999999999999</v>
      </c>
      <c r="F35" s="55">
        <v>2.0219999999999998</v>
      </c>
      <c r="G35" s="55">
        <v>0.91279999999999994</v>
      </c>
      <c r="H35" s="55">
        <v>1.9360999999999999</v>
      </c>
      <c r="I35" s="55">
        <v>0.90300000000000002</v>
      </c>
      <c r="J35" s="56">
        <v>1.3787</v>
      </c>
      <c r="L35" s="203"/>
      <c r="M35" s="109">
        <f>M25/0.27</f>
        <v>0.98198952870892098</v>
      </c>
      <c r="N35" s="56">
        <f>N25/0.27</f>
        <v>1.1530009545226216</v>
      </c>
      <c r="O35" s="109">
        <f t="shared" ref="O35:T35" si="4">O25/0.27</f>
        <v>1.425353658002682</v>
      </c>
      <c r="P35" s="56">
        <f t="shared" si="4"/>
        <v>1.7825927601842926</v>
      </c>
      <c r="Q35" s="109">
        <f t="shared" si="4"/>
        <v>1.2822540042166211</v>
      </c>
      <c r="R35" s="56">
        <f t="shared" si="4"/>
        <v>1.7872707623503021</v>
      </c>
      <c r="S35" s="74">
        <f t="shared" si="4"/>
        <v>0.99735234595630362</v>
      </c>
      <c r="T35" s="56">
        <f t="shared" si="4"/>
        <v>1.0569283288145321</v>
      </c>
      <c r="V35" s="190"/>
    </row>
    <row r="36" spans="2:22" ht="16" thickBot="1">
      <c r="B36" s="78"/>
      <c r="C36" s="75">
        <v>0.9698</v>
      </c>
      <c r="D36" s="54">
        <v>1.1025</v>
      </c>
      <c r="E36" s="54">
        <v>1.4481999999999999</v>
      </c>
      <c r="F36" s="54">
        <v>2.085</v>
      </c>
      <c r="G36" s="54">
        <v>0.8992</v>
      </c>
      <c r="H36" s="54">
        <v>1.8754999999999999</v>
      </c>
      <c r="I36" s="54">
        <v>0.86619999999999997</v>
      </c>
      <c r="J36" s="57">
        <v>1.1585000000000001</v>
      </c>
      <c r="L36" s="135"/>
      <c r="M36" s="103">
        <f>M26/0.27</f>
        <v>1.3472251654069836</v>
      </c>
      <c r="N36" s="59">
        <f t="shared" ref="N36:T36" si="5">N26/0.27</f>
        <v>1.1658704397797226</v>
      </c>
      <c r="O36" s="103">
        <f t="shared" si="5"/>
        <v>1.2907148794582326</v>
      </c>
      <c r="P36" s="59">
        <f t="shared" si="5"/>
        <v>2.0567689949942909</v>
      </c>
      <c r="Q36" s="103">
        <f t="shared" si="5"/>
        <v>1.1507353239259128</v>
      </c>
      <c r="R36" s="59">
        <f t="shared" si="5"/>
        <v>1.4551365460435055</v>
      </c>
      <c r="S36" s="204">
        <f t="shared" si="5"/>
        <v>0.98138649170597148</v>
      </c>
      <c r="T36" s="59">
        <f t="shared" si="5"/>
        <v>0.92744862170653586</v>
      </c>
      <c r="V36" s="190"/>
    </row>
    <row r="37" spans="2:22" ht="16" thickBot="1">
      <c r="B37" s="78"/>
      <c r="C37" s="75">
        <v>1.002</v>
      </c>
      <c r="D37" s="54">
        <v>0.76500000000000001</v>
      </c>
      <c r="E37" s="54">
        <v>1.1879999999999999</v>
      </c>
      <c r="F37" s="54">
        <v>1.57</v>
      </c>
      <c r="G37" s="54">
        <v>0.63900000000000001</v>
      </c>
      <c r="H37" s="54">
        <v>1.534</v>
      </c>
      <c r="I37" s="54"/>
      <c r="J37" s="57"/>
      <c r="L37" s="93" t="s">
        <v>4</v>
      </c>
      <c r="M37" s="206">
        <f>AVERAGE(M35:M36)</f>
        <v>1.1646073470579523</v>
      </c>
      <c r="N37" s="206">
        <f t="shared" ref="N37:T37" si="6">AVERAGE(N35:N36)</f>
        <v>1.1594356971511721</v>
      </c>
      <c r="O37" s="206">
        <f t="shared" si="6"/>
        <v>1.3580342687304574</v>
      </c>
      <c r="P37" s="206">
        <f t="shared" si="6"/>
        <v>1.9196808775892917</v>
      </c>
      <c r="Q37" s="206">
        <f t="shared" si="6"/>
        <v>1.2164946640712668</v>
      </c>
      <c r="R37" s="206">
        <f t="shared" si="6"/>
        <v>1.6212036541969037</v>
      </c>
      <c r="S37" s="206">
        <f t="shared" si="6"/>
        <v>0.98936941883113749</v>
      </c>
      <c r="T37" s="207">
        <f t="shared" si="6"/>
        <v>0.992188475260534</v>
      </c>
      <c r="V37" s="190"/>
    </row>
    <row r="38" spans="2:22" ht="16" thickBot="1">
      <c r="B38" s="78"/>
      <c r="C38" s="75">
        <v>0.54800000000000004</v>
      </c>
      <c r="D38" s="54">
        <v>0.84299999999999997</v>
      </c>
      <c r="E38" s="54">
        <v>1.0289999999999999</v>
      </c>
      <c r="F38" s="54">
        <v>1.742</v>
      </c>
      <c r="G38" s="54">
        <v>0.89100000000000001</v>
      </c>
      <c r="H38" s="54">
        <v>1.6040000000000001</v>
      </c>
      <c r="I38" s="54"/>
      <c r="J38" s="57"/>
      <c r="L38" s="94" t="s">
        <v>5</v>
      </c>
      <c r="M38" s="95">
        <v>2</v>
      </c>
      <c r="N38" s="95">
        <v>2</v>
      </c>
      <c r="O38" s="95">
        <v>2</v>
      </c>
      <c r="P38" s="95">
        <v>2</v>
      </c>
      <c r="Q38" s="96">
        <v>2</v>
      </c>
      <c r="R38" s="96">
        <v>2</v>
      </c>
      <c r="S38" s="96">
        <v>2</v>
      </c>
      <c r="T38" s="97">
        <v>2</v>
      </c>
      <c r="V38" s="190"/>
    </row>
    <row r="39" spans="2:22">
      <c r="B39" s="78"/>
      <c r="C39" s="75">
        <v>1</v>
      </c>
      <c r="D39" s="54">
        <v>0.91400000000000003</v>
      </c>
      <c r="E39" s="54">
        <v>1.46</v>
      </c>
      <c r="F39" s="54">
        <v>1.5329999999999999</v>
      </c>
      <c r="G39" s="54">
        <v>1.044</v>
      </c>
      <c r="H39" s="54">
        <v>1.5429999999999999</v>
      </c>
      <c r="I39" s="54"/>
      <c r="J39" s="57"/>
      <c r="V39" s="190"/>
    </row>
    <row r="40" spans="2:22" ht="16" thickBot="1">
      <c r="B40" s="79"/>
      <c r="C40" s="76">
        <v>0.93200000000000005</v>
      </c>
      <c r="D40" s="60">
        <v>0.80500000000000005</v>
      </c>
      <c r="E40" s="60">
        <v>1.496</v>
      </c>
      <c r="F40" s="60">
        <v>1.415</v>
      </c>
      <c r="G40" s="60">
        <v>1.1459999999999999</v>
      </c>
      <c r="H40" s="60">
        <v>1.7949999999999999</v>
      </c>
      <c r="I40" s="60"/>
      <c r="J40" s="61"/>
      <c r="V40" s="190"/>
    </row>
    <row r="41" spans="2:22">
      <c r="B41" s="77" t="s">
        <v>4</v>
      </c>
      <c r="C41" s="64">
        <f>AVERAGE(C35:C40)</f>
        <v>0.90865000000000007</v>
      </c>
      <c r="D41" s="39">
        <f t="shared" ref="D41:J41" si="7">AVERAGE(D35:D40)</f>
        <v>0.93594999999999995</v>
      </c>
      <c r="E41" s="39">
        <f t="shared" si="7"/>
        <v>1.3264666666666667</v>
      </c>
      <c r="F41" s="39">
        <f t="shared" si="7"/>
        <v>1.7278333333333336</v>
      </c>
      <c r="G41" s="39">
        <f t="shared" si="7"/>
        <v>0.92199999999999982</v>
      </c>
      <c r="H41" s="39">
        <f t="shared" si="7"/>
        <v>1.7145999999999999</v>
      </c>
      <c r="I41" s="39">
        <f t="shared" si="7"/>
        <v>0.88460000000000005</v>
      </c>
      <c r="J41" s="40">
        <f t="shared" si="7"/>
        <v>1.2686000000000002</v>
      </c>
      <c r="V41" s="190"/>
    </row>
    <row r="42" spans="2:22">
      <c r="B42" s="62" t="s">
        <v>7</v>
      </c>
      <c r="C42" s="65">
        <f>STDEV(C35:C40)</f>
        <v>0.17875967945820417</v>
      </c>
      <c r="D42" s="37">
        <f t="shared" ref="D42:H42" si="8">STDEV(D35:D40)</f>
        <v>0.17079653099521716</v>
      </c>
      <c r="E42" s="37">
        <f t="shared" si="8"/>
        <v>0.18394297667121359</v>
      </c>
      <c r="F42" s="37">
        <f t="shared" si="8"/>
        <v>0.2738754583139319</v>
      </c>
      <c r="G42" s="37">
        <f t="shared" si="8"/>
        <v>0.17129768241281076</v>
      </c>
      <c r="H42" s="37">
        <f t="shared" si="8"/>
        <v>0.17647124411642817</v>
      </c>
      <c r="I42" s="37">
        <f>STDEV(I35:I40)</f>
        <v>2.6021529547664988E-2</v>
      </c>
      <c r="J42" s="42">
        <f>STDEV(J35:J40)</f>
        <v>0.15570491321727772</v>
      </c>
      <c r="V42" s="190"/>
    </row>
    <row r="43" spans="2:22">
      <c r="B43" s="62" t="s">
        <v>8</v>
      </c>
      <c r="C43" s="66">
        <f>C42/SQRT(6)</f>
        <v>7.2978333542679991E-2</v>
      </c>
      <c r="D43" s="36">
        <f t="shared" ref="D43:H43" si="9">D42/SQRT(6)</f>
        <v>6.9727391795955607E-2</v>
      </c>
      <c r="E43" s="36">
        <f t="shared" si="9"/>
        <v>7.5094405768857189E-2</v>
      </c>
      <c r="F43" s="36">
        <f t="shared" si="9"/>
        <v>0.11180918765666968</v>
      </c>
      <c r="G43" s="36">
        <f t="shared" si="9"/>
        <v>6.9931986005451738E-2</v>
      </c>
      <c r="H43" s="36">
        <f t="shared" si="9"/>
        <v>7.2044083726562846E-2</v>
      </c>
      <c r="I43" s="49"/>
      <c r="J43" s="67"/>
      <c r="V43" s="190"/>
    </row>
    <row r="44" spans="2:22" ht="16" thickBot="1">
      <c r="B44" s="63" t="s">
        <v>5</v>
      </c>
      <c r="C44" s="68">
        <v>6</v>
      </c>
      <c r="D44" s="45">
        <v>6</v>
      </c>
      <c r="E44" s="45">
        <v>6</v>
      </c>
      <c r="F44" s="45">
        <v>6</v>
      </c>
      <c r="G44" s="69">
        <v>6</v>
      </c>
      <c r="H44" s="69">
        <v>6</v>
      </c>
      <c r="I44" s="83">
        <v>2</v>
      </c>
      <c r="J44" s="84">
        <v>2</v>
      </c>
      <c r="V44" s="190"/>
    </row>
    <row r="45" spans="2:22">
      <c r="B45" s="114"/>
      <c r="C45" s="70"/>
      <c r="D45" s="71"/>
      <c r="E45" s="72" t="s">
        <v>10</v>
      </c>
      <c r="F45" s="73"/>
      <c r="G45" s="72" t="s">
        <v>10</v>
      </c>
      <c r="H45" s="81"/>
      <c r="I45" s="85"/>
      <c r="J45" s="86"/>
      <c r="V45" s="190"/>
    </row>
    <row r="46" spans="2:22" ht="16" thickBot="1">
      <c r="B46" s="44" t="s">
        <v>6</v>
      </c>
      <c r="C46" s="50"/>
      <c r="D46" s="250"/>
      <c r="E46" s="44" t="s">
        <v>57</v>
      </c>
      <c r="F46" s="51" t="s">
        <v>31</v>
      </c>
      <c r="G46" s="44" t="s">
        <v>58</v>
      </c>
      <c r="H46" s="82" t="s">
        <v>11</v>
      </c>
      <c r="I46" s="87"/>
      <c r="J46" s="51"/>
      <c r="V46" s="190"/>
    </row>
    <row r="47" spans="2:22">
      <c r="V47" s="190"/>
    </row>
    <row r="48" spans="2:22">
      <c r="L48" s="222" t="s">
        <v>44</v>
      </c>
    </row>
    <row r="49" spans="2:2">
      <c r="B49" s="222" t="s">
        <v>43</v>
      </c>
    </row>
  </sheetData>
  <mergeCells count="40">
    <mergeCell ref="O24:P24"/>
    <mergeCell ref="Q24:R24"/>
    <mergeCell ref="S24:T24"/>
    <mergeCell ref="C24:D24"/>
    <mergeCell ref="E24:F24"/>
    <mergeCell ref="G24:H24"/>
    <mergeCell ref="I24:J24"/>
    <mergeCell ref="M24:N24"/>
    <mergeCell ref="B32:J32"/>
    <mergeCell ref="G34:H34"/>
    <mergeCell ref="I34:J34"/>
    <mergeCell ref="L2:T2"/>
    <mergeCell ref="M4:N4"/>
    <mergeCell ref="O4:P4"/>
    <mergeCell ref="Q4:R4"/>
    <mergeCell ref="S4:T4"/>
    <mergeCell ref="B2:J2"/>
    <mergeCell ref="L32:T32"/>
    <mergeCell ref="L12:T12"/>
    <mergeCell ref="M14:N14"/>
    <mergeCell ref="O14:P14"/>
    <mergeCell ref="Q14:R14"/>
    <mergeCell ref="S14:T14"/>
    <mergeCell ref="L22:T22"/>
    <mergeCell ref="M34:N34"/>
    <mergeCell ref="O34:P34"/>
    <mergeCell ref="Q34:R34"/>
    <mergeCell ref="S34:T34"/>
    <mergeCell ref="C4:D4"/>
    <mergeCell ref="E4:F4"/>
    <mergeCell ref="G4:H4"/>
    <mergeCell ref="I4:J4"/>
    <mergeCell ref="B12:J12"/>
    <mergeCell ref="C14:D14"/>
    <mergeCell ref="E14:F14"/>
    <mergeCell ref="G14:H14"/>
    <mergeCell ref="I14:J14"/>
    <mergeCell ref="B22:J22"/>
    <mergeCell ref="C34:D34"/>
    <mergeCell ref="E34:F34"/>
  </mergeCells>
  <pageMargins left="0.75" right="0.75" top="1" bottom="1" header="0.5" footer="0.5"/>
  <pageSetup orientation="portrait" horizontalDpi="4294967292" verticalDpi="4294967292"/>
  <ignoredErrors>
    <ignoredError sqref="C41:H42 M38:T38" formulaRange="1"/>
    <ignoredError sqref="I41:J42" formulaRange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2"/>
  <sheetViews>
    <sheetView topLeftCell="A35" workbookViewId="0">
      <selection activeCell="B37" sqref="B37:B40"/>
    </sheetView>
  </sheetViews>
  <sheetFormatPr baseColWidth="10" defaultRowHeight="15" x14ac:dyDescent="0"/>
  <cols>
    <col min="2" max="2" width="27.33203125" customWidth="1"/>
    <col min="3" max="3" width="13.33203125" customWidth="1"/>
    <col min="4" max="4" width="14.33203125" customWidth="1"/>
    <col min="6" max="6" width="16.33203125" customWidth="1"/>
    <col min="8" max="8" width="19" customWidth="1"/>
    <col min="9" max="9" width="9.1640625" customWidth="1"/>
    <col min="10" max="10" width="24.33203125" customWidth="1"/>
    <col min="12" max="12" width="17" customWidth="1"/>
    <col min="14" max="14" width="22.5" customWidth="1"/>
    <col min="16" max="16" width="18.6640625" customWidth="1"/>
  </cols>
  <sheetData>
    <row r="1" spans="2:16" ht="16" thickBot="1"/>
    <row r="2" spans="2:16" ht="16" thickBot="1">
      <c r="B2" s="280" t="s">
        <v>15</v>
      </c>
      <c r="C2" s="281"/>
      <c r="D2" s="281"/>
      <c r="E2" s="281"/>
      <c r="F2" s="281"/>
      <c r="G2" s="281"/>
      <c r="H2" s="282"/>
      <c r="I2" s="208"/>
      <c r="J2" s="280" t="s">
        <v>14</v>
      </c>
      <c r="K2" s="281"/>
      <c r="L2" s="281"/>
      <c r="M2" s="281"/>
      <c r="N2" s="281"/>
      <c r="O2" s="281"/>
      <c r="P2" s="282"/>
    </row>
    <row r="3" spans="2:16" ht="17" thickBot="1">
      <c r="B3" s="209"/>
      <c r="C3" s="89" t="s">
        <v>0</v>
      </c>
      <c r="D3" s="90" t="s">
        <v>1</v>
      </c>
      <c r="E3" s="91" t="s">
        <v>0</v>
      </c>
      <c r="F3" s="90" t="s">
        <v>1</v>
      </c>
      <c r="G3" s="91" t="s">
        <v>0</v>
      </c>
      <c r="H3" s="90" t="s">
        <v>1</v>
      </c>
      <c r="I3" s="208"/>
      <c r="J3" s="209"/>
      <c r="K3" s="89" t="s">
        <v>0</v>
      </c>
      <c r="L3" s="90" t="s">
        <v>1</v>
      </c>
      <c r="M3" s="91" t="s">
        <v>0</v>
      </c>
      <c r="N3" s="90" t="s">
        <v>1</v>
      </c>
      <c r="O3" s="91" t="s">
        <v>0</v>
      </c>
      <c r="P3" s="90" t="s">
        <v>1</v>
      </c>
    </row>
    <row r="4" spans="2:16" ht="16" thickBot="1">
      <c r="B4" s="92" t="s">
        <v>26</v>
      </c>
      <c r="C4" s="290">
        <v>0</v>
      </c>
      <c r="D4" s="289"/>
      <c r="E4" s="290">
        <v>3</v>
      </c>
      <c r="F4" s="289"/>
      <c r="G4" s="290">
        <v>6</v>
      </c>
      <c r="H4" s="289"/>
      <c r="I4" s="208"/>
      <c r="J4" s="92" t="s">
        <v>26</v>
      </c>
      <c r="K4" s="290">
        <v>0</v>
      </c>
      <c r="L4" s="289"/>
      <c r="M4" s="290">
        <v>3</v>
      </c>
      <c r="N4" s="289"/>
      <c r="O4" s="290">
        <v>6</v>
      </c>
      <c r="P4" s="289"/>
    </row>
    <row r="5" spans="2:16">
      <c r="B5" s="210"/>
      <c r="C5" s="196">
        <v>50866</v>
      </c>
      <c r="D5" s="200">
        <v>60077</v>
      </c>
      <c r="E5" s="196">
        <v>69060</v>
      </c>
      <c r="F5" s="200">
        <v>59857</v>
      </c>
      <c r="G5" s="196">
        <v>62788</v>
      </c>
      <c r="H5" s="197">
        <v>59324</v>
      </c>
      <c r="I5" s="208"/>
      <c r="J5" s="210"/>
      <c r="K5" s="196">
        <v>7223</v>
      </c>
      <c r="L5" s="197">
        <v>10787</v>
      </c>
      <c r="M5" s="196">
        <v>25449</v>
      </c>
      <c r="N5" s="197">
        <v>9121</v>
      </c>
      <c r="O5" s="196">
        <v>28647</v>
      </c>
      <c r="P5" s="197">
        <v>4652</v>
      </c>
    </row>
    <row r="6" spans="2:16">
      <c r="B6" s="210"/>
      <c r="C6" s="191">
        <v>43586</v>
      </c>
      <c r="D6" s="201">
        <v>57436</v>
      </c>
      <c r="E6" s="191">
        <v>61993</v>
      </c>
      <c r="F6" s="201">
        <v>51224</v>
      </c>
      <c r="G6" s="191">
        <v>62820</v>
      </c>
      <c r="H6" s="198">
        <v>52202</v>
      </c>
      <c r="I6" s="208"/>
      <c r="J6" s="210"/>
      <c r="K6" s="191">
        <v>4958</v>
      </c>
      <c r="L6" s="198">
        <v>9612</v>
      </c>
      <c r="M6" s="191">
        <v>21380</v>
      </c>
      <c r="N6" s="198">
        <v>9997</v>
      </c>
      <c r="O6" s="191">
        <v>20546</v>
      </c>
      <c r="P6" s="198">
        <v>4585</v>
      </c>
    </row>
    <row r="7" spans="2:16">
      <c r="B7" s="210"/>
      <c r="C7" s="191">
        <v>27186</v>
      </c>
      <c r="D7" s="201">
        <v>22487</v>
      </c>
      <c r="E7" s="191">
        <v>73758</v>
      </c>
      <c r="F7" s="201">
        <v>45214</v>
      </c>
      <c r="G7" s="191">
        <v>24448</v>
      </c>
      <c r="H7" s="198">
        <v>16487</v>
      </c>
      <c r="I7" s="208"/>
      <c r="J7" s="210"/>
      <c r="K7" s="191">
        <v>22459</v>
      </c>
      <c r="L7" s="198">
        <v>23342</v>
      </c>
      <c r="M7" s="191">
        <v>34974</v>
      </c>
      <c r="N7" s="198">
        <v>27437</v>
      </c>
      <c r="O7" s="191">
        <v>60048</v>
      </c>
      <c r="P7" s="198">
        <v>43061</v>
      </c>
    </row>
    <row r="8" spans="2:16">
      <c r="B8" s="210"/>
      <c r="C8" s="211"/>
      <c r="D8" s="201">
        <v>18207</v>
      </c>
      <c r="E8" s="191">
        <v>27824</v>
      </c>
      <c r="F8" s="201">
        <v>18649</v>
      </c>
      <c r="G8" s="191">
        <v>27389</v>
      </c>
      <c r="H8" s="198">
        <v>18812</v>
      </c>
      <c r="I8" s="208"/>
      <c r="J8" s="210"/>
      <c r="K8" s="191">
        <v>25523</v>
      </c>
      <c r="L8" s="198">
        <v>21795</v>
      </c>
      <c r="M8" s="191">
        <v>34686</v>
      </c>
      <c r="N8" s="198">
        <v>25504</v>
      </c>
      <c r="O8" s="191">
        <v>51955</v>
      </c>
      <c r="P8" s="198">
        <v>45984</v>
      </c>
    </row>
    <row r="9" spans="2:16" ht="16" thickBot="1">
      <c r="B9" s="212"/>
      <c r="C9" s="103"/>
      <c r="D9" s="221"/>
      <c r="E9" s="193">
        <v>25938</v>
      </c>
      <c r="F9" s="202">
        <v>13242</v>
      </c>
      <c r="G9" s="103"/>
      <c r="H9" s="59"/>
      <c r="I9" s="208"/>
      <c r="J9" s="212"/>
      <c r="K9" s="101"/>
      <c r="L9" s="23"/>
      <c r="M9" s="193">
        <v>35823</v>
      </c>
      <c r="N9" s="199">
        <v>23716</v>
      </c>
      <c r="O9" s="101"/>
      <c r="P9" s="23"/>
    </row>
    <row r="10" spans="2:16" ht="16" thickBot="1">
      <c r="B10" s="208"/>
      <c r="C10" s="208"/>
      <c r="D10" s="208"/>
      <c r="E10" s="208"/>
      <c r="F10" s="208"/>
      <c r="G10" s="208"/>
      <c r="H10" s="208"/>
      <c r="I10" s="208"/>
      <c r="J10" s="98"/>
      <c r="K10" s="1"/>
      <c r="L10" s="208"/>
      <c r="M10" s="208"/>
      <c r="N10" s="208"/>
      <c r="O10" s="208"/>
      <c r="P10" s="208"/>
    </row>
    <row r="11" spans="2:16" ht="16" thickBot="1">
      <c r="B11" s="280" t="s">
        <v>41</v>
      </c>
      <c r="C11" s="281"/>
      <c r="D11" s="281"/>
      <c r="E11" s="281"/>
      <c r="F11" s="281"/>
      <c r="G11" s="281"/>
      <c r="H11" s="282"/>
      <c r="I11" s="208"/>
      <c r="J11" s="280" t="s">
        <v>45</v>
      </c>
      <c r="K11" s="281"/>
      <c r="L11" s="281"/>
      <c r="M11" s="281"/>
      <c r="N11" s="281"/>
      <c r="O11" s="281"/>
      <c r="P11" s="282"/>
    </row>
    <row r="12" spans="2:16" ht="17" thickBot="1">
      <c r="B12" s="209"/>
      <c r="C12" s="89" t="s">
        <v>0</v>
      </c>
      <c r="D12" s="90" t="s">
        <v>1</v>
      </c>
      <c r="E12" s="91" t="s">
        <v>0</v>
      </c>
      <c r="F12" s="90" t="s">
        <v>1</v>
      </c>
      <c r="G12" s="91" t="s">
        <v>0</v>
      </c>
      <c r="H12" s="90" t="s">
        <v>1</v>
      </c>
      <c r="I12" s="208"/>
      <c r="J12" s="209"/>
      <c r="K12" s="89" t="s">
        <v>0</v>
      </c>
      <c r="L12" s="90" t="s">
        <v>1</v>
      </c>
      <c r="M12" s="91" t="s">
        <v>0</v>
      </c>
      <c r="N12" s="90" t="s">
        <v>1</v>
      </c>
      <c r="O12" s="91" t="s">
        <v>0</v>
      </c>
      <c r="P12" s="90" t="s">
        <v>1</v>
      </c>
    </row>
    <row r="13" spans="2:16" ht="16" thickBot="1">
      <c r="B13" s="92" t="s">
        <v>26</v>
      </c>
      <c r="C13" s="290">
        <v>0</v>
      </c>
      <c r="D13" s="289"/>
      <c r="E13" s="290">
        <v>3</v>
      </c>
      <c r="F13" s="289"/>
      <c r="G13" s="290">
        <v>6</v>
      </c>
      <c r="H13" s="289"/>
      <c r="I13" s="208"/>
      <c r="J13" s="92" t="s">
        <v>26</v>
      </c>
      <c r="K13" s="290">
        <v>0</v>
      </c>
      <c r="L13" s="289"/>
      <c r="M13" s="290">
        <v>3</v>
      </c>
      <c r="N13" s="289"/>
      <c r="O13" s="290">
        <v>6</v>
      </c>
      <c r="P13" s="289"/>
    </row>
    <row r="14" spans="2:16">
      <c r="B14" s="210"/>
      <c r="C14" s="196">
        <v>34971</v>
      </c>
      <c r="D14" s="197">
        <v>33865</v>
      </c>
      <c r="E14" s="196">
        <v>36413</v>
      </c>
      <c r="F14" s="197">
        <v>36866</v>
      </c>
      <c r="G14" s="247">
        <v>38127</v>
      </c>
      <c r="H14" s="197">
        <v>32143</v>
      </c>
      <c r="I14" s="208"/>
      <c r="J14" s="210"/>
      <c r="K14" s="196">
        <v>38523</v>
      </c>
      <c r="L14" s="200">
        <v>31862</v>
      </c>
      <c r="M14" s="196">
        <v>35296</v>
      </c>
      <c r="N14" s="200">
        <v>29124</v>
      </c>
      <c r="O14" s="196">
        <v>33667</v>
      </c>
      <c r="P14" s="197">
        <v>33548</v>
      </c>
    </row>
    <row r="15" spans="2:16">
      <c r="B15" s="210"/>
      <c r="C15" s="191">
        <v>35386</v>
      </c>
      <c r="D15" s="198">
        <v>35659</v>
      </c>
      <c r="E15" s="191">
        <v>34088</v>
      </c>
      <c r="F15" s="198">
        <v>33766</v>
      </c>
      <c r="G15" s="220">
        <v>34879</v>
      </c>
      <c r="H15" s="198">
        <v>35587</v>
      </c>
      <c r="I15" s="208"/>
      <c r="J15" s="210"/>
      <c r="K15" s="191">
        <v>39624</v>
      </c>
      <c r="L15" s="201">
        <v>30817</v>
      </c>
      <c r="M15" s="191">
        <v>33254</v>
      </c>
      <c r="N15" s="201">
        <v>23454</v>
      </c>
      <c r="O15" s="191">
        <v>31669</v>
      </c>
      <c r="P15" s="198">
        <v>33766</v>
      </c>
    </row>
    <row r="16" spans="2:16">
      <c r="B16" s="210"/>
      <c r="C16" s="191">
        <v>26045</v>
      </c>
      <c r="D16" s="198">
        <v>27438</v>
      </c>
      <c r="E16" s="191">
        <v>35342</v>
      </c>
      <c r="F16" s="198">
        <v>33836</v>
      </c>
      <c r="G16" s="220">
        <v>25568</v>
      </c>
      <c r="H16" s="198">
        <v>25795</v>
      </c>
      <c r="I16" s="208"/>
      <c r="J16" s="210"/>
      <c r="K16" s="191">
        <v>38733</v>
      </c>
      <c r="L16" s="201">
        <v>43659</v>
      </c>
      <c r="M16" s="191">
        <v>34954</v>
      </c>
      <c r="N16" s="201">
        <v>40094</v>
      </c>
      <c r="O16" s="191">
        <v>37793</v>
      </c>
      <c r="P16" s="198">
        <v>46158</v>
      </c>
    </row>
    <row r="17" spans="2:16">
      <c r="B17" s="210"/>
      <c r="C17" s="211"/>
      <c r="D17" s="198">
        <v>25624</v>
      </c>
      <c r="E17" s="191">
        <v>26428</v>
      </c>
      <c r="F17" s="198">
        <v>25742</v>
      </c>
      <c r="G17" s="220">
        <v>31680</v>
      </c>
      <c r="H17" s="198">
        <v>20571</v>
      </c>
      <c r="I17" s="208"/>
      <c r="J17" s="210"/>
      <c r="K17" s="191">
        <v>41586</v>
      </c>
      <c r="L17" s="201">
        <v>40292</v>
      </c>
      <c r="M17" s="191">
        <v>34449</v>
      </c>
      <c r="N17" s="201">
        <v>42378</v>
      </c>
      <c r="O17" s="191">
        <v>37625</v>
      </c>
      <c r="P17" s="198">
        <v>46336</v>
      </c>
    </row>
    <row r="18" spans="2:16" ht="16" thickBot="1">
      <c r="B18" s="212"/>
      <c r="C18" s="103"/>
      <c r="D18" s="59"/>
      <c r="E18" s="193">
        <v>19208</v>
      </c>
      <c r="F18" s="199">
        <v>15061</v>
      </c>
      <c r="G18" s="204"/>
      <c r="H18" s="59"/>
      <c r="I18" s="208"/>
      <c r="J18" s="212"/>
      <c r="K18" s="101"/>
      <c r="L18" s="231"/>
      <c r="M18" s="193">
        <v>35724</v>
      </c>
      <c r="N18" s="202">
        <v>41303</v>
      </c>
      <c r="O18" s="101"/>
      <c r="P18" s="23"/>
    </row>
    <row r="19" spans="2:16" ht="16" thickBot="1"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  <row r="20" spans="2:16" ht="16" thickBot="1">
      <c r="B20" s="280" t="s">
        <v>46</v>
      </c>
      <c r="C20" s="281"/>
      <c r="D20" s="281"/>
      <c r="E20" s="281"/>
      <c r="F20" s="281"/>
      <c r="G20" s="281"/>
      <c r="H20" s="282"/>
      <c r="I20" s="208"/>
      <c r="J20" s="280" t="s">
        <v>48</v>
      </c>
      <c r="K20" s="281"/>
      <c r="L20" s="281"/>
      <c r="M20" s="281"/>
      <c r="N20" s="281"/>
      <c r="O20" s="281"/>
      <c r="P20" s="282"/>
    </row>
    <row r="21" spans="2:16" ht="17" thickBot="1">
      <c r="B21" s="209"/>
      <c r="C21" s="89" t="s">
        <v>0</v>
      </c>
      <c r="D21" s="90" t="s">
        <v>40</v>
      </c>
      <c r="E21" s="91" t="s">
        <v>0</v>
      </c>
      <c r="F21" s="90" t="s">
        <v>40</v>
      </c>
      <c r="G21" s="91" t="s">
        <v>0</v>
      </c>
      <c r="H21" s="90" t="s">
        <v>40</v>
      </c>
      <c r="I21" s="208"/>
      <c r="J21" s="209"/>
      <c r="K21" s="89" t="s">
        <v>0</v>
      </c>
      <c r="L21" s="90" t="s">
        <v>1</v>
      </c>
      <c r="M21" s="91" t="s">
        <v>0</v>
      </c>
      <c r="N21" s="90" t="s">
        <v>1</v>
      </c>
      <c r="O21" s="91" t="s">
        <v>0</v>
      </c>
      <c r="P21" s="90" t="s">
        <v>1</v>
      </c>
    </row>
    <row r="22" spans="2:16" ht="16" thickBot="1">
      <c r="B22" s="92" t="s">
        <v>26</v>
      </c>
      <c r="C22" s="290">
        <v>0</v>
      </c>
      <c r="D22" s="289"/>
      <c r="E22" s="290">
        <v>3</v>
      </c>
      <c r="F22" s="289"/>
      <c r="G22" s="290">
        <v>6</v>
      </c>
      <c r="H22" s="289"/>
      <c r="I22" s="208"/>
      <c r="J22" s="92" t="s">
        <v>26</v>
      </c>
      <c r="K22" s="290">
        <v>0</v>
      </c>
      <c r="L22" s="289"/>
      <c r="M22" s="290">
        <v>3</v>
      </c>
      <c r="N22" s="289"/>
      <c r="O22" s="290">
        <v>6</v>
      </c>
      <c r="P22" s="289"/>
    </row>
    <row r="23" spans="2:16">
      <c r="B23" s="210"/>
      <c r="C23" s="109">
        <f>C5/C14</f>
        <v>1.4545194589802979</v>
      </c>
      <c r="D23" s="55">
        <f t="shared" ref="D23:H23" si="0">D5/D14</f>
        <v>1.7740144692160047</v>
      </c>
      <c r="E23" s="55">
        <f t="shared" si="0"/>
        <v>1.8965753988959986</v>
      </c>
      <c r="F23" s="55">
        <f t="shared" si="0"/>
        <v>1.6236369554603158</v>
      </c>
      <c r="G23" s="55">
        <f t="shared" si="0"/>
        <v>1.6468119705195794</v>
      </c>
      <c r="H23" s="56">
        <f t="shared" si="0"/>
        <v>1.845627352767321</v>
      </c>
      <c r="I23" s="208"/>
      <c r="J23" s="210"/>
      <c r="K23" s="232">
        <f t="shared" ref="K23:P23" si="1">K5/K14</f>
        <v>0.18749837759260701</v>
      </c>
      <c r="L23" s="233">
        <f t="shared" si="1"/>
        <v>0.33855376310338336</v>
      </c>
      <c r="M23" s="232">
        <f t="shared" si="1"/>
        <v>0.7210165457842248</v>
      </c>
      <c r="N23" s="18">
        <f t="shared" si="1"/>
        <v>0.31317813487158358</v>
      </c>
      <c r="O23" s="110">
        <f t="shared" si="1"/>
        <v>0.85089256542014435</v>
      </c>
      <c r="P23" s="18">
        <f t="shared" si="1"/>
        <v>0.1386669846190533</v>
      </c>
    </row>
    <row r="24" spans="2:16">
      <c r="B24" s="210"/>
      <c r="C24" s="102">
        <f t="shared" ref="C24:H27" si="2">C6/C15</f>
        <v>1.2317300627366756</v>
      </c>
      <c r="D24" s="54">
        <f t="shared" si="2"/>
        <v>1.6107013657141254</v>
      </c>
      <c r="E24" s="54">
        <f t="shared" si="2"/>
        <v>1.8186165219432058</v>
      </c>
      <c r="F24" s="54">
        <f t="shared" si="2"/>
        <v>1.5170289640466741</v>
      </c>
      <c r="G24" s="54">
        <f t="shared" si="2"/>
        <v>1.8010837466670488</v>
      </c>
      <c r="H24" s="57">
        <f t="shared" si="2"/>
        <v>1.4668839744850648</v>
      </c>
      <c r="I24" s="208"/>
      <c r="J24" s="210"/>
      <c r="K24" s="234">
        <f t="shared" ref="K24:O26" si="3">K6/K15</f>
        <v>0.12512618614980819</v>
      </c>
      <c r="L24" s="235">
        <f>L6/L15</f>
        <v>0.31190576629782263</v>
      </c>
      <c r="M24" s="234">
        <f t="shared" si="3"/>
        <v>0.64293017381367656</v>
      </c>
      <c r="N24" s="20">
        <f t="shared" si="3"/>
        <v>0.42623859469600067</v>
      </c>
      <c r="O24" s="99">
        <f t="shared" si="3"/>
        <v>0.64877324828696836</v>
      </c>
      <c r="P24" s="20">
        <f t="shared" ref="P24" si="4">P6/P15</f>
        <v>0.13578747852869752</v>
      </c>
    </row>
    <row r="25" spans="2:16">
      <c r="B25" s="210"/>
      <c r="C25" s="102">
        <f t="shared" si="2"/>
        <v>1.0438087924745632</v>
      </c>
      <c r="D25" s="54">
        <f t="shared" si="2"/>
        <v>0.81955681901013189</v>
      </c>
      <c r="E25" s="54">
        <f t="shared" si="2"/>
        <v>2.0869786656103222</v>
      </c>
      <c r="F25" s="54">
        <f t="shared" si="2"/>
        <v>1.3362690625369429</v>
      </c>
      <c r="G25" s="54">
        <f t="shared" si="2"/>
        <v>0.95619524405506884</v>
      </c>
      <c r="H25" s="57">
        <f t="shared" si="2"/>
        <v>0.6391548749757705</v>
      </c>
      <c r="I25" s="208"/>
      <c r="J25" s="210"/>
      <c r="K25" s="234">
        <f t="shared" si="3"/>
        <v>0.57984147884233084</v>
      </c>
      <c r="L25" s="235">
        <f>L7/L16</f>
        <v>0.53464348702443942</v>
      </c>
      <c r="M25" s="234">
        <f t="shared" si="3"/>
        <v>1.000572180580191</v>
      </c>
      <c r="N25" s="20">
        <f t="shared" si="3"/>
        <v>0.68431685538983389</v>
      </c>
      <c r="O25" s="99">
        <f t="shared" si="3"/>
        <v>1.588865662953457</v>
      </c>
      <c r="P25" s="20">
        <f t="shared" ref="P25" si="5">P7/P16</f>
        <v>0.93290437193985876</v>
      </c>
    </row>
    <row r="26" spans="2:16">
      <c r="B26" s="210"/>
      <c r="C26" s="102"/>
      <c r="D26" s="54">
        <f t="shared" si="2"/>
        <v>0.71054480174836088</v>
      </c>
      <c r="E26" s="54">
        <f t="shared" si="2"/>
        <v>1.0528227637354322</v>
      </c>
      <c r="F26" s="54">
        <f t="shared" si="2"/>
        <v>0.72445808406495227</v>
      </c>
      <c r="G26" s="54">
        <f t="shared" si="2"/>
        <v>0.86455176767676767</v>
      </c>
      <c r="H26" s="57">
        <f t="shared" si="2"/>
        <v>0.91449127412376652</v>
      </c>
      <c r="I26" s="208"/>
      <c r="J26" s="210"/>
      <c r="K26" s="234">
        <f t="shared" si="3"/>
        <v>0.61374020102919247</v>
      </c>
      <c r="L26" s="235">
        <f>L8/L17</f>
        <v>0.54092623845924748</v>
      </c>
      <c r="M26" s="234">
        <f t="shared" si="3"/>
        <v>1.0068797352608203</v>
      </c>
      <c r="N26" s="20">
        <f t="shared" si="3"/>
        <v>0.60182169993864743</v>
      </c>
      <c r="O26" s="99">
        <f t="shared" si="3"/>
        <v>1.3808637873754153</v>
      </c>
      <c r="P26" s="20">
        <f t="shared" ref="P26" si="6">P8/P17</f>
        <v>0.99240331491712708</v>
      </c>
    </row>
    <row r="27" spans="2:16" ht="16" thickBot="1">
      <c r="B27" s="212"/>
      <c r="C27" s="103"/>
      <c r="D27" s="58"/>
      <c r="E27" s="58">
        <f t="shared" si="2"/>
        <v>1.3503748438150771</v>
      </c>
      <c r="F27" s="58">
        <f t="shared" si="2"/>
        <v>0.87922448708585088</v>
      </c>
      <c r="G27" s="58"/>
      <c r="H27" s="59"/>
      <c r="I27" s="208"/>
      <c r="J27" s="212"/>
      <c r="K27" s="101"/>
      <c r="L27" s="23"/>
      <c r="M27" s="237">
        <f t="shared" ref="M27:N27" si="7">M9/M18</f>
        <v>1.0027712462210279</v>
      </c>
      <c r="N27" s="23">
        <f t="shared" si="7"/>
        <v>0.57419557901363094</v>
      </c>
      <c r="O27" s="101"/>
      <c r="P27" s="23"/>
    </row>
    <row r="28" spans="2:16" ht="16" thickBot="1"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</row>
    <row r="29" spans="2:16" ht="16" thickBot="1">
      <c r="B29" s="280" t="s">
        <v>47</v>
      </c>
      <c r="C29" s="281"/>
      <c r="D29" s="281"/>
      <c r="E29" s="281"/>
      <c r="F29" s="281"/>
      <c r="G29" s="281"/>
      <c r="H29" s="282"/>
      <c r="I29" s="208"/>
      <c r="J29" s="280" t="s">
        <v>49</v>
      </c>
      <c r="K29" s="281"/>
      <c r="L29" s="281"/>
      <c r="M29" s="281"/>
      <c r="N29" s="281"/>
      <c r="O29" s="281"/>
      <c r="P29" s="282"/>
    </row>
    <row r="30" spans="2:16" ht="17" thickBot="1">
      <c r="B30" s="209"/>
      <c r="C30" s="89" t="s">
        <v>0</v>
      </c>
      <c r="D30" s="90" t="s">
        <v>40</v>
      </c>
      <c r="E30" s="91" t="s">
        <v>0</v>
      </c>
      <c r="F30" s="90" t="s">
        <v>40</v>
      </c>
      <c r="G30" s="91" t="s">
        <v>0</v>
      </c>
      <c r="H30" s="90" t="s">
        <v>40</v>
      </c>
      <c r="I30" s="208"/>
      <c r="J30" s="209"/>
      <c r="K30" s="89" t="s">
        <v>0</v>
      </c>
      <c r="L30" s="90" t="s">
        <v>1</v>
      </c>
      <c r="M30" s="91" t="s">
        <v>0</v>
      </c>
      <c r="N30" s="90" t="s">
        <v>1</v>
      </c>
      <c r="O30" s="91" t="s">
        <v>0</v>
      </c>
      <c r="P30" s="90" t="s">
        <v>1</v>
      </c>
    </row>
    <row r="31" spans="2:16" ht="16" thickBot="1">
      <c r="B31" s="92" t="s">
        <v>26</v>
      </c>
      <c r="C31" s="290">
        <v>0</v>
      </c>
      <c r="D31" s="289"/>
      <c r="E31" s="290">
        <v>3</v>
      </c>
      <c r="F31" s="289"/>
      <c r="G31" s="290">
        <v>6</v>
      </c>
      <c r="H31" s="289"/>
      <c r="I31" s="208"/>
      <c r="J31" s="92" t="s">
        <v>26</v>
      </c>
      <c r="K31" s="290">
        <v>0</v>
      </c>
      <c r="L31" s="289"/>
      <c r="M31" s="290">
        <v>3</v>
      </c>
      <c r="N31" s="289"/>
      <c r="O31" s="290">
        <v>6</v>
      </c>
      <c r="P31" s="289"/>
    </row>
    <row r="32" spans="2:16">
      <c r="B32" s="210"/>
      <c r="C32" s="109">
        <f>C23/1.45</f>
        <v>1.0031168682622744</v>
      </c>
      <c r="D32" s="56">
        <f t="shared" ref="D32:H32" si="8">D23/1.45</f>
        <v>1.2234582546317274</v>
      </c>
      <c r="E32" s="109">
        <f t="shared" si="8"/>
        <v>1.3079830337213785</v>
      </c>
      <c r="F32" s="56">
        <f t="shared" si="8"/>
        <v>1.1197496244553902</v>
      </c>
      <c r="G32" s="109">
        <f t="shared" si="8"/>
        <v>1.1357323934617789</v>
      </c>
      <c r="H32" s="56">
        <f t="shared" si="8"/>
        <v>1.2728464501843593</v>
      </c>
      <c r="I32" s="208"/>
      <c r="J32" s="210"/>
      <c r="K32" s="109">
        <f>K23/0.187</f>
        <v>1.0026651208160804</v>
      </c>
      <c r="L32" s="56">
        <f t="shared" ref="L32:P32" si="9">L23/0.187</f>
        <v>1.8104479310341357</v>
      </c>
      <c r="M32" s="74">
        <f t="shared" si="9"/>
        <v>3.8557034533915764</v>
      </c>
      <c r="N32" s="238">
        <f t="shared" si="9"/>
        <v>1.6747493843400192</v>
      </c>
      <c r="O32" s="109">
        <f t="shared" si="9"/>
        <v>4.5502276225676166</v>
      </c>
      <c r="P32" s="56">
        <f t="shared" si="9"/>
        <v>0.74153467710723686</v>
      </c>
    </row>
    <row r="33" spans="2:16">
      <c r="B33" s="210"/>
      <c r="C33" s="102">
        <f>C24/1.45</f>
        <v>0.84946900878391429</v>
      </c>
      <c r="D33" s="57">
        <f t="shared" ref="D33:H33" si="10">D24/1.45</f>
        <v>1.1108285280787071</v>
      </c>
      <c r="E33" s="102">
        <f t="shared" si="10"/>
        <v>1.2542182909953143</v>
      </c>
      <c r="F33" s="57">
        <f t="shared" si="10"/>
        <v>1.046226871756327</v>
      </c>
      <c r="G33" s="102">
        <f t="shared" si="10"/>
        <v>1.2421267218393441</v>
      </c>
      <c r="H33" s="57">
        <f t="shared" si="10"/>
        <v>1.0116441203345274</v>
      </c>
      <c r="I33" s="208"/>
      <c r="J33" s="210"/>
      <c r="K33" s="102">
        <f>K24/0.187</f>
        <v>0.66912399010592616</v>
      </c>
      <c r="L33" s="57">
        <f t="shared" ref="L33:P33" si="11">L24/0.187</f>
        <v>1.667945274319907</v>
      </c>
      <c r="M33" s="75">
        <f t="shared" si="11"/>
        <v>3.4381292717308907</v>
      </c>
      <c r="N33" s="239">
        <f t="shared" si="11"/>
        <v>2.2793507737754046</v>
      </c>
      <c r="O33" s="102">
        <f t="shared" si="11"/>
        <v>3.4693756592886009</v>
      </c>
      <c r="P33" s="57">
        <f t="shared" si="11"/>
        <v>0.72613624881656424</v>
      </c>
    </row>
    <row r="34" spans="2:16">
      <c r="B34" s="210"/>
      <c r="C34" s="102">
        <f>C25/1.04</f>
        <v>1.0036623004563108</v>
      </c>
      <c r="D34" s="57">
        <f t="shared" ref="D34:H34" si="12">D25/1.04</f>
        <v>0.78803540289435758</v>
      </c>
      <c r="E34" s="102">
        <f t="shared" si="12"/>
        <v>2.0067102553945406</v>
      </c>
      <c r="F34" s="57">
        <f t="shared" si="12"/>
        <v>1.2848740985932143</v>
      </c>
      <c r="G34" s="102">
        <f t="shared" si="12"/>
        <v>0.91941850389910462</v>
      </c>
      <c r="H34" s="57">
        <f t="shared" si="12"/>
        <v>0.61457199516901007</v>
      </c>
      <c r="I34" s="208"/>
      <c r="J34" s="210"/>
      <c r="K34" s="99">
        <f>K25/0.58</f>
        <v>0.99972668765919115</v>
      </c>
      <c r="L34" s="20">
        <f t="shared" ref="L34:P34" si="13">L25/0.58</f>
        <v>0.92179911555937843</v>
      </c>
      <c r="M34" s="236">
        <f t="shared" si="13"/>
        <v>1.7251244492761915</v>
      </c>
      <c r="N34" s="240">
        <f t="shared" si="13"/>
        <v>1.1798566472238516</v>
      </c>
      <c r="O34" s="99">
        <f t="shared" si="13"/>
        <v>2.7394235568163054</v>
      </c>
      <c r="P34" s="20">
        <f t="shared" si="13"/>
        <v>1.6084558136894118</v>
      </c>
    </row>
    <row r="35" spans="2:16">
      <c r="B35" s="210"/>
      <c r="C35" s="211"/>
      <c r="D35" s="57">
        <f>D26/1.04</f>
        <v>0.68321615552727</v>
      </c>
      <c r="E35" s="102">
        <f>E26/1.04</f>
        <v>1.0123295805148387</v>
      </c>
      <c r="F35" s="57">
        <f t="shared" ref="F35:H36" si="14">F26/1.04</f>
        <v>0.69659431160091567</v>
      </c>
      <c r="G35" s="102">
        <f t="shared" si="14"/>
        <v>0.83129977661227661</v>
      </c>
      <c r="H35" s="57">
        <f t="shared" si="14"/>
        <v>0.87931853281131389</v>
      </c>
      <c r="I35" s="208"/>
      <c r="J35" s="210"/>
      <c r="K35" s="99">
        <f>K26/0.58</f>
        <v>1.0581727603951594</v>
      </c>
      <c r="L35" s="20">
        <f t="shared" ref="L35:P36" si="15">L26/0.58</f>
        <v>0.93263144561939226</v>
      </c>
      <c r="M35" s="236">
        <f t="shared" si="15"/>
        <v>1.7359995435531386</v>
      </c>
      <c r="N35" s="240">
        <f t="shared" si="15"/>
        <v>1.0376236205838749</v>
      </c>
      <c r="O35" s="99">
        <f t="shared" si="15"/>
        <v>2.3807996334058887</v>
      </c>
      <c r="P35" s="20">
        <f t="shared" si="15"/>
        <v>1.7110401981329779</v>
      </c>
    </row>
    <row r="36" spans="2:16" ht="16" thickBot="1">
      <c r="B36" s="212"/>
      <c r="C36" s="117"/>
      <c r="D36" s="61"/>
      <c r="E36" s="117">
        <f>E27/1.04</f>
        <v>1.2984373498221895</v>
      </c>
      <c r="F36" s="61">
        <f t="shared" si="14"/>
        <v>0.845408160659472</v>
      </c>
      <c r="G36" s="117"/>
      <c r="H36" s="61"/>
      <c r="I36" s="208"/>
      <c r="J36" s="212"/>
      <c r="K36" s="241"/>
      <c r="L36" s="242"/>
      <c r="M36" s="245">
        <f t="shared" si="15"/>
        <v>1.728915941760393</v>
      </c>
      <c r="N36" s="246">
        <f t="shared" si="15"/>
        <v>0.9899923776097086</v>
      </c>
      <c r="O36" s="241"/>
      <c r="P36" s="242"/>
    </row>
    <row r="37" spans="2:16">
      <c r="B37" s="77" t="s">
        <v>4</v>
      </c>
      <c r="C37" s="64">
        <f>AVERAGE(C32:C36)</f>
        <v>0.95208272583416653</v>
      </c>
      <c r="D37" s="40">
        <f t="shared" ref="D37:H37" si="16">AVERAGE(D32:D36)</f>
        <v>0.95138458528301562</v>
      </c>
      <c r="E37" s="225">
        <f t="shared" si="16"/>
        <v>1.3759357020896525</v>
      </c>
      <c r="F37" s="40">
        <f t="shared" si="16"/>
        <v>0.99857061341306397</v>
      </c>
      <c r="G37" s="225">
        <f t="shared" si="16"/>
        <v>1.0321443489531261</v>
      </c>
      <c r="H37" s="40">
        <f t="shared" si="16"/>
        <v>0.94459527462480264</v>
      </c>
      <c r="I37" s="208"/>
      <c r="J37" s="77" t="s">
        <v>4</v>
      </c>
      <c r="K37" s="64">
        <f>AVERAGE(K32:K36)</f>
        <v>0.93242213974408927</v>
      </c>
      <c r="L37" s="243">
        <f t="shared" ref="L37:P37" si="17">AVERAGE(L32:L36)</f>
        <v>1.3332059416332034</v>
      </c>
      <c r="M37" s="64">
        <f>AVERAGE(M32:M36)</f>
        <v>2.4967745319424379</v>
      </c>
      <c r="N37" s="243">
        <f t="shared" si="17"/>
        <v>1.4323145607065719</v>
      </c>
      <c r="O37" s="64">
        <f t="shared" si="17"/>
        <v>3.2849566180196028</v>
      </c>
      <c r="P37" s="40">
        <f t="shared" si="17"/>
        <v>1.1967917344365477</v>
      </c>
    </row>
    <row r="38" spans="2:16">
      <c r="B38" s="62" t="s">
        <v>7</v>
      </c>
      <c r="C38" s="65">
        <f>STDEV(C32:C36)</f>
        <v>8.8866504202773089E-2</v>
      </c>
      <c r="D38" s="42">
        <f t="shared" ref="D38:F38" si="18">STDEV(D32:D36)</f>
        <v>0.25693300978517897</v>
      </c>
      <c r="E38" s="226">
        <f t="shared" si="18"/>
        <v>0.37266762558938071</v>
      </c>
      <c r="F38" s="42">
        <f t="shared" si="18"/>
        <v>0.23107010899963493</v>
      </c>
      <c r="G38" s="226">
        <f>STDEV(G32:G36)</f>
        <v>0.18962132287797065</v>
      </c>
      <c r="H38" s="42">
        <f>STDEV(H32:H36)</f>
        <v>0.27411724983528385</v>
      </c>
      <c r="I38" s="208"/>
      <c r="J38" s="62" t="s">
        <v>7</v>
      </c>
      <c r="K38" s="65">
        <f>STDEV(K32:K36)</f>
        <v>0.17757919618857967</v>
      </c>
      <c r="L38" s="244">
        <f>STDEV(L32:L36)</f>
        <v>0.47241430993417782</v>
      </c>
      <c r="M38" s="65">
        <f>STDEV(M32:M36)</f>
        <v>1.060267160581124</v>
      </c>
      <c r="N38" s="244">
        <f>STDEV(N32:N36)</f>
        <v>0.54575860962396416</v>
      </c>
      <c r="O38" s="65">
        <f>STDEV(O32:O36)</f>
        <v>0.95743185509015449</v>
      </c>
      <c r="P38" s="42">
        <f t="shared" ref="P38" si="19">STDEV(P32:P36)</f>
        <v>0.53625067861761944</v>
      </c>
    </row>
    <row r="39" spans="2:16">
      <c r="B39" s="62" t="s">
        <v>8</v>
      </c>
      <c r="C39" s="66">
        <f>C38/SQRT(3)</f>
        <v>5.1307100123412053E-2</v>
      </c>
      <c r="D39" s="43">
        <f>D38/SQRT(4)</f>
        <v>0.12846650489258948</v>
      </c>
      <c r="E39" s="227">
        <f>E38/SQRT(5)</f>
        <v>0.16666202876625907</v>
      </c>
      <c r="F39" s="43">
        <f>F38/SQRT(5)</f>
        <v>0.10333769425829392</v>
      </c>
      <c r="G39" s="227">
        <f>G38/SQRT(4)</f>
        <v>9.4810661438985325E-2</v>
      </c>
      <c r="H39" s="43">
        <f>H38/SQRT(4)</f>
        <v>0.13705862491764192</v>
      </c>
      <c r="I39" s="208"/>
      <c r="J39" s="62" t="s">
        <v>8</v>
      </c>
      <c r="K39" s="66">
        <f>K38/SQRT(4)</f>
        <v>8.8789598094289837E-2</v>
      </c>
      <c r="L39" s="223">
        <f>L38/SQRT(4)</f>
        <v>0.23620715496708891</v>
      </c>
      <c r="M39" s="66">
        <f>M38/SQRT(5)</f>
        <v>0.47416588907401575</v>
      </c>
      <c r="N39" s="223">
        <f>N38/SQRT(5)</f>
        <v>0.24407067008499095</v>
      </c>
      <c r="O39" s="66">
        <f>O38/SQRT(4)</f>
        <v>0.47871592754507725</v>
      </c>
      <c r="P39" s="43">
        <f>P38/SQRT(4)</f>
        <v>0.26812533930880972</v>
      </c>
    </row>
    <row r="40" spans="2:16" ht="16" thickBot="1">
      <c r="B40" s="63" t="s">
        <v>5</v>
      </c>
      <c r="C40" s="68">
        <v>3</v>
      </c>
      <c r="D40" s="46">
        <v>4</v>
      </c>
      <c r="E40" s="229">
        <v>5</v>
      </c>
      <c r="F40" s="46">
        <v>5</v>
      </c>
      <c r="G40" s="228">
        <v>4</v>
      </c>
      <c r="H40" s="113">
        <v>4</v>
      </c>
      <c r="I40" s="208"/>
      <c r="J40" s="63" t="s">
        <v>5</v>
      </c>
      <c r="K40" s="68">
        <v>4</v>
      </c>
      <c r="L40" s="224">
        <v>4</v>
      </c>
      <c r="M40" s="68">
        <v>5</v>
      </c>
      <c r="N40" s="224">
        <v>5</v>
      </c>
      <c r="O40" s="112">
        <v>4</v>
      </c>
      <c r="P40" s="113">
        <v>4</v>
      </c>
    </row>
    <row r="41" spans="2:16" ht="16" thickBot="1">
      <c r="B41" s="213"/>
      <c r="C41" s="214"/>
      <c r="D41" s="215"/>
      <c r="E41" s="291" t="s">
        <v>16</v>
      </c>
      <c r="F41" s="292"/>
      <c r="G41" s="216"/>
      <c r="H41" s="217"/>
      <c r="I41" s="208"/>
      <c r="J41" s="213"/>
      <c r="K41" s="214"/>
      <c r="L41" s="215"/>
      <c r="M41" s="216"/>
      <c r="N41" s="217"/>
      <c r="O41" s="216"/>
      <c r="P41" s="217"/>
    </row>
    <row r="42" spans="2:16" ht="16" thickBot="1">
      <c r="B42" s="44" t="s">
        <v>6</v>
      </c>
      <c r="C42" s="218"/>
      <c r="D42" s="219"/>
      <c r="E42" s="115" t="s">
        <v>6</v>
      </c>
      <c r="F42" s="116" t="s">
        <v>59</v>
      </c>
      <c r="G42" s="44"/>
      <c r="H42" s="111"/>
      <c r="I42" s="208"/>
      <c r="J42" s="44" t="s">
        <v>6</v>
      </c>
      <c r="K42" s="218"/>
      <c r="L42" s="219"/>
      <c r="M42" s="44" t="s">
        <v>57</v>
      </c>
      <c r="N42" s="111" t="s">
        <v>32</v>
      </c>
      <c r="O42" s="44" t="s">
        <v>58</v>
      </c>
      <c r="P42" s="111" t="s">
        <v>33</v>
      </c>
    </row>
    <row r="43" spans="2:16"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</row>
    <row r="46" spans="2:16">
      <c r="B46" t="s">
        <v>42</v>
      </c>
    </row>
    <row r="48" spans="2:16">
      <c r="E48" s="1"/>
      <c r="F48" s="1"/>
      <c r="G48" s="1"/>
      <c r="I48" s="1"/>
      <c r="J48" s="1"/>
      <c r="K48" s="1"/>
    </row>
    <row r="49" spans="5:11">
      <c r="E49" s="1"/>
      <c r="F49" s="1"/>
      <c r="G49" s="1"/>
      <c r="I49" s="1"/>
      <c r="J49" s="1"/>
      <c r="K49" s="1"/>
    </row>
    <row r="50" spans="5:11">
      <c r="E50" s="1"/>
      <c r="F50" s="1"/>
      <c r="G50" s="1"/>
      <c r="I50" s="1"/>
      <c r="J50" s="1"/>
      <c r="K50" s="1"/>
    </row>
    <row r="51" spans="5:11">
      <c r="F51" s="1"/>
      <c r="G51" s="1"/>
      <c r="I51" s="1"/>
      <c r="J51" s="1"/>
      <c r="K51" s="1"/>
    </row>
    <row r="52" spans="5:11">
      <c r="F52" s="1"/>
      <c r="J52" s="1"/>
    </row>
  </sheetData>
  <mergeCells count="33">
    <mergeCell ref="K22:L22"/>
    <mergeCell ref="M22:N22"/>
    <mergeCell ref="O22:P22"/>
    <mergeCell ref="J29:P29"/>
    <mergeCell ref="K31:L31"/>
    <mergeCell ref="M31:N31"/>
    <mergeCell ref="O31:P31"/>
    <mergeCell ref="J11:P11"/>
    <mergeCell ref="K13:L13"/>
    <mergeCell ref="M13:N13"/>
    <mergeCell ref="O13:P13"/>
    <mergeCell ref="J20:P20"/>
    <mergeCell ref="B29:H29"/>
    <mergeCell ref="C31:D31"/>
    <mergeCell ref="E31:F31"/>
    <mergeCell ref="G31:H31"/>
    <mergeCell ref="E41:F41"/>
    <mergeCell ref="B20:H20"/>
    <mergeCell ref="C22:D22"/>
    <mergeCell ref="E22:F22"/>
    <mergeCell ref="G22:H22"/>
    <mergeCell ref="B11:H11"/>
    <mergeCell ref="C13:D13"/>
    <mergeCell ref="E13:F13"/>
    <mergeCell ref="G13:H13"/>
    <mergeCell ref="J2:P2"/>
    <mergeCell ref="K4:L4"/>
    <mergeCell ref="M4:N4"/>
    <mergeCell ref="O4:P4"/>
    <mergeCell ref="B2:H2"/>
    <mergeCell ref="C4:D4"/>
    <mergeCell ref="E4:F4"/>
    <mergeCell ref="G4:H4"/>
  </mergeCells>
  <phoneticPr fontId="8" type="noConversion"/>
  <pageMargins left="0.75" right="0.75" top="1" bottom="1" header="0.5" footer="0.5"/>
  <pageSetup orientation="portrait" horizontalDpi="4294967292" verticalDpi="4294967292"/>
  <ignoredErrors>
    <ignoredError sqref="C37:H37 C38:F38 G38:H38 K37:P3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workbookViewId="0">
      <selection activeCell="G24" sqref="G24"/>
    </sheetView>
  </sheetViews>
  <sheetFormatPr baseColWidth="10" defaultRowHeight="15" x14ac:dyDescent="0"/>
  <cols>
    <col min="4" max="4" width="22" customWidth="1"/>
    <col min="6" max="6" width="12.6640625" customWidth="1"/>
    <col min="7" max="7" width="30.33203125" customWidth="1"/>
    <col min="8" max="8" width="19.33203125" customWidth="1"/>
  </cols>
  <sheetData>
    <row r="1" spans="2:8" ht="16" thickBot="1"/>
    <row r="2" spans="2:8" ht="16" thickBot="1">
      <c r="B2" s="280" t="s">
        <v>81</v>
      </c>
      <c r="C2" s="281"/>
      <c r="D2" s="282"/>
      <c r="F2" s="278" t="s">
        <v>81</v>
      </c>
      <c r="G2" s="281"/>
      <c r="H2" s="282"/>
    </row>
    <row r="3" spans="2:8" ht="16" thickBot="1">
      <c r="C3" s="302" t="s">
        <v>75</v>
      </c>
      <c r="D3" s="303"/>
      <c r="F3" s="164"/>
      <c r="G3" s="281" t="s">
        <v>80</v>
      </c>
      <c r="H3" s="282"/>
    </row>
    <row r="4" spans="2:8" ht="16" thickBot="1">
      <c r="B4" s="252"/>
      <c r="C4" s="253" t="s">
        <v>0</v>
      </c>
      <c r="D4" s="254" t="s">
        <v>65</v>
      </c>
      <c r="F4" s="78"/>
      <c r="G4" s="281" t="s">
        <v>4</v>
      </c>
      <c r="H4" s="282"/>
    </row>
    <row r="5" spans="2:8" ht="16" thickBot="1">
      <c r="B5" s="203" t="s">
        <v>66</v>
      </c>
      <c r="C5" s="255">
        <v>3.7196827794561926</v>
      </c>
      <c r="D5" s="256">
        <v>5.0985949367088601</v>
      </c>
      <c r="F5" s="78"/>
      <c r="G5" s="304" t="s">
        <v>0</v>
      </c>
      <c r="H5" s="149" t="s">
        <v>69</v>
      </c>
    </row>
    <row r="6" spans="2:8" ht="16" thickBot="1">
      <c r="B6" s="134" t="s">
        <v>67</v>
      </c>
      <c r="C6" s="257">
        <v>4.4967539267015706</v>
      </c>
      <c r="D6" s="5">
        <v>5.1035733695652175</v>
      </c>
      <c r="F6" s="79"/>
      <c r="G6" s="305" t="s">
        <v>79</v>
      </c>
      <c r="H6" s="295"/>
    </row>
    <row r="7" spans="2:8">
      <c r="B7" s="134" t="s">
        <v>68</v>
      </c>
      <c r="C7" s="257">
        <v>4.7456564019448946</v>
      </c>
      <c r="D7" s="5">
        <v>5.5668235294117636</v>
      </c>
      <c r="F7" s="307">
        <v>1</v>
      </c>
      <c r="G7" s="74">
        <v>4.4229515546659375</v>
      </c>
      <c r="H7" s="56">
        <v>5.440151065430336</v>
      </c>
    </row>
    <row r="8" spans="2:8">
      <c r="B8" s="134" t="s">
        <v>70</v>
      </c>
      <c r="C8" s="257">
        <v>4.9450271247739588</v>
      </c>
      <c r="D8" s="5">
        <v>5.9916124260355028</v>
      </c>
      <c r="F8" s="308">
        <v>2</v>
      </c>
      <c r="G8" s="75">
        <v>4.057401992334154</v>
      </c>
      <c r="H8" s="57">
        <v>5.4760253769623501</v>
      </c>
    </row>
    <row r="9" spans="2:8" ht="16" thickBot="1">
      <c r="B9" s="135" t="s">
        <v>71</v>
      </c>
      <c r="C9" s="258">
        <v>4.2076375404530744</v>
      </c>
      <c r="D9" s="51"/>
      <c r="F9" s="308">
        <v>3</v>
      </c>
      <c r="G9" s="75">
        <v>3.9453854282810035</v>
      </c>
      <c r="H9" s="57">
        <v>4.3638185126356843</v>
      </c>
    </row>
    <row r="10" spans="2:8" ht="16" thickBot="1">
      <c r="B10" s="259" t="s">
        <v>4</v>
      </c>
      <c r="C10" s="260">
        <f>AVERAGE(C5:C9)</f>
        <v>4.4229515546659375</v>
      </c>
      <c r="D10" s="261">
        <f>AVERAGE(D5:D8)</f>
        <v>5.440151065430336</v>
      </c>
      <c r="F10" s="309">
        <v>4</v>
      </c>
      <c r="G10" s="306">
        <v>3.9856903022210641</v>
      </c>
      <c r="H10" s="276">
        <v>4.416515828163516</v>
      </c>
    </row>
    <row r="11" spans="2:8" ht="16" thickBot="1">
      <c r="F11" s="93" t="s">
        <v>4</v>
      </c>
      <c r="G11" s="315">
        <f>AVERAGE(G7:G10)</f>
        <v>4.1028573193755395</v>
      </c>
      <c r="H11" s="315">
        <f>AVERAGE(H7:H10)</f>
        <v>4.9241276957979716</v>
      </c>
    </row>
    <row r="12" spans="2:8" ht="16" thickBot="1">
      <c r="C12" s="293" t="s">
        <v>76</v>
      </c>
      <c r="D12" s="294"/>
      <c r="F12" s="313" t="s">
        <v>7</v>
      </c>
      <c r="G12" s="102">
        <v>0.21490000000000001</v>
      </c>
      <c r="H12" s="57">
        <v>0.61850000000000005</v>
      </c>
    </row>
    <row r="13" spans="2:8" ht="16" thickBot="1">
      <c r="B13" s="252"/>
      <c r="C13" s="253" t="s">
        <v>0</v>
      </c>
      <c r="D13" s="254" t="s">
        <v>65</v>
      </c>
      <c r="F13" s="314" t="s">
        <v>8</v>
      </c>
      <c r="G13" s="316">
        <v>0.1074</v>
      </c>
      <c r="H13" s="310">
        <v>0.30919999999999997</v>
      </c>
    </row>
    <row r="14" spans="2:8" ht="16" thickBot="1">
      <c r="B14" s="85" t="s">
        <v>66</v>
      </c>
      <c r="C14" s="262">
        <v>3.7396031061259709</v>
      </c>
      <c r="D14" s="256">
        <v>5.3232274247491649</v>
      </c>
      <c r="F14" s="277" t="s">
        <v>5</v>
      </c>
      <c r="G14" s="311">
        <v>4</v>
      </c>
      <c r="H14" s="312">
        <v>4</v>
      </c>
    </row>
    <row r="15" spans="2:8" ht="16" thickBot="1">
      <c r="B15" s="123" t="s">
        <v>67</v>
      </c>
      <c r="C15" s="3">
        <v>3.8728130671506347</v>
      </c>
      <c r="D15" s="5">
        <v>5.3205813953488361</v>
      </c>
      <c r="F15" s="318" t="s">
        <v>82</v>
      </c>
      <c r="G15" s="319"/>
      <c r="H15" s="317" t="s">
        <v>83</v>
      </c>
    </row>
    <row r="16" spans="2:8">
      <c r="B16" s="123" t="s">
        <v>68</v>
      </c>
      <c r="C16" s="3">
        <v>3.5967986520640265</v>
      </c>
      <c r="D16" s="5">
        <v>5.7842673107890494</v>
      </c>
      <c r="F16" s="1"/>
    </row>
    <row r="17" spans="2:7">
      <c r="B17" s="123" t="s">
        <v>70</v>
      </c>
      <c r="C17" s="3">
        <v>4.5149364406779657</v>
      </c>
      <c r="D17" s="5"/>
    </row>
    <row r="18" spans="2:7" ht="16" thickBot="1">
      <c r="B18" s="87" t="s">
        <v>71</v>
      </c>
      <c r="C18" s="263">
        <v>4.5628586956521735</v>
      </c>
      <c r="D18" s="264"/>
    </row>
    <row r="19" spans="2:7" ht="16" thickBot="1">
      <c r="B19" s="259" t="s">
        <v>4</v>
      </c>
      <c r="C19" s="265">
        <f>AVERAGE(C14:C18)</f>
        <v>4.057401992334154</v>
      </c>
      <c r="D19" s="266">
        <f>AVERAGE(D14:D18)</f>
        <v>5.4760253769623501</v>
      </c>
    </row>
    <row r="20" spans="2:7" ht="16" thickBot="1"/>
    <row r="21" spans="2:7" ht="16" thickBot="1">
      <c r="C21" s="293" t="s">
        <v>77</v>
      </c>
      <c r="D21" s="294"/>
    </row>
    <row r="22" spans="2:7" ht="16" thickBot="1">
      <c r="B22" s="252"/>
      <c r="C22" s="253" t="s">
        <v>0</v>
      </c>
      <c r="D22" s="254" t="s">
        <v>65</v>
      </c>
    </row>
    <row r="23" spans="2:7">
      <c r="B23" s="203" t="s">
        <v>66</v>
      </c>
      <c r="C23" s="255">
        <v>4.026708494208493</v>
      </c>
      <c r="D23" s="256">
        <v>4.221069042316258</v>
      </c>
    </row>
    <row r="24" spans="2:7">
      <c r="B24" s="134" t="s">
        <v>67</v>
      </c>
      <c r="C24" s="257">
        <v>3.9139271653543299</v>
      </c>
      <c r="D24" s="5">
        <v>4.3217041420118338</v>
      </c>
      <c r="G24" s="1"/>
    </row>
    <row r="25" spans="2:7">
      <c r="B25" s="134" t="s">
        <v>68</v>
      </c>
      <c r="C25" s="257">
        <v>4.0465717192268569</v>
      </c>
      <c r="D25" s="5">
        <v>4.2310767590618337</v>
      </c>
      <c r="G25" s="1"/>
    </row>
    <row r="26" spans="2:7">
      <c r="B26" s="134" t="s">
        <v>70</v>
      </c>
      <c r="C26" s="257">
        <v>3.7943343343343336</v>
      </c>
      <c r="D26" s="5">
        <v>4.5118022528160191</v>
      </c>
    </row>
    <row r="27" spans="2:7" ht="16" thickBot="1">
      <c r="B27" s="135" t="s">
        <v>71</v>
      </c>
      <c r="C27" s="87"/>
      <c r="D27" s="264">
        <v>4.533440366972477</v>
      </c>
    </row>
    <row r="28" spans="2:7" ht="16" thickBot="1">
      <c r="B28" s="259" t="s">
        <v>4</v>
      </c>
      <c r="C28" s="260">
        <f>AVERAGE(C23:C26)</f>
        <v>3.9453854282810035</v>
      </c>
      <c r="D28" s="261">
        <f>AVERAGE(D23:D27)</f>
        <v>4.3638185126356843</v>
      </c>
    </row>
    <row r="29" spans="2:7" ht="16" thickBot="1"/>
    <row r="30" spans="2:7" ht="16" thickBot="1">
      <c r="C30" s="293" t="s">
        <v>78</v>
      </c>
      <c r="D30" s="294"/>
    </row>
    <row r="31" spans="2:7" ht="16" thickBot="1">
      <c r="B31" s="252"/>
      <c r="C31" s="253" t="s">
        <v>0</v>
      </c>
      <c r="D31" s="254" t="s">
        <v>65</v>
      </c>
    </row>
    <row r="32" spans="2:7">
      <c r="B32" s="203" t="s">
        <v>66</v>
      </c>
      <c r="C32" s="267">
        <v>4.179211886304909</v>
      </c>
      <c r="D32" s="268">
        <v>4.3425341219290274</v>
      </c>
    </row>
    <row r="33" spans="2:4">
      <c r="B33" s="134" t="s">
        <v>67</v>
      </c>
      <c r="C33" s="269">
        <v>4.1173612228479479</v>
      </c>
      <c r="D33" s="270">
        <v>4.3672282157676339</v>
      </c>
    </row>
    <row r="34" spans="2:4">
      <c r="B34" s="134" t="s">
        <v>68</v>
      </c>
      <c r="C34" s="269">
        <v>3.6879800796812745</v>
      </c>
      <c r="D34" s="270">
        <v>4.4774462365591399</v>
      </c>
    </row>
    <row r="35" spans="2:4">
      <c r="B35" s="134" t="s">
        <v>70</v>
      </c>
      <c r="C35" s="269">
        <v>3.9582080200501251</v>
      </c>
      <c r="D35" s="270">
        <v>4.6210982658959532</v>
      </c>
    </row>
    <row r="36" spans="2:4">
      <c r="B36" s="134" t="s">
        <v>71</v>
      </c>
      <c r="C36" s="123"/>
      <c r="D36" s="270">
        <v>4.5046522094926349</v>
      </c>
    </row>
    <row r="37" spans="2:4">
      <c r="B37" s="134" t="s">
        <v>72</v>
      </c>
      <c r="C37" s="123"/>
      <c r="D37" s="270">
        <v>4.3230284360189577</v>
      </c>
    </row>
    <row r="38" spans="2:4">
      <c r="B38" s="134" t="s">
        <v>73</v>
      </c>
      <c r="C38" s="123"/>
      <c r="D38" s="270">
        <v>4.3715823529411768</v>
      </c>
    </row>
    <row r="39" spans="2:4" ht="16" thickBot="1">
      <c r="B39" s="271" t="s">
        <v>74</v>
      </c>
      <c r="C39" s="272"/>
      <c r="D39" s="273">
        <v>4.3245567867036012</v>
      </c>
    </row>
    <row r="40" spans="2:4" ht="16" thickBot="1">
      <c r="B40" s="259" t="s">
        <v>4</v>
      </c>
      <c r="C40" s="274">
        <f>AVERAGE(C32:C39)</f>
        <v>3.9856903022210641</v>
      </c>
      <c r="D40" s="275">
        <f>AVERAGE(D32:D39)</f>
        <v>4.416515828163516</v>
      </c>
    </row>
  </sheetData>
  <mergeCells count="9">
    <mergeCell ref="B2:D2"/>
    <mergeCell ref="F2:H2"/>
    <mergeCell ref="C21:D21"/>
    <mergeCell ref="C30:D30"/>
    <mergeCell ref="G4:H4"/>
    <mergeCell ref="G3:H3"/>
    <mergeCell ref="C3:D3"/>
    <mergeCell ref="G6:H6"/>
    <mergeCell ref="C12:D12"/>
  </mergeCells>
  <pageMargins left="0.75" right="0.75" top="1" bottom="1" header="0.5" footer="0.5"/>
  <pageSetup orientation="portrait" horizontalDpi="4294967292" verticalDpi="4294967292"/>
  <ignoredErrors>
    <ignoredError sqref="C4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2"/>
  <sheetViews>
    <sheetView topLeftCell="A21" workbookViewId="0">
      <selection activeCell="E52" sqref="E52"/>
    </sheetView>
  </sheetViews>
  <sheetFormatPr baseColWidth="10" defaultRowHeight="15" x14ac:dyDescent="0"/>
  <cols>
    <col min="3" max="3" width="21.5" bestFit="1" customWidth="1"/>
    <col min="4" max="4" width="19.83203125" bestFit="1" customWidth="1"/>
    <col min="5" max="5" width="33.33203125" bestFit="1" customWidth="1"/>
  </cols>
  <sheetData>
    <row r="2" spans="2:5" ht="16" thickBot="1"/>
    <row r="3" spans="2:5" ht="16" thickBot="1">
      <c r="B3" s="280" t="s">
        <v>29</v>
      </c>
      <c r="C3" s="281"/>
      <c r="D3" s="281"/>
      <c r="E3" s="282"/>
    </row>
    <row r="4" spans="2:5">
      <c r="B4" s="85"/>
      <c r="C4" s="121" t="s">
        <v>17</v>
      </c>
      <c r="D4" s="121" t="s">
        <v>18</v>
      </c>
      <c r="E4" s="122" t="s">
        <v>19</v>
      </c>
    </row>
    <row r="5" spans="2:5">
      <c r="B5" s="123">
        <v>1</v>
      </c>
      <c r="C5" s="120">
        <v>90</v>
      </c>
      <c r="D5" s="120">
        <v>79</v>
      </c>
      <c r="E5" s="100">
        <v>92</v>
      </c>
    </row>
    <row r="6" spans="2:5">
      <c r="B6" s="123">
        <v>2</v>
      </c>
      <c r="C6" s="120">
        <v>80</v>
      </c>
      <c r="D6" s="120">
        <v>82</v>
      </c>
      <c r="E6" s="100">
        <v>95</v>
      </c>
    </row>
    <row r="7" spans="2:5">
      <c r="B7" s="123">
        <v>3</v>
      </c>
      <c r="C7" s="120">
        <v>87</v>
      </c>
      <c r="D7" s="120">
        <v>88</v>
      </c>
      <c r="E7" s="100">
        <v>92</v>
      </c>
    </row>
    <row r="8" spans="2:5">
      <c r="B8" s="123">
        <v>4</v>
      </c>
      <c r="C8" s="120">
        <v>71</v>
      </c>
      <c r="D8" s="120">
        <v>82</v>
      </c>
      <c r="E8" s="100">
        <v>92</v>
      </c>
    </row>
    <row r="9" spans="2:5">
      <c r="B9" s="123">
        <v>5</v>
      </c>
      <c r="C9" s="120">
        <v>89</v>
      </c>
      <c r="D9" s="120">
        <v>81</v>
      </c>
      <c r="E9" s="100">
        <v>96</v>
      </c>
    </row>
    <row r="10" spans="2:5">
      <c r="B10" s="123">
        <v>6</v>
      </c>
      <c r="C10" s="120"/>
      <c r="D10" s="120">
        <v>83</v>
      </c>
      <c r="E10" s="100">
        <v>94</v>
      </c>
    </row>
    <row r="11" spans="2:5">
      <c r="B11" s="123">
        <v>7</v>
      </c>
      <c r="C11" s="120"/>
      <c r="D11" s="120"/>
      <c r="E11" s="100">
        <v>87</v>
      </c>
    </row>
    <row r="12" spans="2:5" ht="16" thickBot="1">
      <c r="B12" s="87">
        <v>8</v>
      </c>
      <c r="C12" s="124"/>
      <c r="D12" s="124"/>
      <c r="E12" s="104">
        <v>99</v>
      </c>
    </row>
    <row r="13" spans="2:5">
      <c r="B13" s="38" t="s">
        <v>4</v>
      </c>
      <c r="C13" s="39">
        <f>AVERAGE(C5:C12)</f>
        <v>83.4</v>
      </c>
      <c r="D13" s="39">
        <f t="shared" ref="D13:E13" si="0">AVERAGE(D5:D12)</f>
        <v>82.5</v>
      </c>
      <c r="E13" s="40">
        <f t="shared" si="0"/>
        <v>93.375</v>
      </c>
    </row>
    <row r="14" spans="2:5">
      <c r="B14" s="41" t="s">
        <v>7</v>
      </c>
      <c r="C14" s="37">
        <f>STDEV(C5:C12)</f>
        <v>7.9561297123664341</v>
      </c>
      <c r="D14" s="37">
        <f t="shared" ref="D14:E14" si="1">STDEV(D5:D12)</f>
        <v>3.0166206257996713</v>
      </c>
      <c r="E14" s="42">
        <f t="shared" si="1"/>
        <v>3.5431019500674021</v>
      </c>
    </row>
    <row r="15" spans="2:5">
      <c r="B15" s="41" t="s">
        <v>8</v>
      </c>
      <c r="C15" s="36">
        <f>C14/SQRT(5)</f>
        <v>3.5580893749314391</v>
      </c>
      <c r="D15" s="36">
        <f>D14/SQRT(6)</f>
        <v>1.2315302134607444</v>
      </c>
      <c r="E15" s="43">
        <f>E14/SQRT(8)</f>
        <v>1.2526757076639701</v>
      </c>
    </row>
    <row r="16" spans="2:5" ht="16" thickBot="1">
      <c r="B16" s="44" t="s">
        <v>5</v>
      </c>
      <c r="C16" s="45">
        <v>5</v>
      </c>
      <c r="D16" s="45">
        <v>6</v>
      </c>
      <c r="E16" s="46">
        <v>8</v>
      </c>
    </row>
    <row r="17" spans="2:9">
      <c r="B17" s="126"/>
      <c r="C17" s="127"/>
      <c r="D17" s="128"/>
      <c r="E17" s="129" t="s">
        <v>10</v>
      </c>
    </row>
    <row r="18" spans="2:9">
      <c r="B18" s="41" t="s">
        <v>6</v>
      </c>
      <c r="C18" s="49"/>
      <c r="D18" s="67"/>
      <c r="E18" s="130" t="s">
        <v>60</v>
      </c>
    </row>
    <row r="19" spans="2:9" ht="16" thickBot="1">
      <c r="B19" s="87"/>
      <c r="C19" s="50"/>
      <c r="D19" s="51"/>
      <c r="E19" s="131" t="s">
        <v>61</v>
      </c>
    </row>
    <row r="22" spans="2:9" ht="16" thickBot="1"/>
    <row r="23" spans="2:9" ht="16" thickBot="1">
      <c r="B23" s="280" t="s">
        <v>28</v>
      </c>
      <c r="C23" s="281"/>
      <c r="D23" s="281"/>
      <c r="E23" s="282"/>
    </row>
    <row r="24" spans="2:9" ht="16" thickBot="1">
      <c r="B24" s="85"/>
      <c r="C24" s="136" t="s">
        <v>17</v>
      </c>
      <c r="D24" s="136" t="s">
        <v>18</v>
      </c>
      <c r="E24" s="13" t="s">
        <v>19</v>
      </c>
    </row>
    <row r="25" spans="2:9">
      <c r="B25" s="134">
        <v>1</v>
      </c>
      <c r="C25" s="137">
        <v>26.7</v>
      </c>
      <c r="D25" s="138">
        <v>24.8</v>
      </c>
      <c r="E25" s="139">
        <v>23.6</v>
      </c>
    </row>
    <row r="26" spans="2:9">
      <c r="B26" s="134">
        <v>2</v>
      </c>
      <c r="C26" s="140">
        <v>25.2</v>
      </c>
      <c r="D26" s="133">
        <v>24.8</v>
      </c>
      <c r="E26" s="141">
        <v>25.2</v>
      </c>
    </row>
    <row r="27" spans="2:9">
      <c r="B27" s="134">
        <v>3</v>
      </c>
      <c r="C27" s="140">
        <v>22.8</v>
      </c>
      <c r="D27" s="133">
        <v>25.3</v>
      </c>
      <c r="E27" s="141">
        <v>22.4</v>
      </c>
      <c r="H27" s="1"/>
    </row>
    <row r="28" spans="2:9">
      <c r="B28" s="134">
        <v>4</v>
      </c>
      <c r="C28" s="140">
        <v>24.6</v>
      </c>
      <c r="D28" s="133">
        <v>23.3</v>
      </c>
      <c r="E28" s="141">
        <v>25.3</v>
      </c>
      <c r="H28" s="1"/>
      <c r="I28" s="1"/>
    </row>
    <row r="29" spans="2:9">
      <c r="B29" s="134">
        <v>5</v>
      </c>
      <c r="C29" s="140">
        <v>25.4</v>
      </c>
      <c r="D29" s="133">
        <v>24.5</v>
      </c>
      <c r="E29" s="141">
        <v>23</v>
      </c>
      <c r="H29" s="1"/>
      <c r="I29" s="1"/>
    </row>
    <row r="30" spans="2:9">
      <c r="B30" s="134">
        <v>6</v>
      </c>
      <c r="C30" s="140"/>
      <c r="D30" s="133">
        <v>26</v>
      </c>
      <c r="E30" s="141">
        <v>23.7</v>
      </c>
    </row>
    <row r="31" spans="2:9">
      <c r="B31" s="134">
        <v>7</v>
      </c>
      <c r="C31" s="140"/>
      <c r="D31" s="133"/>
      <c r="E31" s="141">
        <v>27.9</v>
      </c>
    </row>
    <row r="32" spans="2:9" ht="16" thickBot="1">
      <c r="B32" s="135">
        <v>8</v>
      </c>
      <c r="C32" s="142"/>
      <c r="D32" s="143"/>
      <c r="E32" s="144">
        <v>26.3</v>
      </c>
    </row>
    <row r="33" spans="2:5">
      <c r="B33" s="38" t="s">
        <v>4</v>
      </c>
      <c r="C33" s="39">
        <f>AVERAGE(C25:C32)</f>
        <v>24.940000000000005</v>
      </c>
      <c r="D33" s="39">
        <f t="shared" ref="D33:E33" si="2">AVERAGE(D25:D32)</f>
        <v>24.783333333333331</v>
      </c>
      <c r="E33" s="40">
        <f t="shared" si="2"/>
        <v>24.675000000000001</v>
      </c>
    </row>
    <row r="34" spans="2:5">
      <c r="B34" s="41" t="s">
        <v>7</v>
      </c>
      <c r="C34" s="37">
        <f>STDEV(C25:C32)</f>
        <v>1.4205632685663803</v>
      </c>
      <c r="D34" s="37">
        <f t="shared" ref="D34:E34" si="3">STDEV(D25:D32)</f>
        <v>0.89758936416752755</v>
      </c>
      <c r="E34" s="42">
        <f t="shared" si="3"/>
        <v>1.8437151933760576</v>
      </c>
    </row>
    <row r="35" spans="2:5">
      <c r="B35" s="41" t="s">
        <v>8</v>
      </c>
      <c r="C35" s="36">
        <f>C34/SQRT(5)</f>
        <v>0.63529520697074326</v>
      </c>
      <c r="D35" s="36">
        <f>D34/SQRT(6)</f>
        <v>0.36643932345993896</v>
      </c>
      <c r="E35" s="43">
        <f>E34/SQRT(8)</f>
        <v>0.65185175790643857</v>
      </c>
    </row>
    <row r="36" spans="2:5" ht="16" thickBot="1">
      <c r="B36" s="44" t="s">
        <v>5</v>
      </c>
      <c r="C36" s="45">
        <v>5</v>
      </c>
      <c r="D36" s="45">
        <v>6</v>
      </c>
      <c r="E36" s="46">
        <v>8</v>
      </c>
    </row>
    <row r="38" spans="2:5" ht="16" thickBot="1"/>
    <row r="39" spans="2:5" ht="16" thickBot="1">
      <c r="B39" s="280" t="s">
        <v>64</v>
      </c>
      <c r="C39" s="281"/>
      <c r="D39" s="281"/>
      <c r="E39" s="282"/>
    </row>
    <row r="40" spans="2:5" ht="16" thickBot="1">
      <c r="B40" s="85"/>
      <c r="C40" s="136" t="s">
        <v>17</v>
      </c>
      <c r="D40" s="136" t="s">
        <v>18</v>
      </c>
      <c r="E40" s="13" t="s">
        <v>19</v>
      </c>
    </row>
    <row r="41" spans="2:5">
      <c r="B41" s="134">
        <v>1</v>
      </c>
      <c r="C41" s="106">
        <v>0.41899999999999998</v>
      </c>
      <c r="D41" s="146">
        <v>0.39500000000000002</v>
      </c>
      <c r="E41" s="251">
        <v>0.35199999999999998</v>
      </c>
    </row>
    <row r="42" spans="2:5">
      <c r="B42" s="134">
        <v>2</v>
      </c>
      <c r="C42" s="107">
        <v>0.42599999999999999</v>
      </c>
      <c r="D42" s="120">
        <v>0.38100000000000001</v>
      </c>
      <c r="E42" s="100">
        <v>0.42799999999999999</v>
      </c>
    </row>
    <row r="43" spans="2:5">
      <c r="B43" s="134">
        <v>3</v>
      </c>
      <c r="C43" s="107">
        <v>0.46200000000000002</v>
      </c>
      <c r="D43" s="120">
        <v>0.41599999999999998</v>
      </c>
      <c r="E43" s="100">
        <v>0.68100000000000005</v>
      </c>
    </row>
    <row r="44" spans="2:5">
      <c r="B44" s="134">
        <v>4</v>
      </c>
      <c r="C44" s="107">
        <v>0.47399999999999998</v>
      </c>
      <c r="D44" s="120">
        <v>0.60699999999999998</v>
      </c>
      <c r="E44" s="100">
        <v>0.48099999999999998</v>
      </c>
    </row>
    <row r="45" spans="2:5">
      <c r="B45" s="134">
        <v>5</v>
      </c>
      <c r="C45" s="107">
        <v>0.39600000000000002</v>
      </c>
      <c r="D45" s="120">
        <v>0.218</v>
      </c>
      <c r="E45" s="100">
        <v>0.49199999999999999</v>
      </c>
    </row>
    <row r="46" spans="2:5">
      <c r="B46" s="134">
        <v>6</v>
      </c>
      <c r="C46" s="107"/>
      <c r="D46" s="120">
        <v>0.61199999999999999</v>
      </c>
      <c r="E46" s="100">
        <v>0.371</v>
      </c>
    </row>
    <row r="47" spans="2:5">
      <c r="B47" s="134">
        <v>7</v>
      </c>
      <c r="C47" s="107"/>
      <c r="D47" s="120"/>
      <c r="E47" s="100">
        <v>0.54100000000000004</v>
      </c>
    </row>
    <row r="48" spans="2:5" ht="16" thickBot="1">
      <c r="B48" s="135">
        <v>8</v>
      </c>
      <c r="C48" s="142"/>
      <c r="D48" s="143"/>
      <c r="E48" s="144"/>
    </row>
    <row r="49" spans="2:5">
      <c r="B49" s="38" t="s">
        <v>4</v>
      </c>
      <c r="C49" s="119">
        <f>AVERAGE(C41:C48)</f>
        <v>0.43540000000000001</v>
      </c>
      <c r="D49" s="119">
        <f t="shared" ref="D49" si="4">AVERAGE(D41:D48)</f>
        <v>0.43816666666666665</v>
      </c>
      <c r="E49" s="132">
        <f>AVERAGE(E41:E48)</f>
        <v>0.47800000000000004</v>
      </c>
    </row>
    <row r="50" spans="2:5">
      <c r="B50" s="41" t="s">
        <v>7</v>
      </c>
      <c r="C50" s="37">
        <f>STDEV(C41:C48)</f>
        <v>3.2043720133592475E-2</v>
      </c>
      <c r="D50" s="37">
        <f t="shared" ref="D50:E50" si="5">STDEV(D41:D48)</f>
        <v>0.15021240516903625</v>
      </c>
      <c r="E50" s="42">
        <f t="shared" si="5"/>
        <v>0.11195832557995256</v>
      </c>
    </row>
    <row r="51" spans="2:5">
      <c r="B51" s="41" t="s">
        <v>8</v>
      </c>
      <c r="C51" s="36">
        <f>C50/SQRT(5)</f>
        <v>1.4330387294138283E-2</v>
      </c>
      <c r="D51" s="36">
        <f>D50/SQRT(6)</f>
        <v>6.1323957616724198E-2</v>
      </c>
      <c r="E51" s="43">
        <f>E50/SQRT(7)</f>
        <v>4.2316269526822249E-2</v>
      </c>
    </row>
    <row r="52" spans="2:5" ht="16" thickBot="1">
      <c r="B52" s="44" t="s">
        <v>5</v>
      </c>
      <c r="C52" s="45">
        <v>5</v>
      </c>
      <c r="D52" s="45">
        <v>6</v>
      </c>
      <c r="E52" s="46">
        <v>7</v>
      </c>
    </row>
  </sheetData>
  <mergeCells count="3">
    <mergeCell ref="B3:E3"/>
    <mergeCell ref="B23:E23"/>
    <mergeCell ref="B39:E39"/>
  </mergeCells>
  <pageMargins left="0.75" right="0.75" top="1" bottom="1" header="0.5" footer="0.5"/>
  <pageSetup orientation="portrait" horizontalDpi="4294967292" verticalDpi="4294967292"/>
  <ignoredErrors>
    <ignoredError sqref="C13:D14 C33:E34 E49:E50 D49:D50 C49:C5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44"/>
  <sheetViews>
    <sheetView tabSelected="1" topLeftCell="A9" workbookViewId="0">
      <selection activeCell="L3" sqref="L3:M10"/>
    </sheetView>
  </sheetViews>
  <sheetFormatPr baseColWidth="10" defaultRowHeight="15" x14ac:dyDescent="0"/>
  <cols>
    <col min="1" max="1" width="8.5" customWidth="1"/>
    <col min="3" max="3" width="9.1640625" bestFit="1" customWidth="1"/>
    <col min="4" max="5" width="19.83203125" bestFit="1" customWidth="1"/>
    <col min="6" max="6" width="33.33203125" bestFit="1" customWidth="1"/>
    <col min="12" max="12" width="15.6640625" bestFit="1" customWidth="1"/>
    <col min="13" max="13" width="15.5" bestFit="1" customWidth="1"/>
  </cols>
  <sheetData>
    <row r="1" spans="2:32" ht="16" thickBot="1"/>
    <row r="2" spans="2:32" ht="16" thickBot="1">
      <c r="B2" s="280" t="s">
        <v>53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2"/>
    </row>
    <row r="3" spans="2:32" ht="16" thickBot="1">
      <c r="B3" s="249"/>
      <c r="C3" s="230"/>
      <c r="D3" s="230"/>
      <c r="E3" s="230"/>
      <c r="F3" s="230"/>
      <c r="G3" s="230"/>
      <c r="H3" s="230"/>
      <c r="I3" s="230"/>
      <c r="J3" s="230"/>
      <c r="K3" s="230"/>
      <c r="L3" s="248" t="s">
        <v>22</v>
      </c>
      <c r="M3" s="248" t="s">
        <v>23</v>
      </c>
    </row>
    <row r="4" spans="2:32" ht="16" thickBot="1">
      <c r="B4" s="145" t="s">
        <v>27</v>
      </c>
      <c r="C4" s="296" t="s">
        <v>17</v>
      </c>
      <c r="D4" s="297"/>
      <c r="E4" s="297"/>
      <c r="F4" s="297"/>
      <c r="G4" s="297"/>
      <c r="H4" s="153" t="s">
        <v>4</v>
      </c>
      <c r="I4" s="154" t="s">
        <v>7</v>
      </c>
      <c r="J4" s="154" t="s">
        <v>8</v>
      </c>
      <c r="K4" s="154" t="s">
        <v>5</v>
      </c>
      <c r="L4" s="182" t="s">
        <v>21</v>
      </c>
      <c r="M4" s="182" t="s">
        <v>21</v>
      </c>
    </row>
    <row r="5" spans="2:32">
      <c r="B5" s="106">
        <v>0</v>
      </c>
      <c r="C5" s="146">
        <v>90</v>
      </c>
      <c r="D5" s="146">
        <v>80</v>
      </c>
      <c r="E5" s="146">
        <v>87</v>
      </c>
      <c r="F5" s="146">
        <v>71</v>
      </c>
      <c r="G5" s="150">
        <v>89</v>
      </c>
      <c r="H5" s="155">
        <f>AVERAGE(C5:G5)</f>
        <v>83.4</v>
      </c>
      <c r="I5" s="174">
        <f>STDEV(C5:G5)</f>
        <v>7.9561297123664341</v>
      </c>
      <c r="J5" s="175">
        <f>I5/SQRT(5)</f>
        <v>3.5580893749314391</v>
      </c>
      <c r="K5" s="179">
        <v>5</v>
      </c>
      <c r="L5" s="183" t="s">
        <v>24</v>
      </c>
      <c r="M5" s="184" t="s">
        <v>24</v>
      </c>
      <c r="AE5" s="1"/>
      <c r="AF5" s="1"/>
    </row>
    <row r="6" spans="2:32">
      <c r="B6" s="107">
        <v>15</v>
      </c>
      <c r="C6" s="120">
        <v>280</v>
      </c>
      <c r="D6" s="120">
        <v>392</v>
      </c>
      <c r="E6" s="120">
        <v>348</v>
      </c>
      <c r="F6" s="120">
        <v>299</v>
      </c>
      <c r="G6" s="151">
        <v>239</v>
      </c>
      <c r="H6" s="156">
        <f t="shared" ref="H6:H10" si="0">AVERAGE(C6:G6)</f>
        <v>311.60000000000002</v>
      </c>
      <c r="I6" s="105">
        <f t="shared" ref="I6:I10" si="1">STDEV(C6:G6)</f>
        <v>59.617950316997671</v>
      </c>
      <c r="J6" s="176">
        <f t="shared" ref="J6:J10" si="2">I6/SQRT(5)</f>
        <v>26.661957917602386</v>
      </c>
      <c r="K6" s="180">
        <v>5</v>
      </c>
      <c r="L6" s="185" t="s">
        <v>24</v>
      </c>
      <c r="M6" s="186" t="s">
        <v>24</v>
      </c>
      <c r="AE6" s="1"/>
      <c r="AF6" s="1"/>
    </row>
    <row r="7" spans="2:32">
      <c r="B7" s="107">
        <v>30</v>
      </c>
      <c r="C7" s="120">
        <v>170</v>
      </c>
      <c r="D7" s="120">
        <v>334</v>
      </c>
      <c r="E7" s="120" t="s">
        <v>56</v>
      </c>
      <c r="F7" s="120">
        <v>289</v>
      </c>
      <c r="G7" s="151">
        <v>261</v>
      </c>
      <c r="H7" s="156">
        <f t="shared" si="0"/>
        <v>263.5</v>
      </c>
      <c r="I7" s="105">
        <f t="shared" si="1"/>
        <v>69.207417714192076</v>
      </c>
      <c r="J7" s="176">
        <f t="shared" si="2"/>
        <v>30.950498111231319</v>
      </c>
      <c r="K7" s="180">
        <v>5</v>
      </c>
      <c r="L7" s="19" t="s">
        <v>50</v>
      </c>
      <c r="M7" s="187" t="s">
        <v>52</v>
      </c>
      <c r="AE7" s="1"/>
      <c r="AF7" s="1"/>
    </row>
    <row r="8" spans="2:32">
      <c r="B8" s="107">
        <v>60</v>
      </c>
      <c r="C8" s="120">
        <v>119</v>
      </c>
      <c r="D8" s="120">
        <v>167</v>
      </c>
      <c r="E8" s="120">
        <v>158</v>
      </c>
      <c r="F8" s="120">
        <v>149</v>
      </c>
      <c r="G8" s="151">
        <v>154</v>
      </c>
      <c r="H8" s="156">
        <f t="shared" si="0"/>
        <v>149.4</v>
      </c>
      <c r="I8" s="105">
        <f t="shared" si="1"/>
        <v>18.229097618916832</v>
      </c>
      <c r="J8" s="176">
        <f t="shared" si="2"/>
        <v>8.1523002888755176</v>
      </c>
      <c r="K8" s="180">
        <v>5</v>
      </c>
      <c r="L8" s="185" t="s">
        <v>51</v>
      </c>
      <c r="M8" s="186" t="s">
        <v>24</v>
      </c>
      <c r="AE8" s="1"/>
      <c r="AF8" s="1"/>
    </row>
    <row r="9" spans="2:32">
      <c r="B9" s="107">
        <v>90</v>
      </c>
      <c r="C9" s="120">
        <v>118</v>
      </c>
      <c r="D9" s="120">
        <v>162</v>
      </c>
      <c r="E9" s="120">
        <v>149</v>
      </c>
      <c r="F9" s="120">
        <v>110</v>
      </c>
      <c r="G9" s="151">
        <v>118</v>
      </c>
      <c r="H9" s="156">
        <f t="shared" si="0"/>
        <v>131.4</v>
      </c>
      <c r="I9" s="105">
        <f t="shared" si="1"/>
        <v>22.711230702011708</v>
      </c>
      <c r="J9" s="176">
        <f t="shared" si="2"/>
        <v>10.156771140475689</v>
      </c>
      <c r="K9" s="180">
        <v>5</v>
      </c>
      <c r="L9" s="185" t="s">
        <v>24</v>
      </c>
      <c r="M9" s="186" t="s">
        <v>24</v>
      </c>
      <c r="AE9" s="1"/>
      <c r="AF9" s="1"/>
    </row>
    <row r="10" spans="2:32" ht="16" thickBot="1">
      <c r="B10" s="108">
        <v>120</v>
      </c>
      <c r="C10" s="124">
        <v>115</v>
      </c>
      <c r="D10" s="124">
        <v>120</v>
      </c>
      <c r="E10" s="124">
        <v>119</v>
      </c>
      <c r="F10" s="124">
        <v>108</v>
      </c>
      <c r="G10" s="152">
        <v>111</v>
      </c>
      <c r="H10" s="157">
        <f t="shared" si="0"/>
        <v>114.6</v>
      </c>
      <c r="I10" s="177">
        <f t="shared" si="1"/>
        <v>5.1283525619832337</v>
      </c>
      <c r="J10" s="178">
        <f t="shared" si="2"/>
        <v>2.2934689882359427</v>
      </c>
      <c r="K10" s="181">
        <v>5</v>
      </c>
      <c r="L10" s="125" t="s">
        <v>24</v>
      </c>
      <c r="M10" s="188" t="s">
        <v>24</v>
      </c>
      <c r="AE10" s="1"/>
      <c r="AF10" s="1"/>
    </row>
    <row r="11" spans="2:32" ht="16" thickBot="1"/>
    <row r="12" spans="2:32" ht="16" thickBot="1">
      <c r="B12" s="145" t="s">
        <v>27</v>
      </c>
      <c r="C12" s="298" t="s">
        <v>20</v>
      </c>
      <c r="D12" s="299"/>
      <c r="E12" s="299"/>
      <c r="F12" s="299"/>
      <c r="G12" s="299"/>
      <c r="H12" s="300"/>
      <c r="I12" s="153" t="s">
        <v>4</v>
      </c>
      <c r="J12" s="154" t="s">
        <v>7</v>
      </c>
      <c r="K12" s="189" t="s">
        <v>8</v>
      </c>
      <c r="L12" s="145" t="s">
        <v>5</v>
      </c>
      <c r="M12" s="24"/>
    </row>
    <row r="13" spans="2:32">
      <c r="B13" s="106">
        <v>0</v>
      </c>
      <c r="C13" s="146">
        <v>79</v>
      </c>
      <c r="D13" s="146">
        <v>82</v>
      </c>
      <c r="E13" s="146">
        <v>88</v>
      </c>
      <c r="F13" s="146">
        <v>82</v>
      </c>
      <c r="G13" s="146">
        <v>81</v>
      </c>
      <c r="H13" s="150">
        <v>83</v>
      </c>
      <c r="I13" s="168">
        <f>AVERAGE(C13:H13)</f>
        <v>82.5</v>
      </c>
      <c r="J13" s="158">
        <f>STDEV(C13:H13)</f>
        <v>3.0166206257996713</v>
      </c>
      <c r="K13" s="161">
        <f>J13/SQRT(6)</f>
        <v>1.2315302134607444</v>
      </c>
      <c r="L13" s="171">
        <v>6</v>
      </c>
    </row>
    <row r="14" spans="2:32">
      <c r="B14" s="107">
        <v>15</v>
      </c>
      <c r="C14" s="120">
        <v>255</v>
      </c>
      <c r="D14" s="120">
        <v>314</v>
      </c>
      <c r="E14" s="120">
        <v>382</v>
      </c>
      <c r="F14" s="120">
        <v>307</v>
      </c>
      <c r="G14" s="120">
        <v>301</v>
      </c>
      <c r="H14" s="151">
        <v>273</v>
      </c>
      <c r="I14" s="169">
        <f t="shared" ref="I14:I18" si="3">AVERAGE(C14:H14)</f>
        <v>305.33333333333331</v>
      </c>
      <c r="J14" s="159">
        <f t="shared" ref="J14:J18" si="4">STDEV(C14:H14)</f>
        <v>43.711173247428107</v>
      </c>
      <c r="K14" s="162">
        <f t="shared" ref="K14:K18" si="5">J14/SQRT(6)</f>
        <v>17.845011752432271</v>
      </c>
      <c r="L14" s="172">
        <v>6</v>
      </c>
    </row>
    <row r="15" spans="2:32">
      <c r="B15" s="107">
        <v>30</v>
      </c>
      <c r="C15" s="120">
        <v>264</v>
      </c>
      <c r="D15" s="120">
        <v>281</v>
      </c>
      <c r="E15" s="120">
        <v>251</v>
      </c>
      <c r="F15" s="120">
        <v>259</v>
      </c>
      <c r="G15" s="120">
        <v>279</v>
      </c>
      <c r="H15" s="151">
        <v>242</v>
      </c>
      <c r="I15" s="169">
        <f t="shared" si="3"/>
        <v>262.66666666666669</v>
      </c>
      <c r="J15" s="159">
        <f t="shared" si="4"/>
        <v>15.370968306084904</v>
      </c>
      <c r="K15" s="162">
        <f t="shared" si="5"/>
        <v>6.2751715337333831</v>
      </c>
      <c r="L15" s="172">
        <v>6</v>
      </c>
    </row>
    <row r="16" spans="2:32">
      <c r="B16" s="107">
        <v>60</v>
      </c>
      <c r="C16" s="120">
        <v>163</v>
      </c>
      <c r="D16" s="120">
        <v>153</v>
      </c>
      <c r="E16" s="120">
        <v>199</v>
      </c>
      <c r="F16" s="120">
        <v>128</v>
      </c>
      <c r="G16" s="120">
        <v>185</v>
      </c>
      <c r="H16" s="151">
        <v>120</v>
      </c>
      <c r="I16" s="169">
        <f t="shared" si="3"/>
        <v>158</v>
      </c>
      <c r="J16" s="159">
        <f t="shared" si="4"/>
        <v>30.996774025694997</v>
      </c>
      <c r="K16" s="162">
        <f t="shared" si="5"/>
        <v>12.654380005884656</v>
      </c>
      <c r="L16" s="172">
        <v>6</v>
      </c>
    </row>
    <row r="17" spans="2:14">
      <c r="B17" s="107">
        <v>90</v>
      </c>
      <c r="C17" s="120">
        <v>117</v>
      </c>
      <c r="D17" s="120">
        <v>116</v>
      </c>
      <c r="E17" s="120">
        <v>174</v>
      </c>
      <c r="F17" s="120">
        <v>108</v>
      </c>
      <c r="G17" s="120">
        <v>125</v>
      </c>
      <c r="H17" s="151">
        <v>125</v>
      </c>
      <c r="I17" s="169">
        <f t="shared" si="3"/>
        <v>127.5</v>
      </c>
      <c r="J17" s="159">
        <f t="shared" si="4"/>
        <v>23.653752345029741</v>
      </c>
      <c r="K17" s="162">
        <f t="shared" si="5"/>
        <v>9.6566039579139833</v>
      </c>
      <c r="L17" s="172">
        <v>6</v>
      </c>
    </row>
    <row r="18" spans="2:14" ht="16" thickBot="1">
      <c r="B18" s="108">
        <v>120</v>
      </c>
      <c r="C18" s="124">
        <v>98</v>
      </c>
      <c r="D18" s="124">
        <v>101</v>
      </c>
      <c r="E18" s="124">
        <v>166</v>
      </c>
      <c r="F18" s="124">
        <v>104</v>
      </c>
      <c r="G18" s="124">
        <v>109</v>
      </c>
      <c r="H18" s="152">
        <v>111</v>
      </c>
      <c r="I18" s="170">
        <f t="shared" si="3"/>
        <v>114.83333333333333</v>
      </c>
      <c r="J18" s="160">
        <f t="shared" si="4"/>
        <v>25.52972124146023</v>
      </c>
      <c r="K18" s="163">
        <f t="shared" si="5"/>
        <v>10.42246505284511</v>
      </c>
      <c r="L18" s="173">
        <v>6</v>
      </c>
    </row>
    <row r="19" spans="2:14" ht="16" thickBot="1"/>
    <row r="20" spans="2:14" ht="16" thickBot="1">
      <c r="B20" s="145" t="s">
        <v>27</v>
      </c>
      <c r="C20" s="296" t="s">
        <v>19</v>
      </c>
      <c r="D20" s="297"/>
      <c r="E20" s="297"/>
      <c r="F20" s="297"/>
      <c r="G20" s="297"/>
      <c r="H20" s="297"/>
      <c r="I20" s="297"/>
      <c r="J20" s="301"/>
      <c r="K20" s="147" t="s">
        <v>4</v>
      </c>
      <c r="L20" s="148" t="s">
        <v>7</v>
      </c>
      <c r="M20" s="148" t="s">
        <v>8</v>
      </c>
      <c r="N20" s="149" t="s">
        <v>5</v>
      </c>
    </row>
    <row r="21" spans="2:14">
      <c r="B21" s="106">
        <v>0</v>
      </c>
      <c r="C21" s="146">
        <v>92</v>
      </c>
      <c r="D21" s="146">
        <v>95</v>
      </c>
      <c r="E21" s="146">
        <v>92</v>
      </c>
      <c r="F21" s="146">
        <v>92</v>
      </c>
      <c r="G21" s="146">
        <v>96</v>
      </c>
      <c r="H21" s="146">
        <v>94</v>
      </c>
      <c r="I21" s="146">
        <v>87</v>
      </c>
      <c r="J21" s="150">
        <v>99</v>
      </c>
      <c r="K21" s="165">
        <f>AVERAGE(C21:J21)</f>
        <v>93.375</v>
      </c>
      <c r="L21" s="158">
        <f>STDEV(C21:J21)</f>
        <v>3.5431019500674021</v>
      </c>
      <c r="M21" s="161">
        <f>L21/SQRT(8)</f>
        <v>1.2526757076639701</v>
      </c>
      <c r="N21" s="164">
        <v>8</v>
      </c>
    </row>
    <row r="22" spans="2:14">
      <c r="B22" s="107">
        <v>15</v>
      </c>
      <c r="C22" s="120">
        <v>432</v>
      </c>
      <c r="D22" s="120">
        <v>338</v>
      </c>
      <c r="E22" s="120">
        <v>371</v>
      </c>
      <c r="F22" s="120">
        <v>313</v>
      </c>
      <c r="G22" s="120">
        <v>317</v>
      </c>
      <c r="H22" s="120">
        <v>388</v>
      </c>
      <c r="I22" s="120">
        <v>292</v>
      </c>
      <c r="J22" s="151">
        <v>379</v>
      </c>
      <c r="K22" s="166">
        <f t="shared" ref="K22:K26" si="6">AVERAGE(C22:J22)</f>
        <v>353.75</v>
      </c>
      <c r="L22" s="159">
        <f t="shared" ref="L22:L26" si="7">STDEV(C22:J22)</f>
        <v>46.756970450557269</v>
      </c>
      <c r="M22" s="162">
        <f t="shared" ref="M22:M26" si="8">L22/SQRT(8)</f>
        <v>16.531085436664032</v>
      </c>
      <c r="N22" s="78">
        <v>8</v>
      </c>
    </row>
    <row r="23" spans="2:14">
      <c r="B23" s="107">
        <v>30</v>
      </c>
      <c r="C23" s="120">
        <v>354</v>
      </c>
      <c r="D23" s="120">
        <v>308</v>
      </c>
      <c r="E23" s="120">
        <v>316</v>
      </c>
      <c r="F23" s="120">
        <v>330</v>
      </c>
      <c r="G23" s="120">
        <v>336</v>
      </c>
      <c r="H23" s="120">
        <v>285</v>
      </c>
      <c r="I23" s="120">
        <v>398</v>
      </c>
      <c r="J23" s="151">
        <v>317</v>
      </c>
      <c r="K23" s="166">
        <f t="shared" si="6"/>
        <v>330.5</v>
      </c>
      <c r="L23" s="159">
        <f t="shared" si="7"/>
        <v>34.033596846141819</v>
      </c>
      <c r="M23" s="162">
        <f t="shared" si="8"/>
        <v>12.032693559037988</v>
      </c>
      <c r="N23" s="78">
        <v>8</v>
      </c>
    </row>
    <row r="24" spans="2:14">
      <c r="B24" s="107">
        <v>60</v>
      </c>
      <c r="C24" s="120">
        <v>207</v>
      </c>
      <c r="D24" s="120">
        <v>170</v>
      </c>
      <c r="E24" s="120">
        <v>196</v>
      </c>
      <c r="F24" s="120">
        <v>226</v>
      </c>
      <c r="G24" s="120">
        <v>183</v>
      </c>
      <c r="H24" s="120">
        <v>158</v>
      </c>
      <c r="I24" s="120">
        <v>315</v>
      </c>
      <c r="J24" s="151">
        <v>174</v>
      </c>
      <c r="K24" s="166">
        <f t="shared" si="6"/>
        <v>203.625</v>
      </c>
      <c r="L24" s="159">
        <f t="shared" si="7"/>
        <v>49.985533621524652</v>
      </c>
      <c r="M24" s="162">
        <f t="shared" si="8"/>
        <v>17.672554892504124</v>
      </c>
      <c r="N24" s="78">
        <v>8</v>
      </c>
    </row>
    <row r="25" spans="2:14">
      <c r="B25" s="107">
        <v>90</v>
      </c>
      <c r="C25" s="120">
        <v>175</v>
      </c>
      <c r="D25" s="120">
        <v>105</v>
      </c>
      <c r="E25" s="120">
        <v>128</v>
      </c>
      <c r="F25" s="120">
        <v>161</v>
      </c>
      <c r="G25" s="120">
        <v>142</v>
      </c>
      <c r="H25" s="120">
        <v>135</v>
      </c>
      <c r="I25" s="120">
        <v>212</v>
      </c>
      <c r="J25" s="151">
        <v>153</v>
      </c>
      <c r="K25" s="166">
        <f t="shared" si="6"/>
        <v>151.375</v>
      </c>
      <c r="L25" s="159">
        <f t="shared" si="7"/>
        <v>32.473890611205974</v>
      </c>
      <c r="M25" s="162">
        <f t="shared" si="8"/>
        <v>11.481254131346951</v>
      </c>
      <c r="N25" s="78">
        <v>8</v>
      </c>
    </row>
    <row r="26" spans="2:14" ht="16" thickBot="1">
      <c r="B26" s="108">
        <v>120</v>
      </c>
      <c r="C26" s="124">
        <v>159</v>
      </c>
      <c r="D26" s="124">
        <v>104</v>
      </c>
      <c r="E26" s="124">
        <v>118</v>
      </c>
      <c r="F26" s="124">
        <v>124</v>
      </c>
      <c r="G26" s="124">
        <v>129</v>
      </c>
      <c r="H26" s="124">
        <v>120</v>
      </c>
      <c r="I26" s="124">
        <v>151</v>
      </c>
      <c r="J26" s="152">
        <v>114</v>
      </c>
      <c r="K26" s="167">
        <f t="shared" si="6"/>
        <v>127.375</v>
      </c>
      <c r="L26" s="160">
        <f t="shared" si="7"/>
        <v>18.669589482058019</v>
      </c>
      <c r="M26" s="163">
        <f t="shared" si="8"/>
        <v>6.6006966623661336</v>
      </c>
      <c r="N26" s="79">
        <v>8</v>
      </c>
    </row>
    <row r="27" spans="2:14" ht="16" thickBot="1"/>
    <row r="28" spans="2:14" ht="16" thickBot="1">
      <c r="C28" s="280" t="s">
        <v>54</v>
      </c>
      <c r="D28" s="281"/>
      <c r="E28" s="281"/>
      <c r="F28" s="282"/>
    </row>
    <row r="29" spans="2:14">
      <c r="C29" s="85"/>
      <c r="D29" s="121" t="s">
        <v>17</v>
      </c>
      <c r="E29" s="121" t="s">
        <v>18</v>
      </c>
      <c r="F29" s="122" t="s">
        <v>19</v>
      </c>
      <c r="L29" s="1"/>
      <c r="M29" s="1"/>
      <c r="N29" s="1"/>
    </row>
    <row r="30" spans="2:14">
      <c r="C30" s="123">
        <v>1</v>
      </c>
      <c r="D30" s="120">
        <v>17535</v>
      </c>
      <c r="E30" s="120">
        <v>20228</v>
      </c>
      <c r="F30" s="100">
        <v>28980</v>
      </c>
      <c r="L30" s="1"/>
      <c r="M30" s="1"/>
      <c r="N30" s="1"/>
    </row>
    <row r="31" spans="2:14">
      <c r="C31" s="123">
        <v>2</v>
      </c>
      <c r="D31" s="120">
        <v>25890</v>
      </c>
      <c r="E31" s="120">
        <v>21233</v>
      </c>
      <c r="F31" s="100">
        <v>22523</v>
      </c>
      <c r="L31" s="1"/>
      <c r="M31" s="1"/>
      <c r="N31" s="1"/>
    </row>
    <row r="32" spans="2:14">
      <c r="C32" s="123">
        <v>3</v>
      </c>
      <c r="D32" s="120">
        <v>23273</v>
      </c>
      <c r="E32" s="120">
        <v>25718</v>
      </c>
      <c r="F32" s="100">
        <v>24855</v>
      </c>
      <c r="L32" s="1"/>
      <c r="M32" s="1"/>
      <c r="N32" s="1"/>
    </row>
    <row r="33" spans="3:14">
      <c r="C33" s="123">
        <v>4</v>
      </c>
      <c r="D33" s="120">
        <v>20910</v>
      </c>
      <c r="E33" s="120">
        <v>19688</v>
      </c>
      <c r="F33" s="100">
        <v>26280</v>
      </c>
      <c r="L33" s="1"/>
      <c r="M33" s="1"/>
      <c r="N33" s="1"/>
    </row>
    <row r="34" spans="3:14">
      <c r="C34" s="123">
        <v>5</v>
      </c>
      <c r="D34" s="120">
        <v>19950</v>
      </c>
      <c r="E34" s="120">
        <v>22335</v>
      </c>
      <c r="F34" s="100">
        <v>24720</v>
      </c>
      <c r="L34" s="1"/>
      <c r="M34" s="1"/>
      <c r="N34" s="1"/>
    </row>
    <row r="35" spans="3:14">
      <c r="C35" s="123">
        <v>6</v>
      </c>
      <c r="D35" s="120"/>
      <c r="E35" s="120">
        <v>19178</v>
      </c>
      <c r="F35" s="100">
        <v>23528</v>
      </c>
      <c r="L35" s="1"/>
      <c r="M35" s="1"/>
      <c r="N35" s="1"/>
    </row>
    <row r="36" spans="3:14">
      <c r="C36" s="123">
        <v>7</v>
      </c>
      <c r="D36" s="120"/>
      <c r="E36" s="120"/>
      <c r="F36" s="100">
        <v>32063</v>
      </c>
      <c r="L36" s="1"/>
      <c r="M36" s="1"/>
      <c r="N36" s="1"/>
    </row>
    <row r="37" spans="3:14" ht="16" thickBot="1">
      <c r="C37" s="87">
        <v>8</v>
      </c>
      <c r="D37" s="124"/>
      <c r="E37" s="124"/>
      <c r="F37" s="104">
        <v>25080</v>
      </c>
    </row>
    <row r="38" spans="3:14">
      <c r="C38" s="118" t="s">
        <v>4</v>
      </c>
      <c r="D38" s="119">
        <f>AVERAGE(D30:D37)</f>
        <v>21511.599999999999</v>
      </c>
      <c r="E38" s="119">
        <f t="shared" ref="E38:F38" si="9">AVERAGE(E30:E37)</f>
        <v>21396.666666666668</v>
      </c>
      <c r="F38" s="132">
        <f t="shared" si="9"/>
        <v>26003.625</v>
      </c>
    </row>
    <row r="39" spans="3:14">
      <c r="C39" s="41" t="s">
        <v>7</v>
      </c>
      <c r="D39" s="37">
        <f>STDEV(D30:D37)</f>
        <v>3197.1386113210592</v>
      </c>
      <c r="E39" s="37">
        <f t="shared" ref="E39:F39" si="10">STDEV(E30:E37)</f>
        <v>2399.5409283166432</v>
      </c>
      <c r="F39" s="42">
        <f t="shared" si="10"/>
        <v>3110.2320050118446</v>
      </c>
    </row>
    <row r="40" spans="3:14">
      <c r="C40" s="41" t="s">
        <v>8</v>
      </c>
      <c r="D40" s="36">
        <f>D39/SQRT(5)</f>
        <v>1429.8038536806334</v>
      </c>
      <c r="E40" s="36">
        <f>E39/SQRT(6)</f>
        <v>979.60848188334057</v>
      </c>
      <c r="F40" s="43">
        <f>F39/SQRT(8)</f>
        <v>1099.6330709036536</v>
      </c>
    </row>
    <row r="41" spans="3:14" ht="16" thickBot="1">
      <c r="C41" s="44" t="s">
        <v>5</v>
      </c>
      <c r="D41" s="45">
        <v>5</v>
      </c>
      <c r="E41" s="45">
        <v>6</v>
      </c>
      <c r="F41" s="46">
        <v>8</v>
      </c>
    </row>
    <row r="42" spans="3:14">
      <c r="C42" s="126"/>
      <c r="D42" s="127"/>
      <c r="E42" s="128"/>
      <c r="F42" s="129" t="s">
        <v>10</v>
      </c>
    </row>
    <row r="43" spans="3:14">
      <c r="C43" s="41" t="s">
        <v>6</v>
      </c>
      <c r="D43" s="49"/>
      <c r="E43" s="67"/>
      <c r="F43" s="130" t="s">
        <v>62</v>
      </c>
    </row>
    <row r="44" spans="3:14" ht="16" thickBot="1">
      <c r="C44" s="87"/>
      <c r="D44" s="50"/>
      <c r="E44" s="51"/>
      <c r="F44" s="131" t="s">
        <v>63</v>
      </c>
    </row>
  </sheetData>
  <mergeCells count="5">
    <mergeCell ref="C4:G4"/>
    <mergeCell ref="C12:H12"/>
    <mergeCell ref="C20:J20"/>
    <mergeCell ref="C28:F28"/>
    <mergeCell ref="B2:M2"/>
  </mergeCells>
  <pageMargins left="0.75" right="0.75" top="1" bottom="1" header="0.5" footer="0.5"/>
  <pageSetup orientation="portrait" horizontalDpi="4294967292" verticalDpi="4294967292"/>
  <ignoredErrors>
    <ignoredError sqref="I13:I18 J13:J18 H5:H6 H8:H10 I5:I6 I8:I10 K21:K26 L21:L26" formulaRange="1"/>
    <ignoredError sqref="H7:I7" formulaRange="1" emptyCellReference="1"/>
    <ignoredError sqref="D38:F3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3A</vt:lpstr>
      <vt:lpstr>Figure 3B</vt:lpstr>
      <vt:lpstr>Figure 3C</vt:lpstr>
      <vt:lpstr>Figure 3E</vt:lpstr>
      <vt:lpstr>Figure 3H and I</vt:lpstr>
      <vt:lpstr>Figure 3J and K</vt:lpstr>
    </vt:vector>
  </TitlesOfParts>
  <Company>HSPH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Arruda</dc:creator>
  <cp:lastModifiedBy>Ana Paula Arruda</cp:lastModifiedBy>
  <cp:lastPrinted>2017-07-03T23:38:54Z</cp:lastPrinted>
  <dcterms:created xsi:type="dcterms:W3CDTF">2017-07-03T19:21:00Z</dcterms:created>
  <dcterms:modified xsi:type="dcterms:W3CDTF">2017-11-23T03:37:54Z</dcterms:modified>
</cp:coreProperties>
</file>