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5520" tabRatio="500" firstSheet="1" activeTab="2"/>
  </bookViews>
  <sheets>
    <sheet name="Figure 5B" sheetId="1" r:id="rId1"/>
    <sheet name="Figure 5C" sheetId="2" r:id="rId2"/>
    <sheet name="Figure 5D" sheetId="3" r:id="rId3"/>
    <sheet name="Figure 5E" sheetId="4" r:id="rId4"/>
    <sheet name="Figure 5F and G" sheetId="5" r:id="rId5"/>
    <sheet name="Figure 5H" sheetId="7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5" i="3" l="1"/>
  <c r="D35" i="3"/>
  <c r="E34" i="3"/>
  <c r="D34" i="3"/>
  <c r="E33" i="3"/>
  <c r="D33" i="3"/>
  <c r="L4" i="3"/>
  <c r="K4" i="3"/>
  <c r="P13" i="3"/>
  <c r="O14" i="3"/>
  <c r="P14" i="3"/>
  <c r="P15" i="3"/>
  <c r="P16" i="3"/>
  <c r="P17" i="3"/>
  <c r="P12" i="3"/>
  <c r="O13" i="3"/>
  <c r="O15" i="3"/>
  <c r="O16" i="3"/>
  <c r="O17" i="3"/>
  <c r="O12" i="3"/>
  <c r="N13" i="3"/>
  <c r="N14" i="3"/>
  <c r="N15" i="3"/>
  <c r="N16" i="3"/>
  <c r="N17" i="3"/>
  <c r="N12" i="3"/>
  <c r="D25" i="7"/>
  <c r="C25" i="7"/>
  <c r="D24" i="7"/>
  <c r="C24" i="7"/>
  <c r="D23" i="7"/>
  <c r="C23" i="7"/>
  <c r="G34" i="5"/>
  <c r="G35" i="5"/>
  <c r="F34" i="5"/>
  <c r="F35" i="5"/>
  <c r="E34" i="5"/>
  <c r="E35" i="5"/>
  <c r="D34" i="5"/>
  <c r="D35" i="5"/>
  <c r="G33" i="5"/>
  <c r="F33" i="5"/>
  <c r="E33" i="5"/>
  <c r="D33" i="5"/>
  <c r="Q17" i="5"/>
  <c r="Q18" i="5"/>
  <c r="P17" i="5"/>
  <c r="P18" i="5"/>
  <c r="O17" i="5"/>
  <c r="O18" i="5"/>
  <c r="N17" i="5"/>
  <c r="N18" i="5"/>
  <c r="M17" i="5"/>
  <c r="M18" i="5"/>
  <c r="L17" i="5"/>
  <c r="L18" i="5"/>
  <c r="K17" i="5"/>
  <c r="K18" i="5"/>
  <c r="J17" i="5"/>
  <c r="J18" i="5"/>
  <c r="I17" i="5"/>
  <c r="I18" i="5"/>
  <c r="H17" i="5"/>
  <c r="H18" i="5"/>
  <c r="G17" i="5"/>
  <c r="G18" i="5"/>
  <c r="F17" i="5"/>
  <c r="F18" i="5"/>
  <c r="E17" i="5"/>
  <c r="E18" i="5"/>
  <c r="D17" i="5"/>
  <c r="D18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G21" i="4"/>
  <c r="G22" i="4"/>
  <c r="G23" i="4"/>
  <c r="G24" i="4"/>
  <c r="G26" i="4"/>
  <c r="G27" i="4"/>
  <c r="F21" i="4"/>
  <c r="F22" i="4"/>
  <c r="F26" i="4"/>
  <c r="F27" i="4"/>
  <c r="E21" i="4"/>
  <c r="E22" i="4"/>
  <c r="E23" i="4"/>
  <c r="E26" i="4"/>
  <c r="E27" i="4"/>
  <c r="D21" i="4"/>
  <c r="D22" i="4"/>
  <c r="D26" i="4"/>
  <c r="D27" i="4"/>
  <c r="G25" i="4"/>
  <c r="F25" i="4"/>
  <c r="E25" i="4"/>
  <c r="D25" i="4"/>
  <c r="K9" i="3"/>
  <c r="L9" i="3"/>
  <c r="J9" i="3"/>
  <c r="K8" i="3"/>
  <c r="L8" i="3"/>
  <c r="J8" i="3"/>
  <c r="K7" i="3"/>
  <c r="L7" i="3"/>
  <c r="J7" i="3"/>
  <c r="K6" i="3"/>
  <c r="L6" i="3"/>
  <c r="J6" i="3"/>
  <c r="K5" i="3"/>
  <c r="L5" i="3"/>
  <c r="J5" i="3"/>
  <c r="J4" i="3"/>
  <c r="D31" i="2"/>
  <c r="D32" i="2"/>
  <c r="C31" i="2"/>
  <c r="C32" i="2"/>
  <c r="D30" i="2"/>
  <c r="C30" i="2"/>
  <c r="D22" i="2"/>
  <c r="D21" i="2"/>
  <c r="C21" i="2"/>
  <c r="D20" i="2"/>
  <c r="C20" i="2"/>
  <c r="D19" i="2"/>
  <c r="C19" i="2"/>
  <c r="K19" i="1"/>
  <c r="K20" i="1"/>
  <c r="J19" i="1"/>
  <c r="J20" i="1"/>
  <c r="I19" i="1"/>
  <c r="I20" i="1"/>
  <c r="H19" i="1"/>
  <c r="H20" i="1"/>
  <c r="G19" i="1"/>
  <c r="G20" i="1"/>
  <c r="F19" i="1"/>
  <c r="F20" i="1"/>
  <c r="E19" i="1"/>
  <c r="E20" i="1"/>
  <c r="D19" i="1"/>
  <c r="D20" i="1"/>
  <c r="K18" i="1"/>
  <c r="J18" i="1"/>
  <c r="I18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<sst xmlns="http://schemas.openxmlformats.org/spreadsheetml/2006/main" count="149" uniqueCount="55">
  <si>
    <t>mRNA expression levels measured by qPCR normalized by 18S</t>
  </si>
  <si>
    <t>STIM2</t>
  </si>
  <si>
    <t>Orai1</t>
  </si>
  <si>
    <t>Itpr1</t>
  </si>
  <si>
    <t>SERCA</t>
  </si>
  <si>
    <t>AdGFP</t>
  </si>
  <si>
    <t>AdSTIM1-YFP</t>
  </si>
  <si>
    <t>Average</t>
  </si>
  <si>
    <t>SD</t>
  </si>
  <si>
    <t>SE</t>
  </si>
  <si>
    <t>N</t>
  </si>
  <si>
    <t>Unpaired t test</t>
  </si>
  <si>
    <t>P value</t>
  </si>
  <si>
    <t>* p=0.0464</t>
  </si>
  <si>
    <t>*p=0.0446</t>
  </si>
  <si>
    <t>Western Blot quantification</t>
  </si>
  <si>
    <t>SERCA A.U.</t>
  </si>
  <si>
    <t>Tubulin A.U.</t>
  </si>
  <si>
    <t>SERCA/Tubulin ratio</t>
  </si>
  <si>
    <t xml:space="preserve">SERCA/tubulin normalized by control </t>
  </si>
  <si>
    <t>*p=0.0011</t>
  </si>
  <si>
    <t>Glucose tolerance test</t>
  </si>
  <si>
    <t>Time (min)</t>
  </si>
  <si>
    <t>adGFP</t>
  </si>
  <si>
    <t>adSTIM1-YFP</t>
  </si>
  <si>
    <t>Area Under the Curve</t>
  </si>
  <si>
    <t>pAKT</t>
  </si>
  <si>
    <t>AdGFP PBS</t>
  </si>
  <si>
    <t>AdGFP Insulin</t>
  </si>
  <si>
    <t>AdSTIM1-YFP PBS</t>
  </si>
  <si>
    <t>AdSTIM1-YFP Insulin</t>
  </si>
  <si>
    <t>AKT</t>
  </si>
  <si>
    <t>pAKT/AKT</t>
  </si>
  <si>
    <t>*p=0.0003</t>
  </si>
  <si>
    <t>mRNA leavels measured by qPCR normalized by 18S</t>
  </si>
  <si>
    <t>GCK</t>
  </si>
  <si>
    <t>Hxk2</t>
  </si>
  <si>
    <t>Hxk3</t>
  </si>
  <si>
    <t>Pyr Kinase</t>
  </si>
  <si>
    <t>GPI</t>
  </si>
  <si>
    <t>Pgm1</t>
  </si>
  <si>
    <t>Pgm2</t>
  </si>
  <si>
    <t>p-value</t>
  </si>
  <si>
    <t>*p-value</t>
  </si>
  <si>
    <t>#p-value</t>
  </si>
  <si>
    <t>Pck1</t>
  </si>
  <si>
    <t>G6PC</t>
  </si>
  <si>
    <t>adSTIM1YFP</t>
  </si>
  <si>
    <t>s</t>
  </si>
  <si>
    <t>TG (ug/mg tisuse)</t>
  </si>
  <si>
    <t>Mean</t>
  </si>
  <si>
    <t>*p=0.042</t>
  </si>
  <si>
    <t>3 cohorts pooled</t>
  </si>
  <si>
    <t>*p=0.019</t>
  </si>
  <si>
    <t>n.d.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</si>
</sst>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12" x14ac:knownFonts="1">
    <font>
      <sz val="12"/>
      <color theme="1"/>
      <name val="Calibri"/>
      <family val="2"/>
      <scheme val="minor"/>
    </font>
    <font>
      <b/>
      <sz val="12"/>
      <color theme="1"/>
      <name val="Arial"/>
    </font>
    <font>
      <b/>
      <sz val="12"/>
      <name val="Arial"/>
    </font>
    <font>
      <sz val="12"/>
      <name val="Arial"/>
    </font>
    <font>
      <sz val="12"/>
      <color theme="1"/>
      <name val="Arial"/>
    </font>
    <font>
      <sz val="12"/>
      <color rgb="FF00000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Arial"/>
    </font>
    <font>
      <b/>
      <sz val="12"/>
      <color rgb="FF000000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1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4" xfId="0" applyBorder="1"/>
    <xf numFmtId="0" fontId="0" fillId="0" borderId="7" xfId="0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/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/>
    <xf numFmtId="0" fontId="2" fillId="0" borderId="11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0" xfId="0" applyBorder="1"/>
    <xf numFmtId="0" fontId="0" fillId="0" borderId="21" xfId="0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23" xfId="0" applyBorder="1" applyAlignment="1">
      <alignment horizontal="center"/>
    </xf>
    <xf numFmtId="2" fontId="0" fillId="0" borderId="23" xfId="0" applyNumberForma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1" fillId="0" borderId="25" xfId="0" applyFont="1" applyBorder="1"/>
    <xf numFmtId="2" fontId="1" fillId="0" borderId="14" xfId="0" applyNumberFormat="1" applyFont="1" applyBorder="1" applyAlignment="1">
      <alignment horizontal="center"/>
    </xf>
    <xf numFmtId="2" fontId="1" fillId="0" borderId="15" xfId="0" applyNumberFormat="1" applyFont="1" applyBorder="1" applyAlignment="1">
      <alignment horizontal="center"/>
    </xf>
    <xf numFmtId="0" fontId="1" fillId="0" borderId="26" xfId="0" applyFont="1" applyBorder="1"/>
    <xf numFmtId="2" fontId="4" fillId="0" borderId="18" xfId="0" applyNumberFormat="1" applyFont="1" applyBorder="1" applyAlignment="1">
      <alignment horizontal="center"/>
    </xf>
    <xf numFmtId="2" fontId="4" fillId="0" borderId="19" xfId="0" applyNumberFormat="1" applyFont="1" applyBorder="1" applyAlignment="1">
      <alignment horizontal="center"/>
    </xf>
    <xf numFmtId="2" fontId="1" fillId="0" borderId="18" xfId="0" applyNumberFormat="1" applyFont="1" applyBorder="1" applyAlignment="1">
      <alignment horizontal="center"/>
    </xf>
    <xf numFmtId="2" fontId="1" fillId="0" borderId="19" xfId="0" applyNumberFormat="1" applyFont="1" applyBorder="1" applyAlignment="1">
      <alignment horizontal="center"/>
    </xf>
    <xf numFmtId="0" fontId="1" fillId="0" borderId="27" xfId="0" applyFont="1" applyBorder="1"/>
    <xf numFmtId="1" fontId="1" fillId="0" borderId="23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8" xfId="0" applyBorder="1"/>
    <xf numFmtId="0" fontId="0" fillId="0" borderId="0" xfId="0" applyBorder="1"/>
    <xf numFmtId="0" fontId="1" fillId="0" borderId="28" xfId="0" applyFont="1" applyBorder="1"/>
    <xf numFmtId="0" fontId="0" fillId="0" borderId="5" xfId="0" applyBorder="1"/>
    <xf numFmtId="0" fontId="0" fillId="0" borderId="6" xfId="0" applyBorder="1"/>
    <xf numFmtId="0" fontId="3" fillId="0" borderId="6" xfId="0" applyFont="1" applyBorder="1" applyAlignment="1">
      <alignment horizontal="right"/>
    </xf>
    <xf numFmtId="0" fontId="4" fillId="0" borderId="7" xfId="0" applyFont="1" applyBorder="1"/>
    <xf numFmtId="0" fontId="4" fillId="0" borderId="26" xfId="0" applyFont="1" applyBorder="1"/>
    <xf numFmtId="2" fontId="4" fillId="0" borderId="14" xfId="0" applyNumberFormat="1" applyFont="1" applyBorder="1" applyAlignment="1">
      <alignment horizontal="center"/>
    </xf>
    <xf numFmtId="2" fontId="4" fillId="0" borderId="15" xfId="0" applyNumberFormat="1" applyFont="1" applyBorder="1" applyAlignment="1">
      <alignment horizontal="center"/>
    </xf>
    <xf numFmtId="0" fontId="4" fillId="0" borderId="27" xfId="0" applyFont="1" applyBorder="1"/>
    <xf numFmtId="2" fontId="3" fillId="0" borderId="23" xfId="0" applyNumberFormat="1" applyFont="1" applyBorder="1" applyAlignment="1">
      <alignment horizontal="center"/>
    </xf>
    <xf numFmtId="2" fontId="4" fillId="0" borderId="24" xfId="0" applyNumberFormat="1" applyFont="1" applyBorder="1" applyAlignment="1">
      <alignment horizontal="center"/>
    </xf>
    <xf numFmtId="0" fontId="0" fillId="0" borderId="30" xfId="0" applyBorder="1"/>
    <xf numFmtId="0" fontId="4" fillId="0" borderId="4" xfId="0" applyFont="1" applyBorder="1"/>
    <xf numFmtId="2" fontId="5" fillId="0" borderId="14" xfId="0" applyNumberFormat="1" applyFont="1" applyBorder="1" applyAlignment="1">
      <alignment horizontal="center"/>
    </xf>
    <xf numFmtId="2" fontId="5" fillId="0" borderId="15" xfId="0" applyNumberFormat="1" applyFont="1" applyBorder="1" applyAlignment="1">
      <alignment horizontal="center"/>
    </xf>
    <xf numFmtId="2" fontId="5" fillId="0" borderId="18" xfId="0" applyNumberFormat="1" applyFont="1" applyBorder="1" applyAlignment="1">
      <alignment horizontal="center"/>
    </xf>
    <xf numFmtId="2" fontId="5" fillId="0" borderId="19" xfId="0" applyNumberFormat="1" applyFont="1" applyBorder="1" applyAlignment="1">
      <alignment horizontal="center"/>
    </xf>
    <xf numFmtId="0" fontId="4" fillId="0" borderId="20" xfId="0" applyFont="1" applyBorder="1"/>
    <xf numFmtId="2" fontId="5" fillId="0" borderId="24" xfId="0" applyNumberFormat="1" applyFont="1" applyBorder="1" applyAlignment="1">
      <alignment horizontal="center"/>
    </xf>
    <xf numFmtId="0" fontId="4" fillId="0" borderId="31" xfId="0" applyFont="1" applyBorder="1"/>
    <xf numFmtId="164" fontId="3" fillId="0" borderId="3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4" fontId="3" fillId="0" borderId="26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0" fontId="3" fillId="0" borderId="27" xfId="0" applyFont="1" applyBorder="1"/>
    <xf numFmtId="165" fontId="3" fillId="0" borderId="20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/>
    <xf numFmtId="0" fontId="3" fillId="0" borderId="14" xfId="0" applyFont="1" applyBorder="1"/>
    <xf numFmtId="0" fontId="3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3" xfId="0" applyFont="1" applyBorder="1"/>
    <xf numFmtId="0" fontId="3" fillId="0" borderId="24" xfId="0" applyFont="1" applyBorder="1"/>
    <xf numFmtId="0" fontId="1" fillId="0" borderId="31" xfId="0" applyFont="1" applyBorder="1"/>
    <xf numFmtId="2" fontId="1" fillId="0" borderId="11" xfId="0" applyNumberFormat="1" applyFont="1" applyBorder="1" applyAlignment="1">
      <alignment horizontal="center"/>
    </xf>
    <xf numFmtId="2" fontId="1" fillId="0" borderId="34" xfId="0" applyNumberFormat="1" applyFont="1" applyBorder="1" applyAlignment="1">
      <alignment horizontal="center"/>
    </xf>
    <xf numFmtId="0" fontId="1" fillId="0" borderId="34" xfId="0" applyFont="1" applyFill="1" applyBorder="1"/>
    <xf numFmtId="0" fontId="2" fillId="0" borderId="28" xfId="0" applyFont="1" applyBorder="1" applyAlignment="1">
      <alignment horizontal="center"/>
    </xf>
    <xf numFmtId="0" fontId="1" fillId="0" borderId="11" xfId="0" applyFont="1" applyBorder="1"/>
    <xf numFmtId="0" fontId="1" fillId="0" borderId="35" xfId="0" applyFont="1" applyBorder="1"/>
    <xf numFmtId="0" fontId="1" fillId="0" borderId="9" xfId="0" applyFont="1" applyBorder="1"/>
    <xf numFmtId="0" fontId="3" fillId="0" borderId="0" xfId="0" applyFont="1" applyAlignme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1" fontId="3" fillId="0" borderId="14" xfId="0" applyNumberFormat="1" applyFont="1" applyBorder="1"/>
    <xf numFmtId="166" fontId="3" fillId="0" borderId="39" xfId="0" applyNumberFormat="1" applyFont="1" applyBorder="1"/>
    <xf numFmtId="2" fontId="4" fillId="0" borderId="39" xfId="0" applyNumberFormat="1" applyFont="1" applyBorder="1" applyAlignment="1">
      <alignment horizontal="center"/>
    </xf>
    <xf numFmtId="0" fontId="0" fillId="0" borderId="15" xfId="0" applyBorder="1"/>
    <xf numFmtId="0" fontId="3" fillId="0" borderId="40" xfId="0" applyFont="1" applyBorder="1"/>
    <xf numFmtId="0" fontId="3" fillId="0" borderId="17" xfId="0" applyFont="1" applyBorder="1"/>
    <xf numFmtId="1" fontId="3" fillId="0" borderId="18" xfId="0" applyNumberFormat="1" applyFont="1" applyBorder="1"/>
    <xf numFmtId="166" fontId="3" fillId="0" borderId="40" xfId="0" applyNumberFormat="1" applyFont="1" applyBorder="1"/>
    <xf numFmtId="2" fontId="4" fillId="0" borderId="40" xfId="0" applyNumberFormat="1" applyFont="1" applyBorder="1" applyAlignment="1">
      <alignment horizontal="center"/>
    </xf>
    <xf numFmtId="0" fontId="0" fillId="0" borderId="19" xfId="0" applyBorder="1"/>
    <xf numFmtId="0" fontId="3" fillId="0" borderId="41" xfId="0" applyFont="1" applyBorder="1"/>
    <xf numFmtId="0" fontId="3" fillId="0" borderId="22" xfId="0" applyFont="1" applyBorder="1"/>
    <xf numFmtId="1" fontId="3" fillId="0" borderId="23" xfId="0" applyNumberFormat="1" applyFont="1" applyBorder="1"/>
    <xf numFmtId="166" fontId="3" fillId="0" borderId="41" xfId="0" applyNumberFormat="1" applyFont="1" applyBorder="1"/>
    <xf numFmtId="2" fontId="4" fillId="0" borderId="41" xfId="0" applyNumberFormat="1" applyFont="1" applyBorder="1" applyAlignment="1">
      <alignment horizontal="center"/>
    </xf>
    <xf numFmtId="0" fontId="0" fillId="0" borderId="24" xfId="0" applyBorder="1"/>
    <xf numFmtId="0" fontId="3" fillId="0" borderId="25" xfId="0" applyFont="1" applyBorder="1"/>
    <xf numFmtId="0" fontId="3" fillId="0" borderId="39" xfId="0" applyFont="1" applyBorder="1"/>
    <xf numFmtId="0" fontId="3" fillId="0" borderId="26" xfId="0" applyFont="1" applyBorder="1"/>
    <xf numFmtId="0" fontId="0" fillId="0" borderId="14" xfId="0" applyBorder="1"/>
    <xf numFmtId="0" fontId="0" fillId="0" borderId="18" xfId="0" applyBorder="1"/>
    <xf numFmtId="0" fontId="0" fillId="0" borderId="40" xfId="0" applyBorder="1"/>
    <xf numFmtId="0" fontId="0" fillId="0" borderId="23" xfId="0" applyBorder="1"/>
    <xf numFmtId="0" fontId="0" fillId="0" borderId="41" xfId="0" applyBorder="1"/>
    <xf numFmtId="1" fontId="1" fillId="0" borderId="42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44" xfId="0" applyNumberFormat="1" applyFont="1" applyBorder="1" applyAlignment="1">
      <alignment horizontal="center"/>
    </xf>
    <xf numFmtId="1" fontId="1" fillId="0" borderId="20" xfId="0" applyNumberFormat="1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2" fillId="0" borderId="14" xfId="0" applyFont="1" applyBorder="1" applyAlignment="1"/>
    <xf numFmtId="0" fontId="2" fillId="0" borderId="15" xfId="0" applyFont="1" applyBorder="1" applyAlignment="1"/>
    <xf numFmtId="0" fontId="4" fillId="0" borderId="2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2" fontId="4" fillId="0" borderId="22" xfId="0" applyNumberFormat="1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2" fontId="4" fillId="0" borderId="16" xfId="0" applyNumberFormat="1" applyFont="1" applyBorder="1" applyAlignment="1">
      <alignment horizontal="center"/>
    </xf>
    <xf numFmtId="0" fontId="4" fillId="0" borderId="48" xfId="0" applyFont="1" applyBorder="1"/>
    <xf numFmtId="2" fontId="3" fillId="0" borderId="49" xfId="0" applyNumberFormat="1" applyFont="1" applyBorder="1" applyAlignment="1">
      <alignment horizontal="center"/>
    </xf>
    <xf numFmtId="2" fontId="4" fillId="0" borderId="50" xfId="0" applyNumberFormat="1" applyFont="1" applyBorder="1" applyAlignment="1">
      <alignment horizontal="center"/>
    </xf>
    <xf numFmtId="2" fontId="3" fillId="0" borderId="51" xfId="0" applyNumberFormat="1" applyFont="1" applyBorder="1" applyAlignment="1">
      <alignment horizontal="center"/>
    </xf>
    <xf numFmtId="2" fontId="1" fillId="0" borderId="39" xfId="0" applyNumberFormat="1" applyFont="1" applyBorder="1" applyAlignment="1">
      <alignment horizontal="center"/>
    </xf>
    <xf numFmtId="2" fontId="1" fillId="0" borderId="23" xfId="0" applyNumberFormat="1" applyFont="1" applyBorder="1" applyAlignment="1">
      <alignment horizontal="center"/>
    </xf>
    <xf numFmtId="2" fontId="1" fillId="0" borderId="41" xfId="0" applyNumberFormat="1" applyFont="1" applyBorder="1" applyAlignment="1">
      <alignment horizontal="center"/>
    </xf>
    <xf numFmtId="2" fontId="1" fillId="0" borderId="24" xfId="0" applyNumberFormat="1" applyFont="1" applyBorder="1" applyAlignment="1">
      <alignment horizontal="center"/>
    </xf>
    <xf numFmtId="0" fontId="1" fillId="0" borderId="46" xfId="0" applyFont="1" applyBorder="1"/>
    <xf numFmtId="1" fontId="1" fillId="0" borderId="52" xfId="0" applyNumberFormat="1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14" xfId="0" applyFont="1" applyFill="1" applyBorder="1"/>
    <xf numFmtId="0" fontId="0" fillId="0" borderId="39" xfId="0" applyBorder="1"/>
    <xf numFmtId="0" fontId="0" fillId="0" borderId="13" xfId="0" applyBorder="1"/>
    <xf numFmtId="0" fontId="1" fillId="0" borderId="23" xfId="0" applyFont="1" applyBorder="1"/>
    <xf numFmtId="0" fontId="0" fillId="0" borderId="22" xfId="0" applyBorder="1"/>
    <xf numFmtId="0" fontId="3" fillId="0" borderId="24" xfId="0" applyFont="1" applyBorder="1" applyAlignment="1">
      <alignment horizontal="right"/>
    </xf>
    <xf numFmtId="0" fontId="4" fillId="0" borderId="34" xfId="0" applyFont="1" applyBorder="1"/>
    <xf numFmtId="0" fontId="4" fillId="0" borderId="43" xfId="0" applyFont="1" applyBorder="1"/>
    <xf numFmtId="0" fontId="1" fillId="0" borderId="24" xfId="0" applyFont="1" applyBorder="1"/>
    <xf numFmtId="2" fontId="3" fillId="0" borderId="36" xfId="0" applyNumberFormat="1" applyFont="1" applyBorder="1" applyAlignment="1">
      <alignment horizontal="center"/>
    </xf>
    <xf numFmtId="2" fontId="3" fillId="0" borderId="55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4" fillId="0" borderId="23" xfId="0" applyNumberFormat="1" applyFont="1" applyBorder="1" applyAlignment="1">
      <alignment horizontal="center"/>
    </xf>
    <xf numFmtId="0" fontId="1" fillId="0" borderId="4" xfId="0" applyFont="1" applyBorder="1"/>
    <xf numFmtId="2" fontId="1" fillId="0" borderId="4" xfId="0" applyNumberFormat="1" applyFont="1" applyBorder="1" applyAlignment="1">
      <alignment horizontal="center"/>
    </xf>
    <xf numFmtId="0" fontId="1" fillId="0" borderId="7" xfId="0" applyFont="1" applyBorder="1"/>
    <xf numFmtId="2" fontId="4" fillId="0" borderId="7" xfId="0" applyNumberFormat="1" applyFont="1" applyBorder="1" applyAlignment="1">
      <alignment horizontal="center"/>
    </xf>
    <xf numFmtId="0" fontId="1" fillId="0" borderId="20" xfId="0" applyFont="1" applyBorder="1"/>
    <xf numFmtId="1" fontId="9" fillId="0" borderId="23" xfId="0" applyNumberFormat="1" applyFont="1" applyBorder="1" applyAlignment="1">
      <alignment horizontal="center"/>
    </xf>
    <xf numFmtId="0" fontId="1" fillId="0" borderId="5" xfId="0" applyFont="1" applyBorder="1"/>
    <xf numFmtId="0" fontId="4" fillId="0" borderId="5" xfId="0" applyFont="1" applyBorder="1"/>
    <xf numFmtId="0" fontId="3" fillId="0" borderId="6" xfId="0" applyFont="1" applyBorder="1"/>
    <xf numFmtId="0" fontId="3" fillId="0" borderId="29" xfId="0" applyFont="1" applyBorder="1"/>
    <xf numFmtId="0" fontId="4" fillId="0" borderId="29" xfId="0" applyFont="1" applyBorder="1"/>
    <xf numFmtId="0" fontId="4" fillId="0" borderId="1" xfId="0" applyFont="1" applyBorder="1"/>
    <xf numFmtId="0" fontId="4" fillId="0" borderId="56" xfId="0" applyFont="1" applyBorder="1"/>
    <xf numFmtId="2" fontId="3" fillId="0" borderId="50" xfId="0" applyNumberFormat="1" applyFont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0" fontId="10" fillId="0" borderId="0" xfId="0" applyFont="1" applyBorder="1"/>
    <xf numFmtId="0" fontId="11" fillId="0" borderId="0" xfId="0" applyFont="1" applyBorder="1"/>
    <xf numFmtId="0" fontId="0" fillId="0" borderId="0" xfId="0" applyFont="1" applyBorder="1"/>
    <xf numFmtId="0" fontId="3" fillId="0" borderId="0" xfId="0" applyFont="1" applyBorder="1"/>
    <xf numFmtId="1" fontId="1" fillId="0" borderId="24" xfId="0" applyNumberFormat="1" applyFont="1" applyBorder="1" applyAlignment="1">
      <alignment horizontal="center"/>
    </xf>
    <xf numFmtId="1" fontId="1" fillId="0" borderId="21" xfId="0" applyNumberFormat="1" applyFont="1" applyBorder="1" applyAlignment="1">
      <alignment horizontal="center"/>
    </xf>
    <xf numFmtId="0" fontId="3" fillId="0" borderId="33" xfId="0" applyFont="1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165" fontId="1" fillId="0" borderId="7" xfId="0" applyNumberFormat="1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3" fillId="0" borderId="0" xfId="0" applyFont="1"/>
    <xf numFmtId="1" fontId="3" fillId="0" borderId="40" xfId="0" applyNumberFormat="1" applyFont="1" applyBorder="1"/>
    <xf numFmtId="1" fontId="3" fillId="0" borderId="41" xfId="0" applyNumberFormat="1" applyFont="1" applyBorder="1"/>
    <xf numFmtId="0" fontId="0" fillId="0" borderId="1" xfId="0" applyBorder="1"/>
    <xf numFmtId="0" fontId="2" fillId="0" borderId="3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18" xfId="0" applyFont="1" applyBorder="1" applyAlignment="1">
      <alignment horizontal="right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K23"/>
  <sheetViews>
    <sheetView workbookViewId="0">
      <selection activeCell="C32" sqref="C32"/>
    </sheetView>
  </sheetViews>
  <sheetFormatPr baseColWidth="10" defaultRowHeight="15" x14ac:dyDescent="0"/>
  <sheetData>
    <row r="4" spans="3:11" ht="16" thickBot="1"/>
    <row r="5" spans="3:11" ht="16" thickBot="1">
      <c r="C5" s="198" t="s">
        <v>0</v>
      </c>
      <c r="D5" s="199"/>
      <c r="E5" s="199"/>
      <c r="F5" s="199"/>
      <c r="G5" s="199"/>
      <c r="H5" s="199"/>
      <c r="I5" s="199"/>
      <c r="J5" s="199"/>
      <c r="K5" s="200"/>
    </row>
    <row r="6" spans="3:11" ht="16" thickBot="1">
      <c r="C6" s="1"/>
      <c r="D6" s="199" t="s">
        <v>1</v>
      </c>
      <c r="E6" s="200"/>
      <c r="F6" s="201" t="s">
        <v>2</v>
      </c>
      <c r="G6" s="202"/>
      <c r="H6" s="201" t="s">
        <v>3</v>
      </c>
      <c r="I6" s="202"/>
      <c r="J6" s="201" t="s">
        <v>4</v>
      </c>
      <c r="K6" s="202"/>
    </row>
    <row r="7" spans="3:11" ht="16" thickBot="1">
      <c r="C7" s="2"/>
      <c r="D7" s="3" t="s">
        <v>5</v>
      </c>
      <c r="E7" s="4" t="s">
        <v>6</v>
      </c>
      <c r="F7" s="5" t="s">
        <v>5</v>
      </c>
      <c r="G7" s="6" t="s">
        <v>6</v>
      </c>
      <c r="H7" s="7" t="s">
        <v>5</v>
      </c>
      <c r="I7" s="4" t="s">
        <v>6</v>
      </c>
      <c r="J7" s="5" t="s">
        <v>5</v>
      </c>
      <c r="K7" s="4" t="s">
        <v>6</v>
      </c>
    </row>
    <row r="8" spans="3:11">
      <c r="C8" s="2">
        <v>1</v>
      </c>
      <c r="D8" s="8">
        <v>0.56999999999999995</v>
      </c>
      <c r="E8" s="9">
        <v>1.05</v>
      </c>
      <c r="F8" s="10">
        <v>0.68</v>
      </c>
      <c r="G8" s="9">
        <v>0.91</v>
      </c>
      <c r="H8" s="10">
        <v>0.9</v>
      </c>
      <c r="I8" s="9">
        <v>1.1399999999999999</v>
      </c>
      <c r="J8" s="10">
        <v>1</v>
      </c>
      <c r="K8" s="11">
        <v>1.7</v>
      </c>
    </row>
    <row r="9" spans="3:11">
      <c r="C9" s="2">
        <v>2</v>
      </c>
      <c r="D9" s="12">
        <v>1</v>
      </c>
      <c r="E9" s="13">
        <v>1.32</v>
      </c>
      <c r="F9" s="14">
        <v>1</v>
      </c>
      <c r="G9" s="13">
        <v>1.52</v>
      </c>
      <c r="H9" s="14">
        <v>1</v>
      </c>
      <c r="I9" s="13">
        <v>1.08</v>
      </c>
      <c r="J9" s="14">
        <v>1.22</v>
      </c>
      <c r="K9" s="15">
        <v>1.76</v>
      </c>
    </row>
    <row r="10" spans="3:11">
      <c r="C10" s="2">
        <v>3</v>
      </c>
      <c r="D10" s="12">
        <v>0.8</v>
      </c>
      <c r="E10" s="13">
        <v>1.53</v>
      </c>
      <c r="F10" s="14">
        <v>0.85</v>
      </c>
      <c r="G10" s="13">
        <v>1.1100000000000001</v>
      </c>
      <c r="H10" s="14">
        <v>0.87</v>
      </c>
      <c r="I10" s="13">
        <v>1.19</v>
      </c>
      <c r="J10" s="14">
        <v>0.98</v>
      </c>
      <c r="K10" s="15">
        <v>2.19</v>
      </c>
    </row>
    <row r="11" spans="3:11">
      <c r="C11" s="2">
        <v>4</v>
      </c>
      <c r="D11" s="12">
        <v>1.06</v>
      </c>
      <c r="E11" s="13">
        <v>1.1499999999999999</v>
      </c>
      <c r="F11" s="14">
        <v>1</v>
      </c>
      <c r="G11" s="13">
        <v>2.02</v>
      </c>
      <c r="H11" s="14">
        <v>1.35</v>
      </c>
      <c r="I11" s="13">
        <v>1.03</v>
      </c>
      <c r="J11" s="14">
        <v>1.56</v>
      </c>
      <c r="K11" s="15">
        <v>1.46</v>
      </c>
    </row>
    <row r="12" spans="3:11">
      <c r="C12" s="2">
        <v>5</v>
      </c>
      <c r="D12" s="12">
        <v>1</v>
      </c>
      <c r="E12" s="13">
        <v>1.05</v>
      </c>
      <c r="F12" s="14">
        <v>1</v>
      </c>
      <c r="G12" s="13">
        <v>1.07</v>
      </c>
      <c r="H12" s="14">
        <v>1</v>
      </c>
      <c r="I12" s="13">
        <v>1.05</v>
      </c>
      <c r="J12" s="14">
        <v>1</v>
      </c>
      <c r="K12" s="15">
        <v>1.21</v>
      </c>
    </row>
    <row r="13" spans="3:11">
      <c r="C13" s="2">
        <v>6</v>
      </c>
      <c r="D13" s="12">
        <v>1.35</v>
      </c>
      <c r="E13" s="13">
        <v>1.19</v>
      </c>
      <c r="F13" s="14">
        <v>1.37</v>
      </c>
      <c r="G13" s="13">
        <v>1.43</v>
      </c>
      <c r="H13" s="14">
        <v>0.96</v>
      </c>
      <c r="I13" s="13">
        <v>0.9</v>
      </c>
      <c r="J13" s="14">
        <v>1.36</v>
      </c>
      <c r="K13" s="15">
        <v>1.52</v>
      </c>
    </row>
    <row r="14" spans="3:11">
      <c r="C14" s="2">
        <v>7</v>
      </c>
      <c r="D14" s="12">
        <v>0.82</v>
      </c>
      <c r="E14" s="13">
        <v>1.71</v>
      </c>
      <c r="F14" s="14">
        <v>0.8</v>
      </c>
      <c r="G14" s="13">
        <v>1.23</v>
      </c>
      <c r="H14" s="14">
        <v>0.62</v>
      </c>
      <c r="I14" s="13">
        <v>0.92</v>
      </c>
      <c r="J14" s="14">
        <v>0.88</v>
      </c>
      <c r="K14" s="15">
        <v>1.31</v>
      </c>
    </row>
    <row r="15" spans="3:11">
      <c r="C15" s="2">
        <v>8</v>
      </c>
      <c r="D15" s="12">
        <v>1.06</v>
      </c>
      <c r="E15" s="13">
        <v>1.36</v>
      </c>
      <c r="F15" s="14">
        <v>0.95</v>
      </c>
      <c r="G15" s="13">
        <v>0.99</v>
      </c>
      <c r="H15" s="14">
        <v>0.96</v>
      </c>
      <c r="I15" s="13">
        <v>0.92</v>
      </c>
      <c r="J15" s="14">
        <v>1.74</v>
      </c>
      <c r="K15" s="15">
        <v>1.37</v>
      </c>
    </row>
    <row r="16" spans="3:11">
      <c r="C16" s="2">
        <v>9</v>
      </c>
      <c r="D16" s="12">
        <v>1.96</v>
      </c>
      <c r="E16" s="13">
        <v>1.34</v>
      </c>
      <c r="F16" s="14">
        <v>1.28</v>
      </c>
      <c r="G16" s="13">
        <v>1.27</v>
      </c>
      <c r="H16" s="14">
        <v>0.74</v>
      </c>
      <c r="I16" s="13">
        <v>0.93</v>
      </c>
      <c r="J16" s="14">
        <v>1.1100000000000001</v>
      </c>
      <c r="K16" s="15">
        <v>1.48</v>
      </c>
    </row>
    <row r="17" spans="3:11" ht="16" thickBot="1">
      <c r="C17" s="16">
        <v>10</v>
      </c>
      <c r="D17" s="17"/>
      <c r="E17" s="18">
        <v>1.36</v>
      </c>
      <c r="F17" s="19"/>
      <c r="G17" s="18">
        <v>1.1299999999999999</v>
      </c>
      <c r="H17" s="19"/>
      <c r="I17" s="18">
        <v>0.88</v>
      </c>
      <c r="J17" s="20"/>
      <c r="K17" s="21">
        <v>1.0900000000000001</v>
      </c>
    </row>
    <row r="18" spans="3:11">
      <c r="C18" s="22" t="s">
        <v>7</v>
      </c>
      <c r="D18" s="23">
        <f>AVERAGE(D8:D17)</f>
        <v>1.068888888888889</v>
      </c>
      <c r="E18" s="24">
        <f>AVERAGE(E8:E17)</f>
        <v>1.3059999999999998</v>
      </c>
      <c r="F18" s="23">
        <f t="shared" ref="F18:K18" si="0">AVERAGE(F8:F17)</f>
        <v>0.99222222222222223</v>
      </c>
      <c r="G18" s="24">
        <f t="shared" si="0"/>
        <v>1.268</v>
      </c>
      <c r="H18" s="23">
        <f t="shared" si="0"/>
        <v>0.93333333333333335</v>
      </c>
      <c r="I18" s="24">
        <f t="shared" si="0"/>
        <v>1.004</v>
      </c>
      <c r="J18" s="23">
        <f t="shared" si="0"/>
        <v>1.2055555555555555</v>
      </c>
      <c r="K18" s="24">
        <f t="shared" si="0"/>
        <v>1.5089999999999999</v>
      </c>
    </row>
    <row r="19" spans="3:11">
      <c r="C19" s="25" t="s">
        <v>8</v>
      </c>
      <c r="D19" s="26">
        <f>STDEV(D8:D17)</f>
        <v>0.3977890283945883</v>
      </c>
      <c r="E19" s="27">
        <f t="shared" ref="E19:J19" si="1">STDEV(E8:E17)</f>
        <v>0.20801709331473497</v>
      </c>
      <c r="F19" s="26">
        <f t="shared" si="1"/>
        <v>0.21856222099083028</v>
      </c>
      <c r="G19" s="27">
        <f t="shared" si="1"/>
        <v>0.32409875038327451</v>
      </c>
      <c r="H19" s="26">
        <f t="shared" si="1"/>
        <v>0.20143237078483694</v>
      </c>
      <c r="I19" s="27">
        <f t="shared" si="1"/>
        <v>0.10926013810067067</v>
      </c>
      <c r="J19" s="26">
        <f t="shared" si="1"/>
        <v>0.29279306306293884</v>
      </c>
      <c r="K19" s="27">
        <f>STDEV(K8:K17)</f>
        <v>0.31455259231698107</v>
      </c>
    </row>
    <row r="20" spans="3:11">
      <c r="C20" s="25" t="s">
        <v>9</v>
      </c>
      <c r="D20" s="28">
        <f>D19/SQRT(9)</f>
        <v>0.1325963427981961</v>
      </c>
      <c r="E20" s="29">
        <f>E19/SQRT(10)</f>
        <v>6.5780780712234754E-2</v>
      </c>
      <c r="F20" s="28">
        <f>F19/SQRT(9)</f>
        <v>7.2854073663610089E-2</v>
      </c>
      <c r="G20" s="29">
        <f>G19/SQRT(10)</f>
        <v>0.10248902380255169</v>
      </c>
      <c r="H20" s="28">
        <f>H19/SQRT(9)</f>
        <v>6.7144123594945648E-2</v>
      </c>
      <c r="I20" s="29">
        <f>I19/SQRT(10)</f>
        <v>3.4551089386266283E-2</v>
      </c>
      <c r="J20" s="28">
        <f>J19/SQRT(9)</f>
        <v>9.7597687687646276E-2</v>
      </c>
      <c r="K20" s="29">
        <f>K19/SQRT(10)</f>
        <v>9.9470263563204098E-2</v>
      </c>
    </row>
    <row r="21" spans="3:11" ht="16" thickBot="1">
      <c r="C21" s="30" t="s">
        <v>10</v>
      </c>
      <c r="D21" s="31">
        <v>9</v>
      </c>
      <c r="E21" s="32">
        <v>10</v>
      </c>
      <c r="F21" s="31">
        <v>9</v>
      </c>
      <c r="G21" s="32">
        <v>10</v>
      </c>
      <c r="H21" s="31">
        <v>9</v>
      </c>
      <c r="I21" s="32">
        <v>10</v>
      </c>
      <c r="J21" s="31">
        <v>9</v>
      </c>
      <c r="K21" s="32">
        <v>10</v>
      </c>
    </row>
    <row r="22" spans="3:11" ht="16" thickBot="1">
      <c r="C22" s="33"/>
      <c r="D22" s="34"/>
      <c r="E22" s="34"/>
      <c r="F22" s="196" t="s">
        <v>11</v>
      </c>
      <c r="G22" s="197"/>
      <c r="H22" s="34"/>
      <c r="I22" s="34"/>
      <c r="J22" s="196" t="s">
        <v>11</v>
      </c>
      <c r="K22" s="197"/>
    </row>
    <row r="23" spans="3:11" ht="16" thickBot="1">
      <c r="C23" s="35" t="s">
        <v>12</v>
      </c>
      <c r="D23" s="36"/>
      <c r="E23" s="37"/>
      <c r="F23" s="36"/>
      <c r="G23" s="38" t="s">
        <v>13</v>
      </c>
      <c r="H23" s="36"/>
      <c r="I23" s="37"/>
      <c r="J23" s="36"/>
      <c r="K23" s="38" t="s">
        <v>14</v>
      </c>
    </row>
  </sheetData>
  <mergeCells count="7">
    <mergeCell ref="F22:G22"/>
    <mergeCell ref="J22:K22"/>
    <mergeCell ref="C5:K5"/>
    <mergeCell ref="D6:E6"/>
    <mergeCell ref="F6:G6"/>
    <mergeCell ref="H6:I6"/>
    <mergeCell ref="J6:K6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5"/>
  <sheetViews>
    <sheetView workbookViewId="0">
      <selection activeCell="G11" sqref="G11"/>
    </sheetView>
  </sheetViews>
  <sheetFormatPr baseColWidth="10" defaultRowHeight="15" x14ac:dyDescent="0"/>
  <cols>
    <col min="4" max="4" width="15.6640625" customWidth="1"/>
  </cols>
  <sheetData>
    <row r="1" spans="2:4" ht="16" thickBot="1"/>
    <row r="2" spans="2:4" ht="16" thickBot="1">
      <c r="B2" s="201" t="s">
        <v>15</v>
      </c>
      <c r="C2" s="203"/>
      <c r="D2" s="202"/>
    </row>
    <row r="3" spans="2:4" ht="16" thickBot="1">
      <c r="B3" s="1"/>
      <c r="C3" s="199" t="s">
        <v>16</v>
      </c>
      <c r="D3" s="200"/>
    </row>
    <row r="4" spans="2:4" ht="16" thickBot="1">
      <c r="B4" s="39"/>
      <c r="C4" s="3" t="s">
        <v>5</v>
      </c>
      <c r="D4" s="4" t="s">
        <v>6</v>
      </c>
    </row>
    <row r="5" spans="2:4">
      <c r="B5" s="40">
        <v>1</v>
      </c>
      <c r="C5" s="41">
        <v>5142.0119999999997</v>
      </c>
      <c r="D5" s="42">
        <v>8956.4259999999995</v>
      </c>
    </row>
    <row r="6" spans="2:4">
      <c r="B6" s="40">
        <v>2</v>
      </c>
      <c r="C6" s="26">
        <v>5173.2550000000001</v>
      </c>
      <c r="D6" s="27">
        <v>11862.425999999999</v>
      </c>
    </row>
    <row r="7" spans="2:4">
      <c r="B7" s="40">
        <v>3</v>
      </c>
      <c r="C7" s="26">
        <v>5686.0119999999997</v>
      </c>
      <c r="D7" s="27">
        <v>11913.548000000001</v>
      </c>
    </row>
    <row r="8" spans="2:4" ht="16" thickBot="1">
      <c r="B8" s="43">
        <v>4</v>
      </c>
      <c r="C8" s="44"/>
      <c r="D8" s="45">
        <v>11072.254999999999</v>
      </c>
    </row>
    <row r="9" spans="2:4" ht="16" thickBot="1"/>
    <row r="10" spans="2:4" ht="16" thickBot="1">
      <c r="B10" s="1"/>
      <c r="C10" s="199" t="s">
        <v>17</v>
      </c>
      <c r="D10" s="200"/>
    </row>
    <row r="11" spans="2:4" ht="16" thickBot="1">
      <c r="B11" s="46"/>
      <c r="C11" s="3" t="s">
        <v>5</v>
      </c>
      <c r="D11" s="4" t="s">
        <v>6</v>
      </c>
    </row>
    <row r="12" spans="2:4">
      <c r="B12" s="47">
        <v>1</v>
      </c>
      <c r="C12" s="48">
        <v>7064.4970000000003</v>
      </c>
      <c r="D12" s="49">
        <v>8300.6190000000006</v>
      </c>
    </row>
    <row r="13" spans="2:4">
      <c r="B13" s="39">
        <v>2</v>
      </c>
      <c r="C13" s="50">
        <v>8814.6190000000006</v>
      </c>
      <c r="D13" s="51">
        <v>9489.3259999999991</v>
      </c>
    </row>
    <row r="14" spans="2:4">
      <c r="B14" s="39">
        <v>3</v>
      </c>
      <c r="C14" s="50">
        <v>7169.0829999999996</v>
      </c>
      <c r="D14" s="51">
        <v>9228.7900000000009</v>
      </c>
    </row>
    <row r="15" spans="2:4" ht="16" thickBot="1">
      <c r="B15" s="52">
        <v>4</v>
      </c>
      <c r="C15" s="44"/>
      <c r="D15" s="53">
        <v>8560.6689999999999</v>
      </c>
    </row>
    <row r="16" spans="2:4" ht="16" thickBot="1"/>
    <row r="17" spans="2:4" ht="16" thickBot="1">
      <c r="B17" s="1"/>
      <c r="C17" s="198" t="s">
        <v>18</v>
      </c>
      <c r="D17" s="200"/>
    </row>
    <row r="18" spans="2:4" ht="16" thickBot="1">
      <c r="B18" s="46"/>
      <c r="C18" s="7" t="s">
        <v>5</v>
      </c>
      <c r="D18" s="4" t="s">
        <v>6</v>
      </c>
    </row>
    <row r="19" spans="2:4">
      <c r="B19" s="54">
        <v>1</v>
      </c>
      <c r="C19" s="55">
        <f t="shared" ref="C19:D21" si="0">C5/C12</f>
        <v>0.72786668321891845</v>
      </c>
      <c r="D19" s="56">
        <f t="shared" si="0"/>
        <v>1.0790069993575178</v>
      </c>
    </row>
    <row r="20" spans="2:4">
      <c r="B20" s="40">
        <v>2</v>
      </c>
      <c r="C20" s="57">
        <f t="shared" si="0"/>
        <v>0.58689490719905191</v>
      </c>
      <c r="D20" s="58">
        <f t="shared" si="0"/>
        <v>1.2500809857307043</v>
      </c>
    </row>
    <row r="21" spans="2:4">
      <c r="B21" s="40">
        <v>3</v>
      </c>
      <c r="C21" s="57">
        <f t="shared" si="0"/>
        <v>0.79312960946330235</v>
      </c>
      <c r="D21" s="58">
        <f t="shared" si="0"/>
        <v>1.2909111595344569</v>
      </c>
    </row>
    <row r="22" spans="2:4" ht="16" thickBot="1">
      <c r="B22" s="43">
        <v>4</v>
      </c>
      <c r="C22" s="59"/>
      <c r="D22" s="60">
        <f>D8/D15</f>
        <v>1.2933866500386826</v>
      </c>
    </row>
    <row r="23" spans="2:4" ht="16" thickBot="1"/>
    <row r="24" spans="2:4" ht="16" thickBot="1">
      <c r="B24" s="198" t="s">
        <v>19</v>
      </c>
      <c r="C24" s="199"/>
      <c r="D24" s="200"/>
    </row>
    <row r="25" spans="2:4" ht="16" thickBot="1">
      <c r="B25" s="46"/>
      <c r="C25" s="61" t="s">
        <v>5</v>
      </c>
      <c r="D25" s="62" t="s">
        <v>6</v>
      </c>
    </row>
    <row r="26" spans="2:4">
      <c r="B26" s="54">
        <v>1</v>
      </c>
      <c r="C26" s="63">
        <v>1.01</v>
      </c>
      <c r="D26" s="64">
        <v>1.5</v>
      </c>
    </row>
    <row r="27" spans="2:4">
      <c r="B27" s="40">
        <v>2</v>
      </c>
      <c r="C27" s="65">
        <v>0.82</v>
      </c>
      <c r="D27" s="66">
        <v>1.74</v>
      </c>
    </row>
    <row r="28" spans="2:4">
      <c r="B28" s="40">
        <v>3</v>
      </c>
      <c r="C28" s="65">
        <v>1.1000000000000001</v>
      </c>
      <c r="D28" s="66">
        <v>1.79</v>
      </c>
    </row>
    <row r="29" spans="2:4" ht="16" thickBot="1">
      <c r="B29" s="43">
        <v>4</v>
      </c>
      <c r="C29" s="67"/>
      <c r="D29" s="68">
        <v>1.8</v>
      </c>
    </row>
    <row r="30" spans="2:4" ht="16" thickBot="1">
      <c r="B30" s="69" t="s">
        <v>7</v>
      </c>
      <c r="C30" s="70">
        <f>AVERAGE(C26:C29)</f>
        <v>0.97666666666666668</v>
      </c>
      <c r="D30" s="71">
        <f>AVERAGE(D26:D29)</f>
        <v>1.7075</v>
      </c>
    </row>
    <row r="31" spans="2:4">
      <c r="B31" s="25" t="s">
        <v>8</v>
      </c>
      <c r="C31" s="41">
        <f>STDEV(C26:C29)</f>
        <v>0.14294521094927623</v>
      </c>
      <c r="D31" s="42">
        <f>STDEV(D26:D29)</f>
        <v>0.14080127840328724</v>
      </c>
    </row>
    <row r="32" spans="2:4">
      <c r="B32" s="25" t="s">
        <v>9</v>
      </c>
      <c r="C32" s="28">
        <f>C31/SQRT(3)</f>
        <v>8.2529456020932479E-2</v>
      </c>
      <c r="D32" s="29">
        <f>D31/SQRT(4)</f>
        <v>7.0400639201643619E-2</v>
      </c>
    </row>
    <row r="33" spans="2:4" ht="16" thickBot="1">
      <c r="B33" s="30" t="s">
        <v>10</v>
      </c>
      <c r="C33" s="31">
        <v>3</v>
      </c>
      <c r="D33" s="32">
        <v>4</v>
      </c>
    </row>
    <row r="34" spans="2:4" ht="16" thickBot="1">
      <c r="B34" s="72"/>
      <c r="C34" s="196" t="s">
        <v>11</v>
      </c>
      <c r="D34" s="197"/>
    </row>
    <row r="35" spans="2:4" ht="16" thickBot="1">
      <c r="B35" s="35" t="s">
        <v>12</v>
      </c>
      <c r="C35" s="36"/>
      <c r="D35" s="38" t="s">
        <v>20</v>
      </c>
    </row>
  </sheetData>
  <mergeCells count="6">
    <mergeCell ref="C34:D34"/>
    <mergeCell ref="B2:D2"/>
    <mergeCell ref="C3:D3"/>
    <mergeCell ref="C10:D10"/>
    <mergeCell ref="C17:D17"/>
    <mergeCell ref="B24:D2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8"/>
  <sheetViews>
    <sheetView tabSelected="1" workbookViewId="0">
      <selection activeCell="C14" sqref="C14"/>
    </sheetView>
  </sheetViews>
  <sheetFormatPr baseColWidth="10" defaultRowHeight="15" x14ac:dyDescent="0"/>
  <cols>
    <col min="5" max="5" width="17.6640625" customWidth="1"/>
  </cols>
  <sheetData>
    <row r="1" spans="2:17" ht="16" thickBot="1"/>
    <row r="2" spans="2:17" ht="16" thickBot="1">
      <c r="B2" s="201" t="s">
        <v>21</v>
      </c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2"/>
    </row>
    <row r="3" spans="2:17" ht="16" thickBot="1">
      <c r="B3" s="73" t="s">
        <v>22</v>
      </c>
      <c r="C3" s="204" t="s">
        <v>23</v>
      </c>
      <c r="D3" s="205"/>
      <c r="E3" s="205"/>
      <c r="F3" s="205"/>
      <c r="G3" s="205"/>
      <c r="H3" s="205"/>
      <c r="I3" s="206"/>
      <c r="J3" s="74" t="s">
        <v>7</v>
      </c>
      <c r="K3" s="75" t="s">
        <v>8</v>
      </c>
      <c r="L3" s="75" t="s">
        <v>9</v>
      </c>
      <c r="M3" s="76" t="s">
        <v>10</v>
      </c>
      <c r="N3" s="77"/>
      <c r="O3" s="77"/>
      <c r="P3" s="77"/>
      <c r="Q3" s="77"/>
    </row>
    <row r="4" spans="2:17">
      <c r="B4" s="78">
        <v>0</v>
      </c>
      <c r="C4" s="79">
        <v>93</v>
      </c>
      <c r="D4" s="79">
        <v>85</v>
      </c>
      <c r="E4" s="79">
        <v>97</v>
      </c>
      <c r="F4" s="79">
        <v>111</v>
      </c>
      <c r="G4" s="79">
        <v>96</v>
      </c>
      <c r="H4" s="79">
        <v>151</v>
      </c>
      <c r="I4" s="80">
        <v>119</v>
      </c>
      <c r="J4" s="81">
        <f t="shared" ref="J4:J9" si="0">AVERAGE(C4:I4)</f>
        <v>107.42857142857143</v>
      </c>
      <c r="K4" s="82">
        <f>STDEV(C4:I4)</f>
        <v>22.34470215253976</v>
      </c>
      <c r="L4" s="83">
        <f>K4/SQRT(7)</f>
        <v>8.4455035736328359</v>
      </c>
      <c r="M4" s="84">
        <v>7</v>
      </c>
    </row>
    <row r="5" spans="2:17">
      <c r="B5" s="65">
        <v>15</v>
      </c>
      <c r="C5" s="85">
        <v>377</v>
      </c>
      <c r="D5" s="85">
        <v>544</v>
      </c>
      <c r="E5" s="85">
        <v>431</v>
      </c>
      <c r="F5" s="85">
        <v>571</v>
      </c>
      <c r="G5" s="85">
        <v>431</v>
      </c>
      <c r="H5" s="85">
        <v>415</v>
      </c>
      <c r="I5" s="86">
        <v>286</v>
      </c>
      <c r="J5" s="87">
        <f t="shared" si="0"/>
        <v>436.42857142857144</v>
      </c>
      <c r="K5" s="88">
        <f t="shared" ref="K5:K9" si="1">STDEV(C5:I5)</f>
        <v>96.918964678156357</v>
      </c>
      <c r="L5" s="89">
        <f t="shared" ref="L5:L9" si="2">K5/SQRT(7)</f>
        <v>36.631925409179274</v>
      </c>
      <c r="M5" s="90">
        <v>7</v>
      </c>
    </row>
    <row r="6" spans="2:17">
      <c r="B6" s="65">
        <v>30</v>
      </c>
      <c r="C6" s="85">
        <v>598</v>
      </c>
      <c r="D6" s="85">
        <v>639</v>
      </c>
      <c r="E6" s="85">
        <v>532</v>
      </c>
      <c r="F6" s="85">
        <v>749</v>
      </c>
      <c r="G6" s="85">
        <v>543</v>
      </c>
      <c r="H6" s="85">
        <v>486</v>
      </c>
      <c r="I6" s="86">
        <v>404</v>
      </c>
      <c r="J6" s="87">
        <f t="shared" si="0"/>
        <v>564.42857142857144</v>
      </c>
      <c r="K6" s="88">
        <f t="shared" si="1"/>
        <v>111.17082522385245</v>
      </c>
      <c r="L6" s="89">
        <f t="shared" si="2"/>
        <v>42.018622369734295</v>
      </c>
      <c r="M6" s="90">
        <v>7</v>
      </c>
    </row>
    <row r="7" spans="2:17">
      <c r="B7" s="65">
        <v>60</v>
      </c>
      <c r="C7" s="85">
        <v>521</v>
      </c>
      <c r="D7" s="85">
        <v>405</v>
      </c>
      <c r="E7" s="85">
        <v>738</v>
      </c>
      <c r="F7" s="85">
        <v>495</v>
      </c>
      <c r="G7" s="85">
        <v>439</v>
      </c>
      <c r="H7" s="85">
        <v>271</v>
      </c>
      <c r="I7" s="86">
        <v>291</v>
      </c>
      <c r="J7" s="87">
        <f t="shared" si="0"/>
        <v>451.42857142857144</v>
      </c>
      <c r="K7" s="88">
        <f t="shared" si="1"/>
        <v>157.83098253390889</v>
      </c>
      <c r="L7" s="89">
        <f t="shared" si="2"/>
        <v>59.654504137957417</v>
      </c>
      <c r="M7" s="90">
        <v>7</v>
      </c>
    </row>
    <row r="8" spans="2:17">
      <c r="B8" s="65">
        <v>90</v>
      </c>
      <c r="C8" s="85">
        <v>415</v>
      </c>
      <c r="D8" s="85">
        <v>275</v>
      </c>
      <c r="E8" s="85">
        <v>800</v>
      </c>
      <c r="F8" s="85">
        <v>326</v>
      </c>
      <c r="G8" s="85">
        <v>307</v>
      </c>
      <c r="H8" s="85">
        <v>214</v>
      </c>
      <c r="I8" s="86">
        <v>202</v>
      </c>
      <c r="J8" s="87">
        <f t="shared" si="0"/>
        <v>362.71428571428572</v>
      </c>
      <c r="K8" s="88">
        <f t="shared" si="1"/>
        <v>205.76824689094141</v>
      </c>
      <c r="L8" s="89">
        <f t="shared" si="2"/>
        <v>77.77308699816723</v>
      </c>
      <c r="M8" s="90">
        <v>7</v>
      </c>
    </row>
    <row r="9" spans="2:17" ht="16" thickBot="1">
      <c r="B9" s="67">
        <v>120</v>
      </c>
      <c r="C9" s="91">
        <v>359</v>
      </c>
      <c r="D9" s="91">
        <v>243</v>
      </c>
      <c r="E9" s="91">
        <v>800</v>
      </c>
      <c r="F9" s="91">
        <v>320</v>
      </c>
      <c r="G9" s="91">
        <v>282</v>
      </c>
      <c r="H9" s="91">
        <v>275</v>
      </c>
      <c r="I9" s="92">
        <v>204</v>
      </c>
      <c r="J9" s="93">
        <f t="shared" si="0"/>
        <v>354.71428571428572</v>
      </c>
      <c r="K9" s="94">
        <f t="shared" si="1"/>
        <v>202.62421234534489</v>
      </c>
      <c r="L9" s="95">
        <f t="shared" si="2"/>
        <v>76.584753638018029</v>
      </c>
      <c r="M9" s="96">
        <v>7</v>
      </c>
    </row>
    <row r="10" spans="2:17" ht="16" thickBot="1"/>
    <row r="11" spans="2:17" ht="16" thickBot="1">
      <c r="B11" s="73" t="s">
        <v>22</v>
      </c>
      <c r="C11" s="204" t="s">
        <v>24</v>
      </c>
      <c r="D11" s="205"/>
      <c r="E11" s="205"/>
      <c r="F11" s="205"/>
      <c r="G11" s="205"/>
      <c r="H11" s="205"/>
      <c r="I11" s="205"/>
      <c r="J11" s="205"/>
      <c r="K11" s="205"/>
      <c r="L11" s="205"/>
      <c r="M11" s="206"/>
      <c r="N11" s="74" t="s">
        <v>7</v>
      </c>
      <c r="O11" s="75" t="s">
        <v>8</v>
      </c>
      <c r="P11" s="75" t="s">
        <v>9</v>
      </c>
      <c r="Q11" s="76" t="s">
        <v>10</v>
      </c>
    </row>
    <row r="12" spans="2:17">
      <c r="B12" s="97">
        <v>0</v>
      </c>
      <c r="C12" s="78">
        <v>186</v>
      </c>
      <c r="D12" s="79">
        <v>125</v>
      </c>
      <c r="E12" s="79">
        <v>83</v>
      </c>
      <c r="F12" s="79">
        <v>82</v>
      </c>
      <c r="G12" s="79">
        <v>97</v>
      </c>
      <c r="H12" s="79">
        <v>101</v>
      </c>
      <c r="I12" s="79">
        <v>74</v>
      </c>
      <c r="J12" s="79">
        <v>91</v>
      </c>
      <c r="K12" s="79">
        <v>97</v>
      </c>
      <c r="L12" s="79">
        <v>141</v>
      </c>
      <c r="M12" s="79">
        <v>160</v>
      </c>
      <c r="N12" s="192">
        <f>AVERAGE(C12:M12)</f>
        <v>112.45454545454545</v>
      </c>
      <c r="O12" s="88">
        <f>STDEV(C12:M12)</f>
        <v>36.034327068404181</v>
      </c>
      <c r="P12" s="89">
        <f>O12/SQRT(11)</f>
        <v>10.864758405349448</v>
      </c>
      <c r="Q12" s="90">
        <v>11</v>
      </c>
    </row>
    <row r="13" spans="2:17">
      <c r="B13" s="99">
        <v>15</v>
      </c>
      <c r="C13" s="65">
        <v>653</v>
      </c>
      <c r="D13" s="85">
        <v>319</v>
      </c>
      <c r="E13" s="85">
        <v>287</v>
      </c>
      <c r="F13" s="85">
        <v>542</v>
      </c>
      <c r="G13" s="85">
        <v>443</v>
      </c>
      <c r="H13" s="85">
        <v>342</v>
      </c>
      <c r="I13" s="85">
        <v>267</v>
      </c>
      <c r="J13" s="85">
        <v>378</v>
      </c>
      <c r="K13" s="85">
        <v>303</v>
      </c>
      <c r="L13" s="85">
        <v>137</v>
      </c>
      <c r="M13" s="85">
        <v>351</v>
      </c>
      <c r="N13" s="192">
        <f t="shared" ref="N13:N17" si="3">AVERAGE(C13:M13)</f>
        <v>365.63636363636363</v>
      </c>
      <c r="O13" s="88">
        <f t="shared" ref="O13:O17" si="4">STDEV(C13:M13)</f>
        <v>139.59890596080808</v>
      </c>
      <c r="P13" s="89">
        <f t="shared" ref="P13:P17" si="5">O13/SQRT(11)</f>
        <v>42.090653837828029</v>
      </c>
      <c r="Q13" s="90">
        <v>11</v>
      </c>
    </row>
    <row r="14" spans="2:17">
      <c r="B14" s="99">
        <v>30</v>
      </c>
      <c r="C14" s="214" t="s">
        <v>54</v>
      </c>
      <c r="D14" s="85">
        <v>305</v>
      </c>
      <c r="E14" s="85">
        <v>700</v>
      </c>
      <c r="F14" s="85">
        <v>526</v>
      </c>
      <c r="G14" s="85">
        <v>281</v>
      </c>
      <c r="H14" s="85">
        <v>350</v>
      </c>
      <c r="I14" s="85">
        <v>437</v>
      </c>
      <c r="J14" s="85">
        <v>450</v>
      </c>
      <c r="K14" s="85">
        <v>365</v>
      </c>
      <c r="L14" s="85">
        <v>476</v>
      </c>
      <c r="M14" s="85">
        <v>502</v>
      </c>
      <c r="N14" s="192">
        <f t="shared" si="3"/>
        <v>439.2</v>
      </c>
      <c r="O14" s="88">
        <f t="shared" si="4"/>
        <v>123.58964357906373</v>
      </c>
      <c r="P14" s="89">
        <f t="shared" si="5"/>
        <v>37.263679611410076</v>
      </c>
      <c r="Q14" s="90">
        <v>11</v>
      </c>
    </row>
    <row r="15" spans="2:17">
      <c r="B15" s="99">
        <v>60</v>
      </c>
      <c r="C15" s="65">
        <v>548</v>
      </c>
      <c r="D15" s="85">
        <v>218</v>
      </c>
      <c r="E15" s="85">
        <v>165</v>
      </c>
      <c r="F15" s="85">
        <v>349</v>
      </c>
      <c r="G15" s="85">
        <v>153</v>
      </c>
      <c r="H15" s="85">
        <v>218</v>
      </c>
      <c r="I15" s="85">
        <v>159</v>
      </c>
      <c r="J15" s="85">
        <v>388</v>
      </c>
      <c r="K15" s="85">
        <v>297</v>
      </c>
      <c r="L15" s="85">
        <v>407</v>
      </c>
      <c r="M15" s="85">
        <v>411</v>
      </c>
      <c r="N15" s="192">
        <f t="shared" si="3"/>
        <v>301.18181818181819</v>
      </c>
      <c r="O15" s="88">
        <f t="shared" si="4"/>
        <v>129.83668062748538</v>
      </c>
      <c r="P15" s="89">
        <f t="shared" si="5"/>
        <v>39.147232151506792</v>
      </c>
      <c r="Q15" s="90">
        <v>11</v>
      </c>
    </row>
    <row r="16" spans="2:17">
      <c r="B16" s="99">
        <v>90</v>
      </c>
      <c r="C16" s="65">
        <v>294</v>
      </c>
      <c r="D16" s="85">
        <v>178</v>
      </c>
      <c r="E16" s="85">
        <v>112</v>
      </c>
      <c r="F16" s="85">
        <v>248</v>
      </c>
      <c r="G16" s="85">
        <v>135</v>
      </c>
      <c r="H16" s="85">
        <v>214</v>
      </c>
      <c r="I16" s="85">
        <v>131</v>
      </c>
      <c r="J16" s="85">
        <v>254</v>
      </c>
      <c r="K16" s="85">
        <v>226</v>
      </c>
      <c r="L16" s="85">
        <v>272</v>
      </c>
      <c r="M16" s="85">
        <v>270</v>
      </c>
      <c r="N16" s="192">
        <f t="shared" si="3"/>
        <v>212.18181818181819</v>
      </c>
      <c r="O16" s="88">
        <f t="shared" si="4"/>
        <v>63.713135508807248</v>
      </c>
      <c r="P16" s="89">
        <f t="shared" si="5"/>
        <v>19.210233154525728</v>
      </c>
      <c r="Q16" s="90">
        <v>11</v>
      </c>
    </row>
    <row r="17" spans="2:19" ht="16" thickBot="1">
      <c r="B17" s="59">
        <v>120</v>
      </c>
      <c r="C17" s="67">
        <v>360</v>
      </c>
      <c r="D17" s="91">
        <v>184</v>
      </c>
      <c r="E17" s="91">
        <v>113</v>
      </c>
      <c r="F17" s="91">
        <v>250</v>
      </c>
      <c r="G17" s="91">
        <v>152</v>
      </c>
      <c r="H17" s="91">
        <v>224</v>
      </c>
      <c r="I17" s="91">
        <v>158</v>
      </c>
      <c r="J17" s="91">
        <v>199</v>
      </c>
      <c r="K17" s="91">
        <v>238</v>
      </c>
      <c r="L17" s="91">
        <v>202</v>
      </c>
      <c r="M17" s="91">
        <v>253</v>
      </c>
      <c r="N17" s="193">
        <f t="shared" si="3"/>
        <v>212.09090909090909</v>
      </c>
      <c r="O17" s="94">
        <f t="shared" si="4"/>
        <v>65.741089959711744</v>
      </c>
      <c r="P17" s="95">
        <f t="shared" si="5"/>
        <v>19.821684427760403</v>
      </c>
      <c r="Q17" s="96">
        <v>11</v>
      </c>
    </row>
    <row r="19" spans="2:19" ht="16" thickBot="1"/>
    <row r="20" spans="2:19" ht="16" thickBot="1">
      <c r="C20" s="201" t="s">
        <v>25</v>
      </c>
      <c r="D20" s="203"/>
      <c r="E20" s="202"/>
    </row>
    <row r="21" spans="2:19" ht="16" thickBot="1">
      <c r="C21" s="194"/>
      <c r="D21" s="195" t="s">
        <v>23</v>
      </c>
      <c r="E21" s="125" t="s">
        <v>24</v>
      </c>
    </row>
    <row r="22" spans="2:19">
      <c r="C22" s="100">
        <v>1</v>
      </c>
      <c r="D22" s="98">
        <v>53273</v>
      </c>
      <c r="E22" s="64">
        <v>55755</v>
      </c>
    </row>
    <row r="23" spans="2:19">
      <c r="C23" s="101">
        <v>2</v>
      </c>
      <c r="D23" s="85">
        <v>47220</v>
      </c>
      <c r="E23" s="66">
        <v>27225</v>
      </c>
    </row>
    <row r="24" spans="2:19">
      <c r="C24" s="101">
        <v>3</v>
      </c>
      <c r="D24" s="85">
        <v>77303</v>
      </c>
      <c r="E24" s="66">
        <v>30683</v>
      </c>
    </row>
    <row r="25" spans="2:19">
      <c r="C25" s="101">
        <v>4</v>
      </c>
      <c r="D25" s="85">
        <v>55680</v>
      </c>
      <c r="E25" s="66">
        <v>42240</v>
      </c>
      <c r="I25" s="191"/>
      <c r="J25" s="191"/>
      <c r="K25" s="191"/>
      <c r="L25" s="191"/>
      <c r="M25" s="191"/>
      <c r="N25" s="191"/>
      <c r="O25" s="191"/>
      <c r="P25" s="191"/>
      <c r="Q25" s="191"/>
      <c r="R25" s="191"/>
      <c r="S25" s="191"/>
    </row>
    <row r="26" spans="2:19">
      <c r="C26" s="101">
        <v>5</v>
      </c>
      <c r="D26" s="85">
        <v>46013</v>
      </c>
      <c r="E26" s="66">
        <v>24615</v>
      </c>
      <c r="I26" s="191"/>
      <c r="J26" s="191"/>
      <c r="K26" s="191"/>
      <c r="L26" s="191"/>
      <c r="M26" s="191"/>
      <c r="N26" s="191"/>
      <c r="O26" s="191"/>
      <c r="P26" s="191"/>
      <c r="Q26" s="191"/>
      <c r="R26" s="191"/>
      <c r="S26" s="191"/>
    </row>
    <row r="27" spans="2:19">
      <c r="C27" s="101">
        <v>6</v>
      </c>
      <c r="D27" s="85">
        <v>36968</v>
      </c>
      <c r="E27" s="66">
        <v>30083</v>
      </c>
      <c r="I27" s="191"/>
      <c r="J27" s="191"/>
      <c r="K27" s="191"/>
      <c r="L27" s="191"/>
      <c r="M27" s="191"/>
      <c r="N27" s="191"/>
      <c r="O27" s="191"/>
      <c r="P27" s="191"/>
      <c r="Q27" s="191"/>
      <c r="R27" s="191"/>
      <c r="S27" s="191"/>
    </row>
    <row r="28" spans="2:19">
      <c r="C28" s="101">
        <v>7</v>
      </c>
      <c r="D28" s="85">
        <v>32123</v>
      </c>
      <c r="E28" s="66">
        <v>25463</v>
      </c>
      <c r="I28" s="191"/>
      <c r="J28" s="191"/>
      <c r="K28" s="191"/>
      <c r="L28" s="191"/>
      <c r="M28" s="191"/>
      <c r="N28" s="191"/>
      <c r="O28" s="191"/>
      <c r="P28" s="191"/>
      <c r="Q28" s="191"/>
      <c r="R28" s="191"/>
      <c r="S28" s="191"/>
    </row>
    <row r="29" spans="2:19">
      <c r="C29" s="101">
        <v>8</v>
      </c>
      <c r="D29" s="102"/>
      <c r="E29" s="66">
        <v>38723</v>
      </c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S29" s="191"/>
    </row>
    <row r="30" spans="2:19">
      <c r="C30" s="101">
        <v>9</v>
      </c>
      <c r="D30" s="102"/>
      <c r="E30" s="66">
        <v>32745</v>
      </c>
      <c r="I30" s="191"/>
      <c r="J30" s="191"/>
      <c r="K30" s="191"/>
      <c r="L30" s="191"/>
      <c r="M30" s="191"/>
      <c r="N30" s="191"/>
      <c r="O30" s="191"/>
      <c r="P30" s="191"/>
      <c r="Q30" s="191"/>
      <c r="R30" s="191"/>
      <c r="S30" s="191"/>
    </row>
    <row r="31" spans="2:19">
      <c r="C31" s="101">
        <v>10</v>
      </c>
      <c r="D31" s="102"/>
      <c r="E31" s="66">
        <v>37223</v>
      </c>
    </row>
    <row r="32" spans="2:19" ht="16" thickBot="1">
      <c r="C32" s="103">
        <v>11</v>
      </c>
      <c r="D32" s="104"/>
      <c r="E32" s="68">
        <v>41985</v>
      </c>
    </row>
    <row r="33" spans="3:5" ht="16" thickBot="1">
      <c r="C33" s="22" t="s">
        <v>7</v>
      </c>
      <c r="D33" s="105">
        <f>AVERAGE(D22:D32)</f>
        <v>49797.142857142855</v>
      </c>
      <c r="E33" s="105">
        <f>AVERAGE(E22:E32)</f>
        <v>35158.181818181816</v>
      </c>
    </row>
    <row r="34" spans="3:5">
      <c r="C34" s="25" t="s">
        <v>8</v>
      </c>
      <c r="D34" s="106">
        <f>STDEV(D22:D32)</f>
        <v>14726.310936874988</v>
      </c>
      <c r="E34" s="106">
        <f>STDEV(E22:E32)</f>
        <v>9260.9756161884161</v>
      </c>
    </row>
    <row r="35" spans="3:5">
      <c r="C35" s="25" t="s">
        <v>9</v>
      </c>
      <c r="D35" s="107">
        <f>D34/SQRT(7)</f>
        <v>5566.0223526259742</v>
      </c>
      <c r="E35" s="108">
        <f>E34/SQRT(11)</f>
        <v>2792.2892101388525</v>
      </c>
    </row>
    <row r="36" spans="3:5" ht="16" thickBot="1">
      <c r="C36" s="30" t="s">
        <v>10</v>
      </c>
      <c r="D36" s="109">
        <v>7</v>
      </c>
      <c r="E36" s="110">
        <v>11</v>
      </c>
    </row>
    <row r="37" spans="3:5" ht="16" thickBot="1">
      <c r="C37" s="72"/>
      <c r="D37" s="188" t="s">
        <v>11</v>
      </c>
      <c r="E37" s="189"/>
    </row>
    <row r="38" spans="3:5" ht="16" thickBot="1">
      <c r="C38" s="35" t="s">
        <v>12</v>
      </c>
      <c r="D38" s="36"/>
      <c r="E38" s="38" t="s">
        <v>53</v>
      </c>
    </row>
  </sheetData>
  <mergeCells count="4">
    <mergeCell ref="B2:M2"/>
    <mergeCell ref="C3:I3"/>
    <mergeCell ref="C20:E20"/>
    <mergeCell ref="C11:M11"/>
  </mergeCells>
  <pageMargins left="0.75" right="0.75" top="1" bottom="1" header="0.5" footer="0.5"/>
  <pageSetup orientation="portrait" horizontalDpi="4294967292" verticalDpi="4294967292"/>
  <ignoredErrors>
    <ignoredError sqref="N12:N13 N15:N17 O12:O13 O15:O17 J4:J9 K5:K10" formulaRange="1"/>
    <ignoredError sqref="N14:O14" formulaRange="1" emptyCellReference="1"/>
    <ignoredError sqref="D33:D34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30"/>
  <sheetViews>
    <sheetView workbookViewId="0">
      <selection activeCell="B3" sqref="B3"/>
    </sheetView>
  </sheetViews>
  <sheetFormatPr baseColWidth="10" defaultRowHeight="15" x14ac:dyDescent="0"/>
  <cols>
    <col min="3" max="3" width="8.5" customWidth="1"/>
    <col min="4" max="4" width="15" customWidth="1"/>
    <col min="5" max="5" width="18.83203125" customWidth="1"/>
    <col min="6" max="6" width="24.5" customWidth="1"/>
    <col min="7" max="7" width="26" customWidth="1"/>
  </cols>
  <sheetData>
    <row r="1" spans="3:7" ht="16" thickBot="1"/>
    <row r="2" spans="3:7" ht="16" thickBot="1">
      <c r="C2" s="201" t="s">
        <v>15</v>
      </c>
      <c r="D2" s="203"/>
      <c r="E2" s="203"/>
      <c r="F2" s="203"/>
      <c r="G2" s="202"/>
    </row>
    <row r="3" spans="3:7" ht="16" thickBot="1">
      <c r="C3" s="1"/>
      <c r="D3" s="199" t="s">
        <v>26</v>
      </c>
      <c r="E3" s="200"/>
      <c r="F3" s="199" t="s">
        <v>26</v>
      </c>
      <c r="G3" s="200"/>
    </row>
    <row r="4" spans="3:7">
      <c r="C4" s="40"/>
      <c r="D4" s="7" t="s">
        <v>27</v>
      </c>
      <c r="E4" s="5" t="s">
        <v>28</v>
      </c>
      <c r="F4" s="111" t="s">
        <v>29</v>
      </c>
      <c r="G4" s="112" t="s">
        <v>30</v>
      </c>
    </row>
    <row r="5" spans="3:7">
      <c r="C5" s="113">
        <v>1</v>
      </c>
      <c r="D5" s="114">
        <v>818.74900000000002</v>
      </c>
      <c r="E5" s="115">
        <v>10084.045</v>
      </c>
      <c r="F5" s="114">
        <v>2222.8609999999999</v>
      </c>
      <c r="G5" s="116">
        <v>12732.116</v>
      </c>
    </row>
    <row r="6" spans="3:7">
      <c r="C6" s="113">
        <v>2</v>
      </c>
      <c r="D6" s="114">
        <v>346.60700000000003</v>
      </c>
      <c r="E6" s="115">
        <v>9208.7520000000004</v>
      </c>
      <c r="F6" s="114">
        <v>577.26300000000003</v>
      </c>
      <c r="G6" s="116">
        <v>12993.409</v>
      </c>
    </row>
    <row r="7" spans="3:7">
      <c r="C7" s="113">
        <v>3</v>
      </c>
      <c r="D7" s="26"/>
      <c r="E7" s="115">
        <v>9797.2170000000006</v>
      </c>
      <c r="F7" s="26"/>
      <c r="G7" s="116">
        <v>14475.945</v>
      </c>
    </row>
    <row r="8" spans="3:7" ht="16" thickBot="1">
      <c r="C8" s="117">
        <v>4</v>
      </c>
      <c r="D8" s="44"/>
      <c r="E8" s="118"/>
      <c r="F8" s="44"/>
      <c r="G8" s="119">
        <v>14898.43</v>
      </c>
    </row>
    <row r="9" spans="3:7" ht="16" thickBot="1">
      <c r="C9" s="120"/>
      <c r="D9" s="121"/>
      <c r="E9" s="122"/>
      <c r="F9" s="121"/>
      <c r="G9" s="122"/>
    </row>
    <row r="10" spans="3:7" ht="16" thickBot="1">
      <c r="C10" s="201" t="s">
        <v>15</v>
      </c>
      <c r="D10" s="203"/>
      <c r="E10" s="203"/>
      <c r="F10" s="203"/>
      <c r="G10" s="202"/>
    </row>
    <row r="11" spans="3:7" ht="16" thickBot="1">
      <c r="C11" s="123"/>
      <c r="D11" s="199" t="s">
        <v>31</v>
      </c>
      <c r="E11" s="200"/>
      <c r="F11" s="199" t="s">
        <v>31</v>
      </c>
      <c r="G11" s="200"/>
    </row>
    <row r="12" spans="3:7" ht="16" thickBot="1">
      <c r="C12" s="124"/>
      <c r="D12" s="3" t="s">
        <v>27</v>
      </c>
      <c r="E12" s="3" t="s">
        <v>28</v>
      </c>
      <c r="F12" s="125" t="s">
        <v>29</v>
      </c>
      <c r="G12" s="125" t="s">
        <v>30</v>
      </c>
    </row>
    <row r="13" spans="3:7">
      <c r="C13" s="113">
        <v>1</v>
      </c>
      <c r="D13" s="126">
        <v>12674.823</v>
      </c>
      <c r="E13" s="127">
        <v>12423.53</v>
      </c>
      <c r="F13" s="126">
        <v>12354.409</v>
      </c>
      <c r="G13" s="127">
        <v>12317.166999999999</v>
      </c>
    </row>
    <row r="14" spans="3:7">
      <c r="C14" s="113">
        <v>2</v>
      </c>
      <c r="D14" s="114">
        <v>12868.237999999999</v>
      </c>
      <c r="E14" s="116">
        <v>12115.237999999999</v>
      </c>
      <c r="F14" s="114">
        <v>11073.045</v>
      </c>
      <c r="G14" s="116">
        <v>12522.581</v>
      </c>
    </row>
    <row r="15" spans="3:7">
      <c r="C15" s="113">
        <v>3</v>
      </c>
      <c r="D15" s="26"/>
      <c r="E15" s="116">
        <v>12293.945</v>
      </c>
      <c r="F15" s="26"/>
      <c r="G15" s="116">
        <v>13588.237999999999</v>
      </c>
    </row>
    <row r="16" spans="3:7" ht="16" thickBot="1">
      <c r="C16" s="117">
        <v>4</v>
      </c>
      <c r="D16" s="44"/>
      <c r="E16" s="45"/>
      <c r="F16" s="44"/>
      <c r="G16" s="119">
        <v>13127.995000000001</v>
      </c>
    </row>
    <row r="17" spans="3:7" ht="16" thickBot="1"/>
    <row r="18" spans="3:7" ht="16" thickBot="1">
      <c r="C18" s="201" t="s">
        <v>15</v>
      </c>
      <c r="D18" s="203"/>
      <c r="E18" s="203"/>
      <c r="F18" s="203"/>
      <c r="G18" s="202"/>
    </row>
    <row r="19" spans="3:7" ht="16" thickBot="1">
      <c r="C19" s="1"/>
      <c r="D19" s="199" t="s">
        <v>32</v>
      </c>
      <c r="E19" s="200"/>
      <c r="F19" s="199" t="s">
        <v>32</v>
      </c>
      <c r="G19" s="200"/>
    </row>
    <row r="20" spans="3:7" ht="16" thickBot="1">
      <c r="C20" s="39"/>
      <c r="D20" s="3" t="s">
        <v>27</v>
      </c>
      <c r="E20" s="3" t="s">
        <v>28</v>
      </c>
      <c r="F20" s="4" t="s">
        <v>29</v>
      </c>
      <c r="G20" s="4" t="s">
        <v>30</v>
      </c>
    </row>
    <row r="21" spans="3:7">
      <c r="C21" s="40">
        <v>1</v>
      </c>
      <c r="D21" s="41">
        <f t="shared" ref="D21:G22" si="0">D5/D13</f>
        <v>6.4596483911451855E-2</v>
      </c>
      <c r="E21" s="42">
        <f t="shared" si="0"/>
        <v>0.81168918978744364</v>
      </c>
      <c r="F21" s="128">
        <f t="shared" si="0"/>
        <v>0.17992451116034769</v>
      </c>
      <c r="G21" s="42">
        <f t="shared" si="0"/>
        <v>1.0336886720785714</v>
      </c>
    </row>
    <row r="22" spans="3:7">
      <c r="C22" s="40">
        <v>2</v>
      </c>
      <c r="D22" s="26">
        <f t="shared" si="0"/>
        <v>2.6935078446637374E-2</v>
      </c>
      <c r="E22" s="27">
        <f t="shared" si="0"/>
        <v>0.76009666504281637</v>
      </c>
      <c r="F22" s="129">
        <f t="shared" si="0"/>
        <v>5.2132272559174103E-2</v>
      </c>
      <c r="G22" s="27">
        <f t="shared" si="0"/>
        <v>1.0375983193879919</v>
      </c>
    </row>
    <row r="23" spans="3:7">
      <c r="C23" s="40">
        <v>3</v>
      </c>
      <c r="D23" s="26"/>
      <c r="E23" s="27">
        <f>E7/E15</f>
        <v>0.79691400929481959</v>
      </c>
      <c r="F23" s="129"/>
      <c r="G23" s="27">
        <f>G7/G15</f>
        <v>1.0653290735708338</v>
      </c>
    </row>
    <row r="24" spans="3:7" ht="16" thickBot="1">
      <c r="C24" s="130">
        <v>4</v>
      </c>
      <c r="D24" s="131"/>
      <c r="E24" s="132"/>
      <c r="F24" s="133"/>
      <c r="G24" s="132">
        <f>G8/G16</f>
        <v>1.1348595120580103</v>
      </c>
    </row>
    <row r="25" spans="3:7">
      <c r="C25" s="69" t="s">
        <v>7</v>
      </c>
      <c r="D25" s="23">
        <f>AVERAGE(D21:D24)</f>
        <v>4.5765781179044618E-2</v>
      </c>
      <c r="E25" s="134">
        <f>AVERAGE(E21:E24)</f>
        <v>0.78956662137502664</v>
      </c>
      <c r="F25" s="134">
        <f>AVERAGE(F21:F24)</f>
        <v>0.1160283918597609</v>
      </c>
      <c r="G25" s="24">
        <f>AVERAGE(G21:G24)</f>
        <v>1.0678688942738517</v>
      </c>
    </row>
    <row r="26" spans="3:7">
      <c r="C26" s="25" t="s">
        <v>8</v>
      </c>
      <c r="D26" s="26">
        <f>STDEV(D21:D24)</f>
        <v>2.6630635193186408E-2</v>
      </c>
      <c r="E26" s="89">
        <f>STDEV(E21:E24)</f>
        <v>2.6569441738850764E-2</v>
      </c>
      <c r="F26" s="89">
        <f>STDEV(F21:F24)</f>
        <v>9.0362758497899126E-2</v>
      </c>
      <c r="G26" s="27">
        <f>STDEV(G21:G24)</f>
        <v>4.6828726417110979E-2</v>
      </c>
    </row>
    <row r="27" spans="3:7" ht="16" thickBot="1">
      <c r="C27" s="30" t="s">
        <v>9</v>
      </c>
      <c r="D27" s="135">
        <f>D26/SQRT(3)</f>
        <v>1.5375204397476895E-2</v>
      </c>
      <c r="E27" s="136">
        <f>E26/SQRT(3)</f>
        <v>1.5339874340143568E-2</v>
      </c>
      <c r="F27" s="136">
        <f>F26/SQRT(3)</f>
        <v>5.2170962943479206E-2</v>
      </c>
      <c r="G27" s="137">
        <f>G26/SQRT(4)</f>
        <v>2.3414363208555489E-2</v>
      </c>
    </row>
    <row r="28" spans="3:7" ht="16" thickBot="1">
      <c r="C28" s="138" t="s">
        <v>10</v>
      </c>
      <c r="D28" s="139">
        <v>2</v>
      </c>
      <c r="E28" s="140">
        <v>3</v>
      </c>
      <c r="F28" s="141">
        <v>2</v>
      </c>
      <c r="G28" s="142">
        <v>4</v>
      </c>
    </row>
    <row r="29" spans="3:7">
      <c r="C29" s="143"/>
      <c r="D29" s="144"/>
      <c r="E29" s="145"/>
      <c r="F29" s="207" t="s">
        <v>11</v>
      </c>
      <c r="G29" s="208"/>
    </row>
    <row r="30" spans="3:7" ht="16" thickBot="1">
      <c r="C30" s="146" t="s">
        <v>12</v>
      </c>
      <c r="D30" s="104"/>
      <c r="E30" s="147"/>
      <c r="F30" s="103"/>
      <c r="G30" s="148" t="s">
        <v>33</v>
      </c>
    </row>
  </sheetData>
  <mergeCells count="10">
    <mergeCell ref="C18:G18"/>
    <mergeCell ref="D19:E19"/>
    <mergeCell ref="F19:G19"/>
    <mergeCell ref="F29:G29"/>
    <mergeCell ref="C2:G2"/>
    <mergeCell ref="D3:E3"/>
    <mergeCell ref="F3:G3"/>
    <mergeCell ref="C10:G10"/>
    <mergeCell ref="D11:E11"/>
    <mergeCell ref="F11:G1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Q43"/>
  <sheetViews>
    <sheetView workbookViewId="0">
      <selection activeCell="I32" sqref="I32"/>
    </sheetView>
  </sheetViews>
  <sheetFormatPr baseColWidth="10" defaultRowHeight="15" x14ac:dyDescent="0"/>
  <sheetData>
    <row r="3" spans="3:17" ht="16" thickBot="1"/>
    <row r="4" spans="3:17" ht="16" thickBot="1">
      <c r="C4" s="201" t="s">
        <v>34</v>
      </c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2"/>
    </row>
    <row r="5" spans="3:17">
      <c r="C5" s="149"/>
      <c r="D5" s="209" t="s">
        <v>35</v>
      </c>
      <c r="E5" s="210"/>
      <c r="F5" s="209" t="s">
        <v>36</v>
      </c>
      <c r="G5" s="210"/>
      <c r="H5" s="209" t="s">
        <v>37</v>
      </c>
      <c r="I5" s="210"/>
      <c r="J5" s="209" t="s">
        <v>38</v>
      </c>
      <c r="K5" s="210"/>
      <c r="L5" s="209" t="s">
        <v>39</v>
      </c>
      <c r="M5" s="210"/>
      <c r="N5" s="209" t="s">
        <v>40</v>
      </c>
      <c r="O5" s="210"/>
      <c r="P5" s="209" t="s">
        <v>41</v>
      </c>
      <c r="Q5" s="210"/>
    </row>
    <row r="6" spans="3:17" ht="16" thickBot="1">
      <c r="C6" s="150"/>
      <c r="D6" s="146" t="s">
        <v>23</v>
      </c>
      <c r="E6" s="151" t="s">
        <v>24</v>
      </c>
      <c r="F6" s="146" t="s">
        <v>23</v>
      </c>
      <c r="G6" s="151" t="s">
        <v>24</v>
      </c>
      <c r="H6" s="146" t="s">
        <v>23</v>
      </c>
      <c r="I6" s="151" t="s">
        <v>24</v>
      </c>
      <c r="J6" s="146" t="s">
        <v>23</v>
      </c>
      <c r="K6" s="151" t="s">
        <v>24</v>
      </c>
      <c r="L6" s="146" t="s">
        <v>23</v>
      </c>
      <c r="M6" s="151" t="s">
        <v>24</v>
      </c>
      <c r="N6" s="146" t="s">
        <v>23</v>
      </c>
      <c r="O6" s="151" t="s">
        <v>24</v>
      </c>
      <c r="P6" s="146" t="s">
        <v>23</v>
      </c>
      <c r="Q6" s="151" t="s">
        <v>24</v>
      </c>
    </row>
    <row r="7" spans="3:17">
      <c r="C7" s="150">
        <v>1</v>
      </c>
      <c r="D7" s="152">
        <v>1</v>
      </c>
      <c r="E7" s="153">
        <v>1.01</v>
      </c>
      <c r="F7" s="152">
        <v>1</v>
      </c>
      <c r="G7" s="153">
        <v>2.04</v>
      </c>
      <c r="H7" s="152">
        <v>0.8</v>
      </c>
      <c r="I7" s="153">
        <v>1.96</v>
      </c>
      <c r="J7" s="152">
        <v>1</v>
      </c>
      <c r="K7" s="153">
        <v>3.28</v>
      </c>
      <c r="L7" s="152">
        <v>1</v>
      </c>
      <c r="M7" s="153">
        <v>1.79</v>
      </c>
      <c r="N7" s="152">
        <v>0.46</v>
      </c>
      <c r="O7" s="153">
        <v>1.72</v>
      </c>
      <c r="P7" s="152">
        <v>0.67</v>
      </c>
      <c r="Q7" s="153">
        <v>0.71</v>
      </c>
    </row>
    <row r="8" spans="3:17">
      <c r="C8" s="150">
        <v>2</v>
      </c>
      <c r="D8" s="14">
        <v>0.83</v>
      </c>
      <c r="E8" s="154">
        <v>1.1499999999999999</v>
      </c>
      <c r="F8" s="14">
        <v>1.98</v>
      </c>
      <c r="G8" s="154">
        <v>2.78</v>
      </c>
      <c r="H8" s="14">
        <v>1</v>
      </c>
      <c r="I8" s="154">
        <v>1.38</v>
      </c>
      <c r="J8" s="14">
        <v>2.2400000000000002</v>
      </c>
      <c r="K8" s="154">
        <v>3.26</v>
      </c>
      <c r="L8" s="14">
        <v>1.53</v>
      </c>
      <c r="M8" s="154">
        <v>2.14</v>
      </c>
      <c r="N8" s="14">
        <v>1</v>
      </c>
      <c r="O8" s="154">
        <v>1.56</v>
      </c>
      <c r="P8" s="14">
        <v>1</v>
      </c>
      <c r="Q8" s="154">
        <v>0.76</v>
      </c>
    </row>
    <row r="9" spans="3:17">
      <c r="C9" s="150">
        <v>3</v>
      </c>
      <c r="D9" s="14">
        <v>0.72</v>
      </c>
      <c r="E9" s="154">
        <v>1.04</v>
      </c>
      <c r="F9" s="14">
        <v>1.21</v>
      </c>
      <c r="G9" s="154">
        <v>2.2799999999999998</v>
      </c>
      <c r="H9" s="14">
        <v>0.83</v>
      </c>
      <c r="I9" s="154">
        <v>2.15</v>
      </c>
      <c r="J9" s="14">
        <v>1.8</v>
      </c>
      <c r="K9" s="154">
        <v>4.21</v>
      </c>
      <c r="L9" s="14">
        <v>1.19</v>
      </c>
      <c r="M9" s="154">
        <v>1.82</v>
      </c>
      <c r="N9" s="14">
        <v>0.97</v>
      </c>
      <c r="O9" s="154">
        <v>1.68</v>
      </c>
      <c r="P9" s="14">
        <v>1.1000000000000001</v>
      </c>
      <c r="Q9" s="154">
        <v>1.53</v>
      </c>
    </row>
    <row r="10" spans="3:17">
      <c r="C10" s="150">
        <v>4</v>
      </c>
      <c r="D10" s="14">
        <v>1.08</v>
      </c>
      <c r="E10" s="154">
        <v>1.01</v>
      </c>
      <c r="F10" s="14">
        <v>1.76</v>
      </c>
      <c r="G10" s="154">
        <v>1.44</v>
      </c>
      <c r="H10" s="14">
        <v>0.65</v>
      </c>
      <c r="I10" s="154">
        <v>0.98</v>
      </c>
      <c r="J10" s="14">
        <v>2.86</v>
      </c>
      <c r="K10" s="154">
        <v>2.12</v>
      </c>
      <c r="L10" s="14">
        <v>1.82</v>
      </c>
      <c r="M10" s="154">
        <v>2.04</v>
      </c>
      <c r="N10" s="14">
        <v>1.02</v>
      </c>
      <c r="O10" s="154">
        <v>1.81</v>
      </c>
      <c r="P10" s="14">
        <v>0.65</v>
      </c>
      <c r="Q10" s="154">
        <v>1.24</v>
      </c>
    </row>
    <row r="11" spans="3:17">
      <c r="C11" s="150">
        <v>5</v>
      </c>
      <c r="D11" s="14">
        <v>0.55000000000000004</v>
      </c>
      <c r="E11" s="154">
        <v>1.18</v>
      </c>
      <c r="F11" s="14">
        <v>1.34</v>
      </c>
      <c r="G11" s="154">
        <v>11.39</v>
      </c>
      <c r="H11" s="14">
        <v>0.54</v>
      </c>
      <c r="I11" s="154">
        <v>3.12</v>
      </c>
      <c r="J11" s="14">
        <v>1.65</v>
      </c>
      <c r="K11" s="154">
        <v>4.46</v>
      </c>
      <c r="L11" s="14">
        <v>1.55</v>
      </c>
      <c r="M11" s="154">
        <v>2.04</v>
      </c>
      <c r="N11" s="14">
        <v>0.59</v>
      </c>
      <c r="O11" s="154">
        <v>4.1500000000000004</v>
      </c>
      <c r="P11" s="14">
        <v>0.45</v>
      </c>
      <c r="Q11" s="154">
        <v>0.72</v>
      </c>
    </row>
    <row r="12" spans="3:17">
      <c r="C12" s="150">
        <v>6</v>
      </c>
      <c r="D12" s="14">
        <v>0.66</v>
      </c>
      <c r="E12" s="154">
        <v>1.08</v>
      </c>
      <c r="F12" s="14">
        <v>1</v>
      </c>
      <c r="G12" s="154">
        <v>7.27</v>
      </c>
      <c r="H12" s="14">
        <v>1</v>
      </c>
      <c r="I12" s="154">
        <v>3.9</v>
      </c>
      <c r="J12" s="14">
        <v>1</v>
      </c>
      <c r="K12" s="154">
        <v>3.15</v>
      </c>
      <c r="L12" s="14">
        <v>1</v>
      </c>
      <c r="M12" s="154">
        <v>1.71</v>
      </c>
      <c r="N12" s="14">
        <v>1</v>
      </c>
      <c r="O12" s="154">
        <v>1.72</v>
      </c>
      <c r="P12" s="14">
        <v>1</v>
      </c>
      <c r="Q12" s="154">
        <v>1.04</v>
      </c>
    </row>
    <row r="13" spans="3:17">
      <c r="C13" s="150">
        <v>7</v>
      </c>
      <c r="D13" s="14">
        <v>1</v>
      </c>
      <c r="E13" s="154">
        <v>0.7</v>
      </c>
      <c r="F13" s="14">
        <v>3.72</v>
      </c>
      <c r="G13" s="154">
        <v>6.1</v>
      </c>
      <c r="H13" s="14">
        <v>1.75</v>
      </c>
      <c r="I13" s="154">
        <v>5.09</v>
      </c>
      <c r="J13" s="14">
        <v>3.12</v>
      </c>
      <c r="K13" s="154">
        <v>3.89</v>
      </c>
      <c r="L13" s="14">
        <v>2.2799999999999998</v>
      </c>
      <c r="M13" s="154">
        <v>2.57</v>
      </c>
      <c r="N13" s="14">
        <v>2.4300000000000002</v>
      </c>
      <c r="O13" s="154">
        <v>2.61</v>
      </c>
      <c r="P13" s="14">
        <v>1.1499999999999999</v>
      </c>
      <c r="Q13" s="154">
        <v>1.05</v>
      </c>
    </row>
    <row r="14" spans="3:17">
      <c r="C14" s="150">
        <v>8</v>
      </c>
      <c r="D14" s="14">
        <v>0.65</v>
      </c>
      <c r="E14" s="154">
        <v>1.28</v>
      </c>
      <c r="F14" s="14">
        <v>1.34</v>
      </c>
      <c r="G14" s="154">
        <v>6.86</v>
      </c>
      <c r="H14" s="14">
        <v>1</v>
      </c>
      <c r="I14" s="154">
        <v>3.66</v>
      </c>
      <c r="J14" s="14">
        <v>1.45</v>
      </c>
      <c r="K14" s="154">
        <v>4.33</v>
      </c>
      <c r="L14" s="14">
        <v>0.73</v>
      </c>
      <c r="M14" s="154">
        <v>1.43</v>
      </c>
      <c r="N14" s="14">
        <v>0.97</v>
      </c>
      <c r="O14" s="154">
        <v>3.68</v>
      </c>
      <c r="P14" s="14">
        <v>0.56999999999999995</v>
      </c>
      <c r="Q14" s="154">
        <v>1.4</v>
      </c>
    </row>
    <row r="15" spans="3:17" ht="16" thickBot="1">
      <c r="C15" s="150">
        <v>9</v>
      </c>
      <c r="D15" s="14">
        <v>1.1599999999999999</v>
      </c>
      <c r="E15" s="154">
        <v>0.72</v>
      </c>
      <c r="F15" s="14">
        <v>3.22</v>
      </c>
      <c r="G15" s="154">
        <v>10.199999999999999</v>
      </c>
      <c r="H15" s="14">
        <v>1.64</v>
      </c>
      <c r="I15" s="154">
        <v>4.03</v>
      </c>
      <c r="J15" s="14">
        <v>2.1</v>
      </c>
      <c r="K15" s="154">
        <v>3.52</v>
      </c>
      <c r="L15" s="14">
        <v>2.0699999999999998</v>
      </c>
      <c r="M15" s="154">
        <v>1.71</v>
      </c>
      <c r="N15" s="155">
        <v>2.2200000000000002</v>
      </c>
      <c r="O15" s="45">
        <v>4.41</v>
      </c>
      <c r="P15" s="14">
        <v>0.92</v>
      </c>
      <c r="Q15" s="154">
        <v>0.75</v>
      </c>
    </row>
    <row r="16" spans="3:17">
      <c r="C16" s="156" t="s">
        <v>7</v>
      </c>
      <c r="D16" s="23">
        <f t="shared" ref="D16:Q16" si="0">AVERAGE(D7:D15)</f>
        <v>0.85000000000000009</v>
      </c>
      <c r="E16" s="23">
        <f t="shared" si="0"/>
        <v>1.018888888888889</v>
      </c>
      <c r="F16" s="23">
        <f t="shared" si="0"/>
        <v>1.8411111111111111</v>
      </c>
      <c r="G16" s="23">
        <f t="shared" si="0"/>
        <v>5.5955555555555554</v>
      </c>
      <c r="H16" s="23">
        <f t="shared" si="0"/>
        <v>1.0233333333333334</v>
      </c>
      <c r="I16" s="23">
        <f t="shared" si="0"/>
        <v>2.9188888888888886</v>
      </c>
      <c r="J16" s="23">
        <f t="shared" si="0"/>
        <v>1.9133333333333336</v>
      </c>
      <c r="K16" s="23">
        <f t="shared" si="0"/>
        <v>3.5800000000000005</v>
      </c>
      <c r="L16" s="23">
        <f t="shared" si="0"/>
        <v>1.4633333333333334</v>
      </c>
      <c r="M16" s="23">
        <f t="shared" si="0"/>
        <v>1.9166666666666667</v>
      </c>
      <c r="N16" s="23">
        <f t="shared" si="0"/>
        <v>1.1844444444444446</v>
      </c>
      <c r="O16" s="23">
        <f t="shared" si="0"/>
        <v>2.5933333333333333</v>
      </c>
      <c r="P16" s="23">
        <f t="shared" si="0"/>
        <v>0.83444444444444443</v>
      </c>
      <c r="Q16" s="157">
        <f t="shared" si="0"/>
        <v>1.0222222222222221</v>
      </c>
    </row>
    <row r="17" spans="3:17">
      <c r="C17" s="158" t="s">
        <v>8</v>
      </c>
      <c r="D17" s="26">
        <f t="shared" ref="D17:N17" si="1">STDEV(D7:D15)</f>
        <v>0.21719806628973465</v>
      </c>
      <c r="E17" s="26">
        <f t="shared" si="1"/>
        <v>0.19579609575042947</v>
      </c>
      <c r="F17" s="26">
        <f t="shared" si="1"/>
        <v>0.98570335857757485</v>
      </c>
      <c r="G17" s="26">
        <f t="shared" si="1"/>
        <v>3.6787297777599517</v>
      </c>
      <c r="H17" s="26">
        <f t="shared" si="1"/>
        <v>0.41385383893350514</v>
      </c>
      <c r="I17" s="26">
        <f t="shared" si="1"/>
        <v>1.375622081500262</v>
      </c>
      <c r="J17" s="26">
        <f t="shared" si="1"/>
        <v>0.74657551526955301</v>
      </c>
      <c r="K17" s="26">
        <f t="shared" si="1"/>
        <v>0.73674961825575191</v>
      </c>
      <c r="L17" s="26">
        <f t="shared" si="1"/>
        <v>0.52630789467763039</v>
      </c>
      <c r="M17" s="26">
        <f t="shared" si="1"/>
        <v>0.32687918257362253</v>
      </c>
      <c r="N17" s="26">
        <f t="shared" si="1"/>
        <v>0.67906389815523061</v>
      </c>
      <c r="O17" s="26">
        <f>STDEV(O7:O14)</f>
        <v>1.0164916906413242</v>
      </c>
      <c r="P17" s="26">
        <f>STDEV(P7:P15)</f>
        <v>0.25274053449689848</v>
      </c>
      <c r="Q17" s="159">
        <f>STDEV(Q7:Q15)</f>
        <v>0.31240109545973832</v>
      </c>
    </row>
    <row r="18" spans="3:17">
      <c r="C18" s="158" t="s">
        <v>9</v>
      </c>
      <c r="D18" s="26">
        <f>D17/SQRT(9)</f>
        <v>7.2399355429911549E-2</v>
      </c>
      <c r="E18" s="26">
        <f t="shared" ref="E18:Q18" si="2">E17/SQRT(9)</f>
        <v>6.5265365250143162E-2</v>
      </c>
      <c r="F18" s="26">
        <f t="shared" si="2"/>
        <v>0.32856778619252497</v>
      </c>
      <c r="G18" s="26">
        <f t="shared" si="2"/>
        <v>1.2262432592533172</v>
      </c>
      <c r="H18" s="26">
        <f t="shared" si="2"/>
        <v>0.13795127964450171</v>
      </c>
      <c r="I18" s="26">
        <f t="shared" si="2"/>
        <v>0.45854069383342067</v>
      </c>
      <c r="J18" s="26">
        <f t="shared" si="2"/>
        <v>0.248858505089851</v>
      </c>
      <c r="K18" s="26">
        <f t="shared" si="2"/>
        <v>0.24558320608525064</v>
      </c>
      <c r="L18" s="26">
        <f t="shared" si="2"/>
        <v>0.17543596489254346</v>
      </c>
      <c r="M18" s="26">
        <f t="shared" si="2"/>
        <v>0.10895972752454085</v>
      </c>
      <c r="N18" s="26">
        <f t="shared" si="2"/>
        <v>0.22635463271841019</v>
      </c>
      <c r="O18" s="26">
        <f>O17/SQRT(9)</f>
        <v>0.33883056354710805</v>
      </c>
      <c r="P18" s="26">
        <f t="shared" si="2"/>
        <v>8.4246844832299494E-2</v>
      </c>
      <c r="Q18" s="159">
        <f t="shared" si="2"/>
        <v>0.10413369848657944</v>
      </c>
    </row>
    <row r="19" spans="3:17" ht="16" thickBot="1">
      <c r="C19" s="160" t="s">
        <v>10</v>
      </c>
      <c r="D19" s="31">
        <v>9</v>
      </c>
      <c r="E19" s="31">
        <v>9</v>
      </c>
      <c r="F19" s="31">
        <v>9</v>
      </c>
      <c r="G19" s="31">
        <v>9</v>
      </c>
      <c r="H19" s="31">
        <v>10</v>
      </c>
      <c r="I19" s="161">
        <v>9</v>
      </c>
      <c r="J19" s="31">
        <v>9</v>
      </c>
      <c r="K19" s="31">
        <v>9</v>
      </c>
      <c r="L19" s="161">
        <v>9</v>
      </c>
      <c r="M19" s="161">
        <v>9</v>
      </c>
      <c r="N19" s="161">
        <v>10</v>
      </c>
      <c r="O19" s="31">
        <v>10</v>
      </c>
      <c r="P19" s="31">
        <v>9</v>
      </c>
      <c r="Q19" s="109">
        <v>9</v>
      </c>
    </row>
    <row r="20" spans="3:17" ht="16" thickBot="1">
      <c r="C20" s="162"/>
      <c r="D20" s="163" t="s">
        <v>42</v>
      </c>
      <c r="E20" s="164">
        <v>0.1024</v>
      </c>
      <c r="F20" s="163" t="s">
        <v>43</v>
      </c>
      <c r="G20" s="165">
        <v>9.2999999999999992E-3</v>
      </c>
      <c r="H20" s="163" t="s">
        <v>42</v>
      </c>
      <c r="I20" s="165">
        <v>1.1000000000000001E-3</v>
      </c>
      <c r="J20" s="163" t="s">
        <v>43</v>
      </c>
      <c r="K20" s="166">
        <v>2.0000000000000001E-4</v>
      </c>
      <c r="L20" s="163" t="s">
        <v>44</v>
      </c>
      <c r="M20" s="165">
        <v>4.3299999999999998E-2</v>
      </c>
      <c r="N20" s="163" t="s">
        <v>43</v>
      </c>
      <c r="O20" s="165">
        <v>6.3E-3</v>
      </c>
      <c r="P20" s="163" t="s">
        <v>43</v>
      </c>
      <c r="Q20" s="164">
        <v>0.18</v>
      </c>
    </row>
    <row r="21" spans="3:17" ht="16" thickBot="1"/>
    <row r="22" spans="3:17">
      <c r="C22" s="167"/>
      <c r="D22" s="209" t="s">
        <v>45</v>
      </c>
      <c r="E22" s="210"/>
      <c r="F22" s="209" t="s">
        <v>46</v>
      </c>
      <c r="G22" s="210"/>
    </row>
    <row r="23" spans="3:17" ht="16" thickBot="1">
      <c r="C23" s="168"/>
      <c r="D23" s="146" t="s">
        <v>23</v>
      </c>
      <c r="E23" s="151" t="s">
        <v>47</v>
      </c>
      <c r="F23" s="146" t="s">
        <v>23</v>
      </c>
      <c r="G23" s="151" t="s">
        <v>47</v>
      </c>
    </row>
    <row r="24" spans="3:17">
      <c r="C24" s="168">
        <v>1</v>
      </c>
      <c r="D24" s="152">
        <v>1</v>
      </c>
      <c r="E24" s="153">
        <v>0.56000000000000005</v>
      </c>
      <c r="F24" s="152">
        <v>0.84</v>
      </c>
      <c r="G24" s="153">
        <v>1.62</v>
      </c>
    </row>
    <row r="25" spans="3:17">
      <c r="C25" s="168">
        <v>2</v>
      </c>
      <c r="D25" s="14">
        <v>0.84</v>
      </c>
      <c r="E25" s="154">
        <v>0.46</v>
      </c>
      <c r="F25" s="14">
        <v>0.96</v>
      </c>
      <c r="G25" s="154">
        <v>2.08</v>
      </c>
    </row>
    <row r="26" spans="3:17">
      <c r="C26" s="168">
        <v>3</v>
      </c>
      <c r="D26" s="14">
        <v>0.91</v>
      </c>
      <c r="E26" s="154">
        <v>0.7</v>
      </c>
      <c r="F26" s="14">
        <v>1</v>
      </c>
      <c r="G26" s="154">
        <v>1.69</v>
      </c>
    </row>
    <row r="27" spans="3:17">
      <c r="C27" s="168">
        <v>4</v>
      </c>
      <c r="D27" s="14">
        <v>0.98</v>
      </c>
      <c r="E27" s="154">
        <v>0.56999999999999995</v>
      </c>
      <c r="F27" s="14">
        <v>1.33</v>
      </c>
      <c r="G27" s="154">
        <v>0.81</v>
      </c>
    </row>
    <row r="28" spans="3:17">
      <c r="C28" s="168">
        <v>5</v>
      </c>
      <c r="D28" s="14">
        <v>0.89</v>
      </c>
      <c r="E28" s="154">
        <v>0.53</v>
      </c>
      <c r="F28" s="14">
        <v>1.44</v>
      </c>
      <c r="G28" s="154">
        <v>0.55000000000000004</v>
      </c>
    </row>
    <row r="29" spans="3:17">
      <c r="C29" s="168">
        <v>6</v>
      </c>
      <c r="D29" s="14">
        <v>1</v>
      </c>
      <c r="E29" s="154">
        <v>0.92</v>
      </c>
      <c r="F29" s="14">
        <v>1</v>
      </c>
      <c r="G29" s="154">
        <v>1.05</v>
      </c>
    </row>
    <row r="30" spans="3:17">
      <c r="C30" s="168">
        <v>7</v>
      </c>
      <c r="D30" s="14">
        <v>1.44</v>
      </c>
      <c r="E30" s="154">
        <v>0.47</v>
      </c>
      <c r="F30" s="14">
        <v>0.78</v>
      </c>
      <c r="G30" s="154">
        <v>0.78</v>
      </c>
      <c r="I30" s="34"/>
      <c r="J30" s="34"/>
      <c r="K30" s="34"/>
      <c r="L30" s="34"/>
      <c r="M30" s="34"/>
    </row>
    <row r="31" spans="3:17">
      <c r="C31" s="168">
        <v>8</v>
      </c>
      <c r="D31" s="14">
        <v>1.55</v>
      </c>
      <c r="E31" s="154">
        <v>0.28999999999999998</v>
      </c>
      <c r="F31" s="14">
        <v>0.46</v>
      </c>
      <c r="G31" s="154">
        <v>0.62</v>
      </c>
      <c r="I31" s="34"/>
      <c r="J31" s="34"/>
      <c r="K31" s="34"/>
      <c r="L31" s="34"/>
      <c r="M31" s="34"/>
    </row>
    <row r="32" spans="3:17" ht="16" thickBot="1">
      <c r="C32" s="168">
        <v>9</v>
      </c>
      <c r="D32" s="131">
        <v>0.44</v>
      </c>
      <c r="E32" s="169">
        <v>0.75</v>
      </c>
      <c r="F32" s="131">
        <v>0.7</v>
      </c>
      <c r="G32" s="169">
        <v>0.68</v>
      </c>
      <c r="I32" s="34"/>
      <c r="J32" s="34"/>
      <c r="K32" s="34"/>
      <c r="L32" s="34"/>
      <c r="M32" s="34"/>
    </row>
    <row r="33" spans="3:13">
      <c r="C33" s="69" t="s">
        <v>7</v>
      </c>
      <c r="D33" s="23">
        <f>AVERAGE(D24:D32)</f>
        <v>1.0055555555555555</v>
      </c>
      <c r="E33" s="24">
        <f t="shared" ref="E33:G33" si="3">AVERAGE(E24:E32)</f>
        <v>0.58333333333333337</v>
      </c>
      <c r="F33" s="170">
        <f>AVERAGE(F24:F32)</f>
        <v>0.94555555555555548</v>
      </c>
      <c r="G33" s="24">
        <f t="shared" si="3"/>
        <v>1.0977777777777777</v>
      </c>
      <c r="I33" s="34"/>
      <c r="J33" s="34"/>
      <c r="K33" s="34"/>
      <c r="L33" s="34"/>
      <c r="M33" s="34"/>
    </row>
    <row r="34" spans="3:13">
      <c r="C34" s="25" t="s">
        <v>8</v>
      </c>
      <c r="D34" s="26">
        <f>STDEV(D24:D32)</f>
        <v>0.32703635543740006</v>
      </c>
      <c r="E34" s="27">
        <f t="shared" ref="E34:G34" si="4">STDEV(E24:E32)</f>
        <v>0.18452642087245927</v>
      </c>
      <c r="F34" s="129">
        <f>STDEV(F24:F32)</f>
        <v>0.3027008057104868</v>
      </c>
      <c r="G34" s="27">
        <f t="shared" si="4"/>
        <v>0.55645704636067383</v>
      </c>
      <c r="I34" s="171"/>
      <c r="J34" s="172"/>
      <c r="K34" s="172"/>
      <c r="L34" s="171"/>
      <c r="M34" s="34"/>
    </row>
    <row r="35" spans="3:13">
      <c r="C35" s="25" t="s">
        <v>9</v>
      </c>
      <c r="D35" s="26">
        <f>D34/SQRT(9)</f>
        <v>0.10901211847913335</v>
      </c>
      <c r="E35" s="27">
        <f t="shared" ref="E35:G35" si="5">E34/SQRT(9)</f>
        <v>6.1508806957486423E-2</v>
      </c>
      <c r="F35" s="129">
        <f t="shared" si="5"/>
        <v>0.10090026857016227</v>
      </c>
      <c r="G35" s="27">
        <f t="shared" si="5"/>
        <v>0.18548568212022462</v>
      </c>
      <c r="I35" s="172"/>
      <c r="J35" s="173"/>
      <c r="K35" s="173"/>
      <c r="L35" s="174"/>
      <c r="M35" s="34"/>
    </row>
    <row r="36" spans="3:13" ht="16" thickBot="1">
      <c r="C36" s="30" t="s">
        <v>10</v>
      </c>
      <c r="D36" s="31">
        <v>9</v>
      </c>
      <c r="E36" s="175">
        <v>9</v>
      </c>
      <c r="F36" s="176">
        <v>9</v>
      </c>
      <c r="G36" s="175">
        <v>9</v>
      </c>
      <c r="I36" s="172"/>
      <c r="J36" s="173"/>
      <c r="K36" s="173"/>
      <c r="L36" s="174"/>
      <c r="M36" s="34"/>
    </row>
    <row r="37" spans="3:13" ht="16" thickBot="1">
      <c r="C37" s="162"/>
      <c r="D37" s="163" t="s">
        <v>43</v>
      </c>
      <c r="E37" s="177">
        <v>3.8999999999999998E-3</v>
      </c>
      <c r="F37" s="163" t="s">
        <v>42</v>
      </c>
      <c r="G37" s="177">
        <v>0.48139999999999999</v>
      </c>
      <c r="I37" s="34"/>
      <c r="J37" s="34"/>
      <c r="K37" s="34"/>
      <c r="L37" s="34"/>
      <c r="M37" s="34"/>
    </row>
    <row r="38" spans="3:13">
      <c r="I38" s="34"/>
      <c r="J38" s="34"/>
      <c r="K38" s="34"/>
      <c r="L38" s="34"/>
      <c r="M38" s="34"/>
    </row>
    <row r="39" spans="3:13">
      <c r="I39" s="34"/>
      <c r="J39" s="34"/>
      <c r="K39" s="34"/>
      <c r="L39" s="34"/>
      <c r="M39" s="34"/>
    </row>
    <row r="43" spans="3:13">
      <c r="J43" t="s">
        <v>48</v>
      </c>
    </row>
  </sheetData>
  <mergeCells count="10">
    <mergeCell ref="D22:E22"/>
    <mergeCell ref="F22:G22"/>
    <mergeCell ref="C4:Q4"/>
    <mergeCell ref="D5:E5"/>
    <mergeCell ref="F5:G5"/>
    <mergeCell ref="H5:I5"/>
    <mergeCell ref="J5:K5"/>
    <mergeCell ref="L5:M5"/>
    <mergeCell ref="N5:O5"/>
    <mergeCell ref="P5:Q5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31"/>
  <sheetViews>
    <sheetView workbookViewId="0">
      <selection activeCell="F30" sqref="F30"/>
    </sheetView>
  </sheetViews>
  <sheetFormatPr baseColWidth="10" defaultRowHeight="15" x14ac:dyDescent="0"/>
  <cols>
    <col min="4" max="4" width="18.83203125" customWidth="1"/>
  </cols>
  <sheetData>
    <row r="3" spans="2:4" ht="16" thickBot="1"/>
    <row r="4" spans="2:4" ht="16" thickBot="1">
      <c r="C4" s="198" t="s">
        <v>49</v>
      </c>
      <c r="D4" s="200"/>
    </row>
    <row r="5" spans="2:4">
      <c r="C5" s="178" t="s">
        <v>5</v>
      </c>
      <c r="D5" s="179" t="s">
        <v>6</v>
      </c>
    </row>
    <row r="6" spans="2:4">
      <c r="B6">
        <v>1</v>
      </c>
      <c r="C6" s="14">
        <v>49.89</v>
      </c>
      <c r="D6" s="154">
        <v>51.84</v>
      </c>
    </row>
    <row r="7" spans="2:4">
      <c r="B7">
        <v>2</v>
      </c>
      <c r="C7" s="14">
        <v>48.51</v>
      </c>
      <c r="D7" s="154">
        <v>45.45</v>
      </c>
    </row>
    <row r="8" spans="2:4">
      <c r="B8">
        <v>3</v>
      </c>
      <c r="C8" s="14">
        <v>64.84</v>
      </c>
      <c r="D8" s="154">
        <v>38.409999999999997</v>
      </c>
    </row>
    <row r="9" spans="2:4">
      <c r="B9">
        <v>4</v>
      </c>
      <c r="C9" s="14">
        <v>56.17</v>
      </c>
      <c r="D9" s="154">
        <v>63</v>
      </c>
    </row>
    <row r="10" spans="2:4">
      <c r="B10">
        <v>5</v>
      </c>
      <c r="C10" s="14">
        <v>70.59</v>
      </c>
      <c r="D10" s="154">
        <v>47.13</v>
      </c>
    </row>
    <row r="11" spans="2:4">
      <c r="B11">
        <v>6</v>
      </c>
      <c r="C11" s="14">
        <v>67.099999999999994</v>
      </c>
      <c r="D11" s="154">
        <v>37.67</v>
      </c>
    </row>
    <row r="12" spans="2:4">
      <c r="B12">
        <v>7</v>
      </c>
      <c r="C12" s="14">
        <v>103.09</v>
      </c>
      <c r="D12" s="154">
        <v>76.16</v>
      </c>
    </row>
    <row r="13" spans="2:4">
      <c r="B13">
        <v>8</v>
      </c>
      <c r="C13" s="14">
        <v>81.56</v>
      </c>
      <c r="D13" s="154">
        <v>76.03</v>
      </c>
    </row>
    <row r="14" spans="2:4">
      <c r="B14">
        <v>9</v>
      </c>
      <c r="C14" s="14">
        <v>91.13</v>
      </c>
      <c r="D14" s="154">
        <v>89.76</v>
      </c>
    </row>
    <row r="15" spans="2:4">
      <c r="B15">
        <v>10</v>
      </c>
      <c r="C15" s="14">
        <v>76.14</v>
      </c>
      <c r="D15" s="154">
        <v>55.24803</v>
      </c>
    </row>
    <row r="16" spans="2:4">
      <c r="B16">
        <v>11</v>
      </c>
      <c r="C16" s="14">
        <v>116.94</v>
      </c>
      <c r="D16" s="154">
        <v>78.456519999999998</v>
      </c>
    </row>
    <row r="17" spans="2:4">
      <c r="B17">
        <v>12</v>
      </c>
      <c r="C17" s="14">
        <v>73.170829999999995</v>
      </c>
      <c r="D17" s="154">
        <v>79.332999999999998</v>
      </c>
    </row>
    <row r="18" spans="2:4">
      <c r="B18">
        <v>13</v>
      </c>
      <c r="C18" s="14">
        <v>51.697740000000003</v>
      </c>
      <c r="D18" s="154">
        <v>54.322339999999997</v>
      </c>
    </row>
    <row r="19" spans="2:4">
      <c r="B19">
        <v>14</v>
      </c>
      <c r="C19" s="14">
        <v>81.129679999999993</v>
      </c>
      <c r="D19" s="154">
        <v>61.7637</v>
      </c>
    </row>
    <row r="20" spans="2:4">
      <c r="B20">
        <v>15</v>
      </c>
      <c r="C20" s="180"/>
      <c r="D20" s="154">
        <v>49.77561</v>
      </c>
    </row>
    <row r="21" spans="2:4">
      <c r="B21">
        <v>16</v>
      </c>
      <c r="C21" s="14"/>
      <c r="D21" s="154">
        <v>70.517700000000005</v>
      </c>
    </row>
    <row r="22" spans="2:4" ht="16" thickBot="1">
      <c r="B22">
        <v>17</v>
      </c>
      <c r="C22" s="131"/>
      <c r="D22" s="169">
        <v>44.0364</v>
      </c>
    </row>
    <row r="23" spans="2:4">
      <c r="B23" s="181" t="s">
        <v>50</v>
      </c>
      <c r="C23" s="23">
        <f>AVERAGE(C6:C22)</f>
        <v>73.711303571428559</v>
      </c>
      <c r="D23" s="157">
        <f>AVERAGE(D6:D22)</f>
        <v>59.935488235294102</v>
      </c>
    </row>
    <row r="24" spans="2:4">
      <c r="B24" s="182" t="s">
        <v>8</v>
      </c>
      <c r="C24" s="184">
        <f>STDEV(C6:C22)</f>
        <v>20.162933284216059</v>
      </c>
      <c r="D24" s="186">
        <f>STDEV(D6:D22)</f>
        <v>15.936804373498706</v>
      </c>
    </row>
    <row r="25" spans="2:4">
      <c r="B25" s="182" t="s">
        <v>9</v>
      </c>
      <c r="C25" s="185">
        <f>C24/SQRT(14)</f>
        <v>5.388770590136942</v>
      </c>
      <c r="D25" s="187">
        <f>D24/SQRT(17)</f>
        <v>3.8652428098082736</v>
      </c>
    </row>
    <row r="26" spans="2:4" ht="16" thickBot="1">
      <c r="B26" s="183" t="s">
        <v>10</v>
      </c>
      <c r="C26" s="190">
        <v>14</v>
      </c>
      <c r="D26" s="119">
        <v>17</v>
      </c>
    </row>
    <row r="27" spans="2:4" ht="16" thickBot="1">
      <c r="C27" s="211" t="s">
        <v>51</v>
      </c>
      <c r="D27" s="212"/>
    </row>
    <row r="31" spans="2:4">
      <c r="C31" s="213" t="s">
        <v>52</v>
      </c>
      <c r="D31" s="213"/>
    </row>
  </sheetData>
  <mergeCells count="3">
    <mergeCell ref="C4:D4"/>
    <mergeCell ref="C27:D27"/>
    <mergeCell ref="C31:D31"/>
  </mergeCells>
  <pageMargins left="0.75" right="0.75" top="1" bottom="1" header="0.5" footer="0.5"/>
  <pageSetup orientation="portrait" horizontalDpi="4294967292" verticalDpi="4294967292"/>
  <ignoredErrors>
    <ignoredError sqref="C23:D23 C24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 5B</vt:lpstr>
      <vt:lpstr>Figure 5C</vt:lpstr>
      <vt:lpstr>Figure 5D</vt:lpstr>
      <vt:lpstr>Figure 5E</vt:lpstr>
      <vt:lpstr>Figure 5F and G</vt:lpstr>
      <vt:lpstr>Figure 5H</vt:lpstr>
    </vt:vector>
  </TitlesOfParts>
  <Company>HSPH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Paula Arruda</dc:creator>
  <cp:lastModifiedBy>Ana Paula Arruda</cp:lastModifiedBy>
  <dcterms:created xsi:type="dcterms:W3CDTF">2017-11-11T21:53:31Z</dcterms:created>
  <dcterms:modified xsi:type="dcterms:W3CDTF">2017-11-27T18:09:19Z</dcterms:modified>
</cp:coreProperties>
</file>