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400" yWindow="0" windowWidth="24480" windowHeight="14400" tabRatio="500" activeTab="5"/>
  </bookViews>
  <sheets>
    <sheet name="Fig 1S1A" sheetId="1" r:id="rId1"/>
    <sheet name="Fig 1S1B" sheetId="2" r:id="rId2"/>
    <sheet name="Fig 1S1E" sheetId="3" r:id="rId3"/>
    <sheet name="Fig 1S2B" sheetId="5" r:id="rId4"/>
    <sheet name="Fig 1S2C" sheetId="6" r:id="rId5"/>
    <sheet name="Fig 1S3A" sheetId="4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8" i="5" l="1"/>
  <c r="Z28" i="5"/>
  <c r="Y28" i="5"/>
  <c r="X28" i="5"/>
  <c r="W28" i="5"/>
  <c r="V28" i="5"/>
  <c r="Z27" i="5"/>
  <c r="Y27" i="5"/>
  <c r="X27" i="5"/>
  <c r="W27" i="5"/>
  <c r="V27" i="5"/>
  <c r="S28" i="5"/>
  <c r="Q28" i="5"/>
  <c r="P28" i="5"/>
  <c r="O28" i="5"/>
  <c r="N29" i="5"/>
  <c r="M28" i="5"/>
  <c r="L28" i="5"/>
  <c r="K29" i="5"/>
  <c r="K31" i="5"/>
  <c r="K30" i="5"/>
  <c r="J29" i="5"/>
  <c r="J31" i="5"/>
  <c r="J30" i="5"/>
  <c r="C21" i="5"/>
  <c r="C23" i="5"/>
  <c r="C22" i="5"/>
  <c r="G20" i="5"/>
  <c r="F20" i="5"/>
  <c r="E20" i="5"/>
  <c r="D20" i="5"/>
  <c r="C20" i="5"/>
  <c r="K28" i="5"/>
  <c r="N28" i="5"/>
  <c r="R28" i="5"/>
  <c r="L29" i="5"/>
  <c r="M29" i="5"/>
  <c r="O29" i="5"/>
  <c r="P29" i="5"/>
  <c r="Q29" i="5"/>
  <c r="R29" i="5"/>
  <c r="S29" i="5"/>
  <c r="L31" i="5"/>
  <c r="L30" i="5"/>
  <c r="M31" i="5"/>
  <c r="M30" i="5"/>
  <c r="N31" i="5"/>
  <c r="N30" i="5"/>
  <c r="O31" i="5"/>
  <c r="O30" i="5"/>
  <c r="P31" i="5"/>
  <c r="P30" i="5"/>
  <c r="Q31" i="5"/>
  <c r="Q30" i="5"/>
  <c r="R31" i="5"/>
  <c r="R30" i="5"/>
  <c r="S31" i="5"/>
  <c r="S30" i="5"/>
  <c r="D21" i="5"/>
  <c r="E21" i="5"/>
  <c r="F21" i="5"/>
  <c r="G21" i="5"/>
  <c r="D23" i="5"/>
  <c r="D22" i="5"/>
  <c r="E23" i="5"/>
  <c r="E22" i="5"/>
  <c r="F23" i="5"/>
  <c r="F22" i="5"/>
  <c r="G23" i="5"/>
  <c r="G22" i="5"/>
  <c r="W30" i="5"/>
  <c r="W29" i="5"/>
  <c r="X30" i="5"/>
  <c r="X29" i="5"/>
  <c r="Y30" i="5"/>
  <c r="Y29" i="5"/>
  <c r="Z30" i="5"/>
  <c r="Z29" i="5"/>
  <c r="V30" i="5"/>
  <c r="V29" i="5"/>
  <c r="F51" i="4"/>
  <c r="E51" i="4"/>
  <c r="D51" i="4"/>
  <c r="C51" i="4"/>
  <c r="F49" i="4"/>
  <c r="F50" i="4"/>
  <c r="E49" i="4"/>
  <c r="E50" i="4"/>
  <c r="D49" i="4"/>
  <c r="D50" i="4"/>
  <c r="C49" i="4"/>
  <c r="C50" i="4"/>
  <c r="F48" i="4"/>
  <c r="E48" i="4"/>
  <c r="D48" i="4"/>
  <c r="C48" i="4"/>
  <c r="L15" i="3"/>
  <c r="L16" i="3"/>
  <c r="H17" i="2"/>
  <c r="J17" i="2"/>
  <c r="H18" i="2"/>
  <c r="J18" i="2"/>
  <c r="H19" i="2"/>
  <c r="J19" i="2"/>
  <c r="H20" i="2"/>
  <c r="J20" i="2"/>
  <c r="J22" i="2"/>
  <c r="J23" i="2"/>
  <c r="G17" i="2"/>
  <c r="I17" i="2"/>
  <c r="G18" i="2"/>
  <c r="I18" i="2"/>
  <c r="G19" i="2"/>
  <c r="I19" i="2"/>
  <c r="I22" i="2"/>
  <c r="I23" i="2"/>
  <c r="J21" i="2"/>
  <c r="I21" i="2"/>
  <c r="H22" i="2"/>
  <c r="H23" i="2"/>
  <c r="G22" i="2"/>
  <c r="G23" i="2"/>
  <c r="H21" i="2"/>
  <c r="G21" i="2"/>
  <c r="H5" i="2"/>
  <c r="J5" i="2"/>
  <c r="H6" i="2"/>
  <c r="J6" i="2"/>
  <c r="H7" i="2"/>
  <c r="J7" i="2"/>
  <c r="H8" i="2"/>
  <c r="J8" i="2"/>
  <c r="J10" i="2"/>
  <c r="J11" i="2"/>
  <c r="G5" i="2"/>
  <c r="I5" i="2"/>
  <c r="G6" i="2"/>
  <c r="I6" i="2"/>
  <c r="G7" i="2"/>
  <c r="I7" i="2"/>
  <c r="I10" i="2"/>
  <c r="I11" i="2"/>
  <c r="H10" i="2"/>
  <c r="H11" i="2"/>
  <c r="G10" i="2"/>
  <c r="G11" i="2"/>
  <c r="J9" i="2"/>
  <c r="I9" i="2"/>
  <c r="H9" i="2"/>
  <c r="Q32" i="3"/>
  <c r="Q33" i="3"/>
  <c r="P32" i="3"/>
  <c r="P33" i="3"/>
  <c r="O32" i="3"/>
  <c r="O33" i="3"/>
  <c r="Q31" i="3"/>
  <c r="P31" i="3"/>
  <c r="O31" i="3"/>
  <c r="N32" i="3"/>
  <c r="N33" i="3"/>
  <c r="M32" i="3"/>
  <c r="M33" i="3"/>
  <c r="L32" i="3"/>
  <c r="L33" i="3"/>
  <c r="N31" i="3"/>
  <c r="M31" i="3"/>
  <c r="L31" i="3"/>
  <c r="K32" i="3"/>
  <c r="K33" i="3"/>
  <c r="J32" i="3"/>
  <c r="J33" i="3"/>
  <c r="I32" i="3"/>
  <c r="I33" i="3"/>
  <c r="K31" i="3"/>
  <c r="J31" i="3"/>
  <c r="I31" i="3"/>
  <c r="H32" i="3"/>
  <c r="H33" i="3"/>
  <c r="G32" i="3"/>
  <c r="G33" i="3"/>
  <c r="F32" i="3"/>
  <c r="F33" i="3"/>
  <c r="H31" i="3"/>
  <c r="G31" i="3"/>
  <c r="F31" i="3"/>
  <c r="E32" i="3"/>
  <c r="E33" i="3"/>
  <c r="D32" i="3"/>
  <c r="D33" i="3"/>
  <c r="C31" i="3"/>
  <c r="C32" i="3"/>
  <c r="C33" i="3"/>
  <c r="E31" i="3"/>
  <c r="D31" i="3"/>
  <c r="L14" i="3"/>
  <c r="Q15" i="3"/>
  <c r="Q16" i="3"/>
  <c r="P15" i="3"/>
  <c r="P16" i="3"/>
  <c r="O15" i="3"/>
  <c r="O16" i="3"/>
  <c r="Q14" i="3"/>
  <c r="P14" i="3"/>
  <c r="O14" i="3"/>
  <c r="N15" i="3"/>
  <c r="N16" i="3"/>
  <c r="M15" i="3"/>
  <c r="M16" i="3"/>
  <c r="N14" i="3"/>
  <c r="M14" i="3"/>
  <c r="K15" i="3"/>
  <c r="K16" i="3"/>
  <c r="J15" i="3"/>
  <c r="J16" i="3"/>
  <c r="I15" i="3"/>
  <c r="I16" i="3"/>
  <c r="K14" i="3"/>
  <c r="J14" i="3"/>
  <c r="I14" i="3"/>
  <c r="H15" i="3"/>
  <c r="H16" i="3"/>
  <c r="G15" i="3"/>
  <c r="G16" i="3"/>
  <c r="F15" i="3"/>
  <c r="F16" i="3"/>
  <c r="H14" i="3"/>
  <c r="G14" i="3"/>
  <c r="F14" i="3"/>
  <c r="E15" i="3"/>
  <c r="E16" i="3"/>
  <c r="D15" i="3"/>
  <c r="D16" i="3"/>
  <c r="C15" i="3"/>
  <c r="C16" i="3"/>
  <c r="D14" i="3"/>
  <c r="E14" i="3"/>
  <c r="C14" i="3"/>
  <c r="G9" i="2"/>
  <c r="F32" i="1"/>
  <c r="F33" i="1"/>
  <c r="G32" i="1"/>
  <c r="G33" i="1"/>
  <c r="H32" i="1"/>
  <c r="H33" i="1"/>
  <c r="E32" i="1"/>
  <c r="E33" i="1"/>
  <c r="F31" i="1"/>
  <c r="G31" i="1"/>
  <c r="H31" i="1"/>
  <c r="E31" i="1"/>
  <c r="D32" i="1"/>
  <c r="D33" i="1"/>
  <c r="E14" i="1"/>
  <c r="E15" i="1"/>
  <c r="C32" i="1"/>
  <c r="C33" i="1"/>
  <c r="D34" i="1"/>
  <c r="C34" i="1"/>
  <c r="D31" i="1"/>
  <c r="C31" i="1"/>
  <c r="H14" i="1"/>
  <c r="H15" i="1"/>
  <c r="G14" i="1"/>
  <c r="G15" i="1"/>
  <c r="F14" i="1"/>
  <c r="F15" i="1"/>
  <c r="D14" i="1"/>
  <c r="D15" i="1"/>
  <c r="C16" i="1"/>
  <c r="C14" i="1"/>
  <c r="C15" i="1"/>
  <c r="D13" i="1"/>
  <c r="E13" i="1"/>
  <c r="F13" i="1"/>
  <c r="G13" i="1"/>
  <c r="H13" i="1"/>
  <c r="C13" i="1"/>
  <c r="D16" i="1"/>
</calcChain>
</file>

<file path=xl/sharedStrings.xml><?xml version="1.0" encoding="utf-8"?>
<sst xmlns="http://schemas.openxmlformats.org/spreadsheetml/2006/main" count="231" uniqueCount="85">
  <si>
    <t>STIM1</t>
  </si>
  <si>
    <t>STIM2</t>
  </si>
  <si>
    <t>ORAI1</t>
  </si>
  <si>
    <t>Lean</t>
  </si>
  <si>
    <t>HFD</t>
  </si>
  <si>
    <t>Average</t>
  </si>
  <si>
    <t>SD</t>
  </si>
  <si>
    <t>SE</t>
  </si>
  <si>
    <t>N</t>
  </si>
  <si>
    <t>P value</t>
  </si>
  <si>
    <t>Unpaired t test between Lean and HFD</t>
  </si>
  <si>
    <t>WT</t>
  </si>
  <si>
    <t>ob/ob</t>
  </si>
  <si>
    <t>0-500</t>
  </si>
  <si>
    <t>500-1000</t>
  </si>
  <si>
    <t>1000-1500</t>
  </si>
  <si>
    <t>1500-2000</t>
  </si>
  <si>
    <t>&gt;2000</t>
  </si>
  <si>
    <t>WT NT</t>
  </si>
  <si>
    <t>obob NT</t>
  </si>
  <si>
    <t>WT TG10min</t>
  </si>
  <si>
    <t>WT TG30min</t>
  </si>
  <si>
    <t>obob TG10min</t>
  </si>
  <si>
    <t>obob TG30min</t>
  </si>
  <si>
    <t>Unpaired t test between Wt and ob/ob</t>
  </si>
  <si>
    <t>b-tubulin</t>
  </si>
  <si>
    <t>Ratio STIM1/tubulin</t>
  </si>
  <si>
    <t>Ratio STIM2 /tubulin</t>
  </si>
  <si>
    <t>Histogram of pixel intensities in images derived from WT animals</t>
  </si>
  <si>
    <t>Histogram of pixel intensities in images derived from ob/ob animals</t>
  </si>
  <si>
    <t>Ratio STIM1/tubulin normalized by control</t>
  </si>
  <si>
    <t>Unpaired t test between WT NT and WT Tg30</t>
  </si>
  <si>
    <t>*p=0.0255</t>
  </si>
  <si>
    <t>*p=0.0010</t>
  </si>
  <si>
    <t>#p=0.0133</t>
  </si>
  <si>
    <t>*p= 0.02</t>
  </si>
  <si>
    <t>STIM2 translocation: Edge/cytosol  intensity ratio</t>
  </si>
  <si>
    <t>NT</t>
  </si>
  <si>
    <t>TG</t>
  </si>
  <si>
    <t>Unpaired t test between:</t>
  </si>
  <si>
    <t>p-value</t>
  </si>
  <si>
    <t xml:space="preserve"> WT NT</t>
  </si>
  <si>
    <t xml:space="preserve"> WT TG </t>
  </si>
  <si>
    <t>*</t>
  </si>
  <si>
    <t>ob/ob NT</t>
  </si>
  <si>
    <t xml:space="preserve"> ob/ob TG </t>
  </si>
  <si>
    <t>#</t>
  </si>
  <si>
    <t>0</t>
  </si>
  <si>
    <t>3</t>
  </si>
  <si>
    <t>5</t>
  </si>
  <si>
    <t>7</t>
  </si>
  <si>
    <t>11</t>
  </si>
  <si>
    <t>Body weight</t>
  </si>
  <si>
    <t>Body Glucose</t>
  </si>
  <si>
    <t>Insulin</t>
  </si>
  <si>
    <t>Wks HFD</t>
  </si>
  <si>
    <t>Pixel intensities in the cell</t>
  </si>
  <si>
    <t>CHOW</t>
  </si>
  <si>
    <t>3weeks</t>
  </si>
  <si>
    <t>5weeks</t>
  </si>
  <si>
    <t>7weeks</t>
  </si>
  <si>
    <t>11weeks</t>
  </si>
  <si>
    <t>Unpaired t-test between CHOW and test-group</t>
  </si>
  <si>
    <t>p&lt;0.0001</t>
  </si>
  <si>
    <t>p=0.0003</t>
  </si>
  <si>
    <t>chow</t>
  </si>
  <si>
    <t>3 wks</t>
  </si>
  <si>
    <t>5wks</t>
  </si>
  <si>
    <t>7wks</t>
  </si>
  <si>
    <t>11wks</t>
  </si>
  <si>
    <t>Unpaired t-test between NT and TG</t>
  </si>
  <si>
    <t>p=0.3091</t>
  </si>
  <si>
    <t>p=0.5466</t>
  </si>
  <si>
    <t>Unpaired t-test between CHOW NT and test-group</t>
  </si>
  <si>
    <t>p value</t>
  </si>
  <si>
    <t>p values</t>
  </si>
  <si>
    <t>p=0.024</t>
  </si>
  <si>
    <t>p=0.848</t>
  </si>
  <si>
    <t>mRNA expression levels (qPCR) in livers from Wt and ob/ob mice normalized by 18S</t>
  </si>
  <si>
    <t>mRNA expression levels (qPCR) in livers from lean and HFD mice normalized by 18S</t>
  </si>
  <si>
    <t>Quantification of Western blot A.U</t>
  </si>
  <si>
    <t>Quantification of Western blot A.U.</t>
  </si>
  <si>
    <t>STIM1 translocation:</t>
  </si>
  <si>
    <t>Fold change: Tg/non-treated cells</t>
  </si>
  <si>
    <t>Quantification of the ration betwen  STIM1 intensity in the edge/cytosol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</si>
</sst>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name val="Arial"/>
    </font>
    <font>
      <i/>
      <sz val="12"/>
      <color rgb="FF0000FF"/>
      <name val="Arial"/>
    </font>
    <font>
      <sz val="10"/>
      <name val="Arial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49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11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6" fillId="0" borderId="1" xfId="0" applyFont="1" applyBorder="1"/>
    <xf numFmtId="0" fontId="6" fillId="0" borderId="3" xfId="0" applyFont="1" applyBorder="1"/>
    <xf numFmtId="2" fontId="7" fillId="0" borderId="4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0" fontId="6" fillId="0" borderId="6" xfId="0" applyFont="1" applyBorder="1"/>
    <xf numFmtId="0" fontId="0" fillId="0" borderId="7" xfId="0" applyBorder="1"/>
    <xf numFmtId="0" fontId="0" fillId="0" borderId="8" xfId="0" applyBorder="1"/>
    <xf numFmtId="2" fontId="6" fillId="0" borderId="9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0" fontId="0" fillId="0" borderId="5" xfId="0" applyBorder="1"/>
    <xf numFmtId="0" fontId="5" fillId="0" borderId="3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8" xfId="0" applyFont="1" applyBorder="1"/>
    <xf numFmtId="0" fontId="0" fillId="0" borderId="0" xfId="0" applyBorder="1"/>
    <xf numFmtId="0" fontId="0" fillId="0" borderId="4" xfId="0" applyBorder="1"/>
    <xf numFmtId="2" fontId="6" fillId="0" borderId="4" xfId="0" applyNumberFormat="1" applyFont="1" applyBorder="1" applyAlignment="1">
      <alignment horizontal="center"/>
    </xf>
    <xf numFmtId="0" fontId="1" fillId="0" borderId="0" xfId="0" applyFont="1" applyBorder="1" applyAlignment="1"/>
    <xf numFmtId="0" fontId="0" fillId="0" borderId="27" xfId="0" applyBorder="1"/>
    <xf numFmtId="2" fontId="5" fillId="0" borderId="10" xfId="0" applyNumberFormat="1" applyFont="1" applyBorder="1" applyAlignment="1">
      <alignment horizontal="center"/>
    </xf>
    <xf numFmtId="0" fontId="0" fillId="0" borderId="3" xfId="0" applyBorder="1"/>
    <xf numFmtId="2" fontId="5" fillId="0" borderId="5" xfId="0" applyNumberFormat="1" applyFont="1" applyBorder="1" applyAlignment="1">
      <alignment horizontal="center"/>
    </xf>
    <xf numFmtId="0" fontId="0" fillId="0" borderId="6" xfId="0" applyBorder="1"/>
    <xf numFmtId="2" fontId="5" fillId="0" borderId="1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36" xfId="0" applyFont="1" applyBorder="1"/>
    <xf numFmtId="0" fontId="7" fillId="0" borderId="33" xfId="0" applyFont="1" applyBorder="1"/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7" fillId="0" borderId="11" xfId="0" applyFont="1" applyBorder="1"/>
    <xf numFmtId="0" fontId="7" fillId="0" borderId="40" xfId="0" applyFont="1" applyBorder="1"/>
    <xf numFmtId="2" fontId="7" fillId="0" borderId="13" xfId="0" applyNumberFormat="1" applyFont="1" applyBorder="1" applyAlignment="1">
      <alignment horizontal="center"/>
    </xf>
    <xf numFmtId="0" fontId="7" fillId="0" borderId="5" xfId="0" applyFont="1" applyBorder="1"/>
    <xf numFmtId="0" fontId="7" fillId="0" borderId="41" xfId="0" applyFont="1" applyBorder="1"/>
    <xf numFmtId="0" fontId="7" fillId="0" borderId="14" xfId="0" applyFont="1" applyBorder="1"/>
    <xf numFmtId="0" fontId="6" fillId="0" borderId="19" xfId="0" applyFont="1" applyBorder="1"/>
    <xf numFmtId="1" fontId="6" fillId="0" borderId="30" xfId="0" applyNumberFormat="1" applyFont="1" applyBorder="1" applyAlignment="1">
      <alignment horizontal="center"/>
    </xf>
    <xf numFmtId="0" fontId="7" fillId="0" borderId="1" xfId="0" applyFont="1" applyBorder="1" applyAlignment="1"/>
    <xf numFmtId="0" fontId="6" fillId="0" borderId="9" xfId="0" applyFont="1" applyBorder="1" applyAlignment="1"/>
    <xf numFmtId="0" fontId="6" fillId="0" borderId="10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1" xfId="0" applyFont="1" applyBorder="1"/>
    <xf numFmtId="0" fontId="7" fillId="0" borderId="10" xfId="0" applyFont="1" applyBorder="1"/>
    <xf numFmtId="0" fontId="7" fillId="0" borderId="6" xfId="0" applyFont="1" applyBorder="1"/>
    <xf numFmtId="2" fontId="6" fillId="0" borderId="31" xfId="0" applyNumberFormat="1" applyFont="1" applyBorder="1" applyAlignment="1">
      <alignment horizontal="center"/>
    </xf>
    <xf numFmtId="2" fontId="7" fillId="0" borderId="25" xfId="0" applyNumberFormat="1" applyFont="1" applyBorder="1" applyAlignment="1">
      <alignment horizontal="center"/>
    </xf>
    <xf numFmtId="2" fontId="6" fillId="0" borderId="25" xfId="0" applyNumberFormat="1" applyFont="1" applyBorder="1" applyAlignment="1">
      <alignment horizontal="center"/>
    </xf>
    <xf numFmtId="1" fontId="6" fillId="0" borderId="43" xfId="0" applyNumberFormat="1" applyFont="1" applyBorder="1" applyAlignment="1">
      <alignment horizontal="center"/>
    </xf>
    <xf numFmtId="2" fontId="6" fillId="0" borderId="32" xfId="0" applyNumberFormat="1" applyFont="1" applyBorder="1" applyAlignment="1">
      <alignment horizontal="center"/>
    </xf>
    <xf numFmtId="2" fontId="7" fillId="0" borderId="26" xfId="0" applyNumberFormat="1" applyFont="1" applyBorder="1" applyAlignment="1">
      <alignment horizontal="center"/>
    </xf>
    <xf numFmtId="2" fontId="6" fillId="0" borderId="26" xfId="0" applyNumberFormat="1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32" xfId="0" applyFont="1" applyBorder="1"/>
    <xf numFmtId="0" fontId="7" fillId="0" borderId="42" xfId="0" applyFont="1" applyBorder="1"/>
    <xf numFmtId="0" fontId="8" fillId="0" borderId="44" xfId="0" applyFont="1" applyBorder="1" applyAlignment="1">
      <alignment horizontal="center"/>
    </xf>
    <xf numFmtId="2" fontId="5" fillId="0" borderId="31" xfId="0" applyNumberFormat="1" applyFont="1" applyBorder="1" applyAlignment="1">
      <alignment horizontal="center"/>
    </xf>
    <xf numFmtId="2" fontId="5" fillId="0" borderId="25" xfId="0" applyNumberFormat="1" applyFont="1" applyBorder="1" applyAlignment="1">
      <alignment horizontal="center"/>
    </xf>
    <xf numFmtId="0" fontId="7" fillId="0" borderId="45" xfId="0" applyFont="1" applyBorder="1"/>
    <xf numFmtId="2" fontId="6" fillId="0" borderId="2" xfId="0" applyNumberFormat="1" applyFont="1" applyBorder="1" applyAlignment="1">
      <alignment horizontal="center"/>
    </xf>
    <xf numFmtId="0" fontId="5" fillId="0" borderId="19" xfId="0" applyFont="1" applyBorder="1"/>
    <xf numFmtId="0" fontId="5" fillId="0" borderId="25" xfId="0" applyFont="1" applyBorder="1"/>
    <xf numFmtId="0" fontId="5" fillId="0" borderId="43" xfId="0" applyFont="1" applyBorder="1"/>
    <xf numFmtId="0" fontId="8" fillId="0" borderId="47" xfId="0" applyFont="1" applyBorder="1" applyAlignment="1">
      <alignment horizontal="center"/>
    </xf>
    <xf numFmtId="2" fontId="6" fillId="0" borderId="29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0" fontId="6" fillId="0" borderId="49" xfId="0" applyFont="1" applyBorder="1"/>
    <xf numFmtId="0" fontId="6" fillId="0" borderId="50" xfId="0" applyFont="1" applyBorder="1"/>
    <xf numFmtId="0" fontId="6" fillId="0" borderId="51" xfId="0" applyFont="1" applyBorder="1"/>
    <xf numFmtId="0" fontId="0" fillId="0" borderId="45" xfId="0" applyBorder="1"/>
    <xf numFmtId="0" fontId="5" fillId="0" borderId="45" xfId="0" applyFont="1" applyBorder="1"/>
    <xf numFmtId="0" fontId="6" fillId="0" borderId="46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8" fillId="0" borderId="19" xfId="0" applyFont="1" applyBorder="1"/>
    <xf numFmtId="0" fontId="8" fillId="0" borderId="20" xfId="0" applyFont="1" applyBorder="1"/>
    <xf numFmtId="2" fontId="7" fillId="0" borderId="6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0" fontId="8" fillId="0" borderId="43" xfId="0" applyFont="1" applyBorder="1"/>
    <xf numFmtId="2" fontId="7" fillId="0" borderId="1" xfId="0" applyNumberFormat="1" applyFont="1" applyBorder="1" applyAlignment="1">
      <alignment horizontal="center"/>
    </xf>
    <xf numFmtId="2" fontId="7" fillId="0" borderId="10" xfId="0" applyNumberFormat="1" applyFont="1" applyBorder="1" applyAlignment="1">
      <alignment horizontal="center"/>
    </xf>
    <xf numFmtId="0" fontId="8" fillId="0" borderId="46" xfId="0" applyFont="1" applyBorder="1"/>
    <xf numFmtId="0" fontId="4" fillId="0" borderId="49" xfId="0" applyFont="1" applyBorder="1"/>
    <xf numFmtId="0" fontId="0" fillId="0" borderId="50" xfId="0" applyBorder="1"/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1" fontId="6" fillId="0" borderId="42" xfId="0" applyNumberFormat="1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7" fillId="0" borderId="17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0" fillId="0" borderId="49" xfId="0" applyBorder="1"/>
    <xf numFmtId="0" fontId="7" fillId="0" borderId="50" xfId="0" applyFont="1" applyBorder="1"/>
    <xf numFmtId="164" fontId="6" fillId="0" borderId="9" xfId="0" applyNumberFormat="1" applyFont="1" applyBorder="1" applyAlignment="1">
      <alignment horizontal="center"/>
    </xf>
    <xf numFmtId="0" fontId="7" fillId="0" borderId="53" xfId="0" applyFont="1" applyBorder="1"/>
    <xf numFmtId="0" fontId="7" fillId="0" borderId="46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27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0" fillId="0" borderId="6" xfId="0" applyFill="1" applyBorder="1"/>
    <xf numFmtId="0" fontId="0" fillId="0" borderId="7" xfId="0" applyFill="1" applyBorder="1"/>
    <xf numFmtId="0" fontId="5" fillId="0" borderId="8" xfId="0" applyFont="1" applyFill="1" applyBorder="1" applyAlignment="1">
      <alignment horizontal="center"/>
    </xf>
    <xf numFmtId="0" fontId="6" fillId="0" borderId="0" xfId="0" applyFont="1" applyBorder="1" applyAlignment="1"/>
    <xf numFmtId="0" fontId="7" fillId="0" borderId="18" xfId="0" applyFont="1" applyBorder="1" applyAlignment="1"/>
    <xf numFmtId="0" fontId="7" fillId="0" borderId="27" xfId="0" applyFont="1" applyBorder="1" applyAlignment="1"/>
    <xf numFmtId="0" fontId="7" fillId="0" borderId="28" xfId="0" applyFont="1" applyBorder="1"/>
    <xf numFmtId="0" fontId="0" fillId="0" borderId="2" xfId="0" applyBorder="1"/>
    <xf numFmtId="0" fontId="7" fillId="0" borderId="48" xfId="0" applyFont="1" applyBorder="1"/>
    <xf numFmtId="0" fontId="7" fillId="0" borderId="17" xfId="0" applyFont="1" applyBorder="1"/>
    <xf numFmtId="0" fontId="7" fillId="0" borderId="4" xfId="0" applyFont="1" applyBorder="1"/>
    <xf numFmtId="0" fontId="7" fillId="0" borderId="27" xfId="0" applyFont="1" applyBorder="1"/>
    <xf numFmtId="0" fontId="7" fillId="0" borderId="2" xfId="0" applyFont="1" applyBorder="1"/>
    <xf numFmtId="164" fontId="7" fillId="0" borderId="1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0" fontId="7" fillId="0" borderId="3" xfId="0" applyFont="1" applyBorder="1"/>
    <xf numFmtId="2" fontId="6" fillId="0" borderId="28" xfId="0" applyNumberFormat="1" applyFont="1" applyBorder="1" applyAlignment="1">
      <alignment horizontal="center"/>
    </xf>
    <xf numFmtId="2" fontId="7" fillId="0" borderId="54" xfId="0" applyNumberFormat="1" applyFont="1" applyBorder="1" applyAlignment="1">
      <alignment horizontal="center"/>
    </xf>
    <xf numFmtId="1" fontId="6" fillId="0" borderId="45" xfId="0" applyNumberFormat="1" applyFont="1" applyBorder="1" applyAlignment="1">
      <alignment horizontal="center"/>
    </xf>
    <xf numFmtId="2" fontId="7" fillId="0" borderId="55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164" fontId="6" fillId="0" borderId="9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0" fontId="6" fillId="0" borderId="30" xfId="0" applyFont="1" applyBorder="1" applyAlignment="1">
      <alignment horizontal="center"/>
    </xf>
    <xf numFmtId="1" fontId="6" fillId="0" borderId="30" xfId="0" applyNumberFormat="1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0" fontId="0" fillId="0" borderId="1" xfId="0" applyBorder="1"/>
    <xf numFmtId="0" fontId="0" fillId="0" borderId="31" xfId="0" applyBorder="1"/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7" fillId="0" borderId="49" xfId="0" applyFont="1" applyBorder="1"/>
    <xf numFmtId="165" fontId="5" fillId="0" borderId="1" xfId="0" applyNumberFormat="1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165" fontId="5" fillId="0" borderId="29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5" fillId="0" borderId="26" xfId="0" applyNumberFormat="1" applyFont="1" applyBorder="1" applyAlignment="1">
      <alignment horizontal="center"/>
    </xf>
    <xf numFmtId="0" fontId="7" fillId="0" borderId="56" xfId="0" applyFont="1" applyBorder="1"/>
    <xf numFmtId="165" fontId="0" fillId="0" borderId="3" xfId="0" applyNumberForma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7" fillId="0" borderId="57" xfId="0" applyFont="1" applyBorder="1"/>
    <xf numFmtId="165" fontId="5" fillId="0" borderId="6" xfId="0" applyNumberFormat="1" applyFont="1" applyBorder="1" applyAlignment="1">
      <alignment horizontal="center"/>
    </xf>
    <xf numFmtId="165" fontId="5" fillId="0" borderId="8" xfId="0" applyNumberFormat="1" applyFont="1" applyBorder="1" applyAlignment="1">
      <alignment horizontal="center"/>
    </xf>
    <xf numFmtId="165" fontId="5" fillId="0" borderId="42" xfId="0" applyNumberFormat="1" applyFont="1" applyBorder="1" applyAlignment="1">
      <alignment horizontal="center"/>
    </xf>
    <xf numFmtId="0" fontId="6" fillId="0" borderId="58" xfId="0" applyFont="1" applyBorder="1"/>
    <xf numFmtId="0" fontId="6" fillId="0" borderId="40" xfId="0" applyFont="1" applyBorder="1"/>
    <xf numFmtId="0" fontId="6" fillId="0" borderId="41" xfId="0" applyFont="1" applyBorder="1"/>
    <xf numFmtId="0" fontId="6" fillId="0" borderId="31" xfId="0" applyFont="1" applyBorder="1"/>
    <xf numFmtId="0" fontId="5" fillId="0" borderId="49" xfId="0" applyFont="1" applyBorder="1"/>
    <xf numFmtId="0" fontId="7" fillId="0" borderId="25" xfId="0" applyFont="1" applyBorder="1"/>
    <xf numFmtId="0" fontId="5" fillId="0" borderId="50" xfId="0" applyFont="1" applyBorder="1" applyAlignment="1">
      <alignment horizontal="center"/>
    </xf>
    <xf numFmtId="0" fontId="5" fillId="0" borderId="50" xfId="0" applyFont="1" applyBorder="1"/>
    <xf numFmtId="0" fontId="5" fillId="0" borderId="51" xfId="0" applyFont="1" applyBorder="1" applyAlignment="1">
      <alignment horizontal="center"/>
    </xf>
    <xf numFmtId="0" fontId="1" fillId="0" borderId="36" xfId="0" applyFont="1" applyBorder="1"/>
    <xf numFmtId="0" fontId="10" fillId="0" borderId="37" xfId="0" applyFont="1" applyBorder="1" applyAlignment="1">
      <alignment horizontal="center"/>
    </xf>
    <xf numFmtId="0" fontId="10" fillId="0" borderId="59" xfId="0" applyFont="1" applyBorder="1" applyAlignment="1">
      <alignment horizontal="center"/>
    </xf>
    <xf numFmtId="0" fontId="10" fillId="0" borderId="61" xfId="0" applyFont="1" applyBorder="1" applyAlignment="1">
      <alignment horizontal="center"/>
    </xf>
    <xf numFmtId="0" fontId="10" fillId="0" borderId="62" xfId="0" applyFont="1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2" fillId="0" borderId="0" xfId="0" applyFont="1"/>
    <xf numFmtId="0" fontId="6" fillId="0" borderId="0" xfId="0" applyFont="1" applyFill="1" applyBorder="1"/>
    <xf numFmtId="0" fontId="6" fillId="0" borderId="11" xfId="0" applyFont="1" applyBorder="1"/>
    <xf numFmtId="0" fontId="12" fillId="0" borderId="0" xfId="0" applyFont="1" applyBorder="1"/>
    <xf numFmtId="164" fontId="6" fillId="0" borderId="1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center"/>
    </xf>
    <xf numFmtId="2" fontId="7" fillId="0" borderId="50" xfId="0" applyNumberFormat="1" applyFont="1" applyBorder="1" applyAlignment="1">
      <alignment horizontal="center"/>
    </xf>
    <xf numFmtId="2" fontId="6" fillId="0" borderId="50" xfId="0" applyNumberFormat="1" applyFont="1" applyBorder="1" applyAlignment="1">
      <alignment horizontal="center"/>
    </xf>
    <xf numFmtId="0" fontId="6" fillId="0" borderId="22" xfId="0" applyFont="1" applyBorder="1"/>
    <xf numFmtId="0" fontId="6" fillId="0" borderId="23" xfId="0" applyFont="1" applyBorder="1"/>
    <xf numFmtId="0" fontId="7" fillId="0" borderId="23" xfId="0" applyFont="1" applyBorder="1"/>
    <xf numFmtId="0" fontId="7" fillId="0" borderId="24" xfId="0" applyFont="1" applyBorder="1"/>
    <xf numFmtId="0" fontId="10" fillId="0" borderId="15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165" fontId="5" fillId="0" borderId="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48" xfId="0" applyFont="1" applyBorder="1"/>
    <xf numFmtId="1" fontId="6" fillId="0" borderId="19" xfId="0" applyNumberFormat="1" applyFont="1" applyBorder="1" applyAlignment="1">
      <alignment horizontal="center"/>
    </xf>
    <xf numFmtId="1" fontId="6" fillId="0" borderId="20" xfId="0" applyNumberFormat="1" applyFont="1" applyBorder="1" applyAlignment="1">
      <alignment horizontal="center"/>
    </xf>
    <xf numFmtId="0" fontId="6" fillId="0" borderId="36" xfId="0" applyFont="1" applyFill="1" applyBorder="1"/>
    <xf numFmtId="0" fontId="7" fillId="0" borderId="37" xfId="0" applyFont="1" applyBorder="1" applyAlignment="1">
      <alignment horizontal="center"/>
    </xf>
    <xf numFmtId="0" fontId="7" fillId="0" borderId="37" xfId="0" applyFont="1" applyBorder="1"/>
    <xf numFmtId="0" fontId="7" fillId="0" borderId="59" xfId="0" applyFont="1" applyBorder="1"/>
    <xf numFmtId="165" fontId="11" fillId="0" borderId="4" xfId="0" applyNumberFormat="1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" fontId="6" fillId="0" borderId="53" xfId="0" applyNumberFormat="1" applyFont="1" applyBorder="1" applyAlignment="1">
      <alignment horizontal="center"/>
    </xf>
    <xf numFmtId="0" fontId="0" fillId="0" borderId="37" xfId="0" applyBorder="1"/>
    <xf numFmtId="0" fontId="0" fillId="0" borderId="37" xfId="0" applyFont="1" applyBorder="1"/>
    <xf numFmtId="0" fontId="5" fillId="0" borderId="37" xfId="0" applyFont="1" applyBorder="1"/>
    <xf numFmtId="0" fontId="5" fillId="0" borderId="59" xfId="0" applyFont="1" applyBorder="1"/>
    <xf numFmtId="0" fontId="6" fillId="0" borderId="22" xfId="0" applyFont="1" applyFill="1" applyBorder="1"/>
    <xf numFmtId="0" fontId="0" fillId="0" borderId="23" xfId="0" applyBorder="1"/>
    <xf numFmtId="0" fontId="0" fillId="0" borderId="24" xfId="0" applyBorder="1"/>
    <xf numFmtId="0" fontId="0" fillId="0" borderId="62" xfId="0" applyBorder="1"/>
    <xf numFmtId="0" fontId="0" fillId="0" borderId="36" xfId="0" applyBorder="1"/>
    <xf numFmtId="0" fontId="0" fillId="0" borderId="18" xfId="0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52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7" fillId="0" borderId="22" xfId="0" applyFont="1" applyFill="1" applyBorder="1"/>
    <xf numFmtId="0" fontId="0" fillId="0" borderId="23" xfId="0" applyFont="1" applyBorder="1"/>
    <xf numFmtId="0" fontId="0" fillId="0" borderId="24" xfId="0" applyFont="1" applyBorder="1"/>
    <xf numFmtId="0" fontId="7" fillId="0" borderId="39" xfId="0" applyFont="1" applyBorder="1"/>
    <xf numFmtId="0" fontId="7" fillId="0" borderId="60" xfId="0" applyFont="1" applyFill="1" applyBorder="1"/>
    <xf numFmtId="0" fontId="0" fillId="0" borderId="61" xfId="0" applyFont="1" applyBorder="1"/>
  </cellXfs>
  <cellStyles count="4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workbookViewId="0">
      <selection activeCell="F15" sqref="F15"/>
    </sheetView>
  </sheetViews>
  <sheetFormatPr baseColWidth="10" defaultRowHeight="15" x14ac:dyDescent="0"/>
  <cols>
    <col min="1" max="1" width="8" customWidth="1"/>
    <col min="4" max="4" width="14.1640625" customWidth="1"/>
    <col min="6" max="6" width="25.33203125" customWidth="1"/>
  </cols>
  <sheetData>
    <row r="1" spans="1:9" ht="16" thickBot="1"/>
    <row r="2" spans="1:9" ht="16" thickBot="1">
      <c r="A2" s="3"/>
      <c r="B2" s="288" t="s">
        <v>78</v>
      </c>
      <c r="C2" s="289"/>
      <c r="D2" s="289"/>
      <c r="E2" s="289"/>
      <c r="F2" s="289"/>
      <c r="G2" s="289"/>
      <c r="H2" s="290"/>
      <c r="I2" s="21"/>
    </row>
    <row r="3" spans="1:9" ht="16" thickBot="1">
      <c r="B3" s="35"/>
      <c r="C3" s="287" t="s">
        <v>0</v>
      </c>
      <c r="D3" s="287"/>
      <c r="E3" s="291" t="s">
        <v>1</v>
      </c>
      <c r="F3" s="292"/>
      <c r="G3" s="291" t="s">
        <v>2</v>
      </c>
      <c r="H3" s="290"/>
    </row>
    <row r="4" spans="1:9" ht="16" thickBot="1">
      <c r="B4" s="36"/>
      <c r="C4" s="37" t="s">
        <v>11</v>
      </c>
      <c r="D4" s="37" t="s">
        <v>12</v>
      </c>
      <c r="E4" s="37" t="s">
        <v>11</v>
      </c>
      <c r="F4" s="37" t="s">
        <v>12</v>
      </c>
      <c r="G4" s="37" t="s">
        <v>11</v>
      </c>
      <c r="H4" s="38" t="s">
        <v>12</v>
      </c>
    </row>
    <row r="5" spans="1:9">
      <c r="B5" s="39">
        <v>1</v>
      </c>
      <c r="C5" s="27">
        <v>0.77</v>
      </c>
      <c r="D5" s="23">
        <v>1.78</v>
      </c>
      <c r="E5" s="27">
        <v>0.92</v>
      </c>
      <c r="F5" s="23">
        <v>1.07</v>
      </c>
      <c r="G5" s="27">
        <v>1.1499999999999999</v>
      </c>
      <c r="H5" s="23">
        <v>1.9</v>
      </c>
    </row>
    <row r="6" spans="1:9">
      <c r="B6" s="40">
        <v>2</v>
      </c>
      <c r="C6" s="28">
        <v>0.45</v>
      </c>
      <c r="D6" s="25">
        <v>1.32</v>
      </c>
      <c r="E6" s="28">
        <v>0.96</v>
      </c>
      <c r="F6" s="25">
        <v>0.77</v>
      </c>
      <c r="G6" s="28">
        <v>0.86</v>
      </c>
      <c r="H6" s="25">
        <v>1.35</v>
      </c>
    </row>
    <row r="7" spans="1:9">
      <c r="B7" s="40">
        <v>3</v>
      </c>
      <c r="C7" s="28">
        <v>1.07</v>
      </c>
      <c r="D7" s="25">
        <v>1.17</v>
      </c>
      <c r="E7" s="28">
        <v>1.4</v>
      </c>
      <c r="F7" s="25">
        <v>0.95</v>
      </c>
      <c r="G7" s="28">
        <v>1.45</v>
      </c>
      <c r="H7" s="25">
        <v>1.3</v>
      </c>
    </row>
    <row r="8" spans="1:9">
      <c r="B8" s="40">
        <v>4</v>
      </c>
      <c r="C8" s="28">
        <v>1</v>
      </c>
      <c r="D8" s="25">
        <v>1.355</v>
      </c>
      <c r="E8" s="28">
        <v>1</v>
      </c>
      <c r="F8" s="41"/>
      <c r="G8" s="28">
        <v>1</v>
      </c>
      <c r="H8" s="41"/>
    </row>
    <row r="9" spans="1:9">
      <c r="B9" s="40">
        <v>5</v>
      </c>
      <c r="C9" s="28">
        <v>1.6120000000000001</v>
      </c>
      <c r="D9" s="25">
        <v>1.321</v>
      </c>
      <c r="E9" s="14"/>
      <c r="F9" s="15"/>
      <c r="G9" s="14"/>
      <c r="H9" s="42"/>
    </row>
    <row r="10" spans="1:9">
      <c r="B10" s="40">
        <v>6</v>
      </c>
      <c r="C10" s="28">
        <v>0.93899999999999995</v>
      </c>
      <c r="D10" s="25">
        <v>1.121</v>
      </c>
      <c r="E10" s="14"/>
      <c r="F10" s="15"/>
      <c r="G10" s="14"/>
      <c r="H10" s="15"/>
    </row>
    <row r="11" spans="1:9">
      <c r="B11" s="40">
        <v>7</v>
      </c>
      <c r="C11" s="28">
        <v>0.97799999999999998</v>
      </c>
      <c r="D11" s="25">
        <v>1.2110000000000001</v>
      </c>
      <c r="E11" s="14"/>
      <c r="F11" s="15"/>
      <c r="G11" s="14"/>
      <c r="H11" s="15"/>
    </row>
    <row r="12" spans="1:9" ht="16" thickBot="1">
      <c r="B12" s="43">
        <v>8</v>
      </c>
      <c r="C12" s="29">
        <v>0.83199999999999996</v>
      </c>
      <c r="D12" s="44"/>
      <c r="E12" s="16"/>
      <c r="F12" s="17"/>
      <c r="G12" s="16"/>
      <c r="H12" s="17"/>
    </row>
    <row r="13" spans="1:9">
      <c r="B13" s="4" t="s">
        <v>5</v>
      </c>
      <c r="C13" s="11">
        <f>AVERAGE(C5:C12)</f>
        <v>0.95637499999999998</v>
      </c>
      <c r="D13" s="55">
        <f t="shared" ref="D13:H13" si="0">AVERAGE(D5:D12)</f>
        <v>1.3254285714285714</v>
      </c>
      <c r="E13" s="63">
        <f t="shared" si="0"/>
        <v>1.0699999999999998</v>
      </c>
      <c r="F13" s="12">
        <f t="shared" si="0"/>
        <v>0.93</v>
      </c>
      <c r="G13" s="59">
        <f t="shared" si="0"/>
        <v>1.115</v>
      </c>
      <c r="H13" s="12">
        <f t="shared" si="0"/>
        <v>1.5166666666666666</v>
      </c>
      <c r="I13" s="2"/>
    </row>
    <row r="14" spans="1:9">
      <c r="B14" s="5" t="s">
        <v>6</v>
      </c>
      <c r="C14" s="6">
        <f>STDEV(C5:C12)</f>
        <v>0.32777341367823892</v>
      </c>
      <c r="D14" s="56">
        <f t="shared" ref="D14:H14" si="1">STDEV(D5:D12)</f>
        <v>0.2185565198774726</v>
      </c>
      <c r="E14" s="64">
        <f t="shared" si="1"/>
        <v>0.22241103090149808</v>
      </c>
      <c r="F14" s="7">
        <f t="shared" si="1"/>
        <v>0.15099668870541477</v>
      </c>
      <c r="G14" s="60">
        <f t="shared" si="1"/>
        <v>0.25278449319529078</v>
      </c>
      <c r="H14" s="7">
        <f t="shared" si="1"/>
        <v>0.33291640592397098</v>
      </c>
      <c r="I14" s="2"/>
    </row>
    <row r="15" spans="1:9">
      <c r="B15" s="5" t="s">
        <v>7</v>
      </c>
      <c r="C15" s="20">
        <f>C14/SQRT(8)</f>
        <v>0.1158854017522731</v>
      </c>
      <c r="D15" s="57">
        <f t="shared" ref="D15" si="2">D14/SQRT(8)</f>
        <v>7.7271398638946664E-2</v>
      </c>
      <c r="E15" s="65">
        <f>E14/SQRT(4)</f>
        <v>0.11120551545074904</v>
      </c>
      <c r="F15" s="31">
        <f>F14/SQRT(3)</f>
        <v>8.7177978870813341E-2</v>
      </c>
      <c r="G15" s="61">
        <f>G14/SQRT(4)</f>
        <v>0.12639224659764539</v>
      </c>
      <c r="H15" s="31">
        <f>H14/SQRT(3)</f>
        <v>0.19220937657784737</v>
      </c>
    </row>
    <row r="16" spans="1:9" ht="16" thickBot="1">
      <c r="B16" s="45" t="s">
        <v>8</v>
      </c>
      <c r="C16" s="46">
        <f>COUNT(C5:C12)</f>
        <v>8</v>
      </c>
      <c r="D16" s="58">
        <f>COUNT(D5:D11)</f>
        <v>7</v>
      </c>
      <c r="E16" s="66">
        <v>4</v>
      </c>
      <c r="F16" s="34">
        <v>3</v>
      </c>
      <c r="G16" s="62">
        <v>4</v>
      </c>
      <c r="H16" s="34">
        <v>3</v>
      </c>
    </row>
    <row r="17" spans="2:8">
      <c r="B17" s="47" t="s">
        <v>24</v>
      </c>
      <c r="C17" s="48"/>
      <c r="D17" s="49"/>
      <c r="E17" s="52"/>
      <c r="F17" s="53"/>
      <c r="G17" s="67"/>
      <c r="H17" s="53"/>
    </row>
    <row r="18" spans="2:8" ht="16" thickBot="1">
      <c r="B18" s="8" t="s">
        <v>9</v>
      </c>
      <c r="C18" s="50" t="s">
        <v>32</v>
      </c>
      <c r="D18" s="51"/>
      <c r="E18" s="54"/>
      <c r="F18" s="51"/>
      <c r="G18" s="68"/>
      <c r="H18" s="51"/>
    </row>
    <row r="19" spans="2:8" ht="16" thickBot="1"/>
    <row r="20" spans="2:8" ht="16" thickBot="1">
      <c r="B20" s="288" t="s">
        <v>79</v>
      </c>
      <c r="C20" s="289"/>
      <c r="D20" s="289"/>
      <c r="E20" s="289"/>
      <c r="F20" s="289"/>
      <c r="G20" s="289"/>
      <c r="H20" s="290"/>
    </row>
    <row r="21" spans="2:8" ht="16" thickBot="1">
      <c r="B21" s="35"/>
      <c r="C21" s="287" t="s">
        <v>0</v>
      </c>
      <c r="D21" s="287"/>
      <c r="E21" s="291" t="s">
        <v>1</v>
      </c>
      <c r="F21" s="292"/>
      <c r="G21" s="291" t="s">
        <v>2</v>
      </c>
      <c r="H21" s="290"/>
    </row>
    <row r="22" spans="2:8" ht="16" thickBot="1">
      <c r="B22" s="36"/>
      <c r="C22" s="69" t="s">
        <v>11</v>
      </c>
      <c r="D22" s="69" t="s">
        <v>12</v>
      </c>
      <c r="E22" s="69" t="s">
        <v>11</v>
      </c>
      <c r="F22" s="69" t="s">
        <v>12</v>
      </c>
      <c r="G22" s="69" t="s">
        <v>11</v>
      </c>
      <c r="H22" s="77" t="s">
        <v>12</v>
      </c>
    </row>
    <row r="23" spans="2:8">
      <c r="B23" s="39">
        <v>1</v>
      </c>
      <c r="C23" s="27">
        <v>1</v>
      </c>
      <c r="D23" s="70">
        <v>1.3</v>
      </c>
      <c r="E23" s="27">
        <v>1</v>
      </c>
      <c r="F23" s="70">
        <v>1.71</v>
      </c>
      <c r="G23" s="27">
        <v>1</v>
      </c>
      <c r="H23" s="23">
        <v>1.18</v>
      </c>
    </row>
    <row r="24" spans="2:8">
      <c r="B24" s="40">
        <v>2</v>
      </c>
      <c r="C24" s="28">
        <v>0.82</v>
      </c>
      <c r="D24" s="71">
        <v>1.19</v>
      </c>
      <c r="E24" s="28">
        <v>0.49</v>
      </c>
      <c r="F24" s="71">
        <v>1.88</v>
      </c>
      <c r="G24" s="28">
        <v>1.5</v>
      </c>
      <c r="H24" s="25">
        <v>1.1100000000000001</v>
      </c>
    </row>
    <row r="25" spans="2:8">
      <c r="B25" s="40">
        <v>3</v>
      </c>
      <c r="C25" s="28">
        <v>0.5</v>
      </c>
      <c r="D25" s="71">
        <v>1.96</v>
      </c>
      <c r="E25" s="28">
        <v>0.09</v>
      </c>
      <c r="F25" s="71">
        <v>2.4900000000000002</v>
      </c>
      <c r="G25" s="28">
        <v>0.59</v>
      </c>
      <c r="H25" s="25">
        <v>1.45</v>
      </c>
    </row>
    <row r="26" spans="2:8">
      <c r="B26" s="40">
        <v>4</v>
      </c>
      <c r="C26" s="28">
        <v>1.135</v>
      </c>
      <c r="D26" s="71">
        <v>1.258</v>
      </c>
      <c r="E26" s="28"/>
      <c r="F26" s="56"/>
      <c r="G26" s="28"/>
      <c r="H26" s="7"/>
    </row>
    <row r="27" spans="2:8">
      <c r="B27" s="40">
        <v>5</v>
      </c>
      <c r="C27" s="28">
        <v>1.0840000000000001</v>
      </c>
      <c r="D27" s="71">
        <v>1.57</v>
      </c>
      <c r="E27" s="14"/>
      <c r="F27" s="75"/>
      <c r="G27" s="14"/>
      <c r="H27" s="42"/>
    </row>
    <row r="28" spans="2:8">
      <c r="B28" s="40">
        <v>6</v>
      </c>
      <c r="C28" s="28">
        <v>1.0609999999999999</v>
      </c>
      <c r="D28" s="71">
        <v>1.552</v>
      </c>
      <c r="E28" s="14"/>
      <c r="F28" s="75"/>
      <c r="G28" s="14"/>
      <c r="H28" s="15"/>
    </row>
    <row r="29" spans="2:8">
      <c r="B29" s="40">
        <v>7</v>
      </c>
      <c r="C29" s="28">
        <v>0.76700000000000002</v>
      </c>
      <c r="D29" s="71">
        <v>1.476</v>
      </c>
      <c r="E29" s="14"/>
      <c r="F29" s="75"/>
      <c r="G29" s="14"/>
      <c r="H29" s="15"/>
    </row>
    <row r="30" spans="2:8" ht="16" thickBot="1">
      <c r="B30" s="43">
        <v>8</v>
      </c>
      <c r="C30" s="29"/>
      <c r="D30" s="72"/>
      <c r="E30" s="74"/>
      <c r="F30" s="76"/>
      <c r="G30" s="16"/>
      <c r="H30" s="17"/>
    </row>
    <row r="31" spans="2:8">
      <c r="B31" s="81" t="s">
        <v>5</v>
      </c>
      <c r="C31" s="63">
        <f>AVERAGE(C23:C30)</f>
        <v>0.90957142857142859</v>
      </c>
      <c r="D31" s="12">
        <f t="shared" ref="D31" si="3">AVERAGE(D23:D30)</f>
        <v>1.4722857142857144</v>
      </c>
      <c r="E31" s="63">
        <f>AVERAGE(E23:E30)</f>
        <v>0.52666666666666673</v>
      </c>
      <c r="F31" s="12">
        <f t="shared" ref="F31:H31" si="4">AVERAGE(F23:F30)</f>
        <v>2.0266666666666668</v>
      </c>
      <c r="G31" s="78">
        <f t="shared" si="4"/>
        <v>1.03</v>
      </c>
      <c r="H31" s="73">
        <f t="shared" si="4"/>
        <v>1.2466666666666668</v>
      </c>
    </row>
    <row r="32" spans="2:8">
      <c r="B32" s="82" t="s">
        <v>6</v>
      </c>
      <c r="C32" s="64">
        <f>STDEV(C23:C30)</f>
        <v>0.2267339535982332</v>
      </c>
      <c r="D32" s="7">
        <f t="shared" ref="D32" si="5">STDEV(D23:D30)</f>
        <v>0.26110899019739631</v>
      </c>
      <c r="E32" s="64">
        <f>STDEV(E23:E30)</f>
        <v>0.45610671265980424</v>
      </c>
      <c r="F32" s="7">
        <f t="shared" ref="F32:H32" si="6">STDEV(F23:F30)</f>
        <v>0.41016256939576196</v>
      </c>
      <c r="G32" s="60">
        <f t="shared" si="6"/>
        <v>0.45574115460423364</v>
      </c>
      <c r="H32" s="7">
        <f t="shared" si="6"/>
        <v>0.17953644012660247</v>
      </c>
    </row>
    <row r="33" spans="2:8">
      <c r="B33" s="82" t="s">
        <v>7</v>
      </c>
      <c r="C33" s="65">
        <f>C32/SQRT(7)</f>
        <v>8.5697379285054789E-2</v>
      </c>
      <c r="D33" s="31">
        <f>D32/SQRT(7)</f>
        <v>9.8689921877930367E-2</v>
      </c>
      <c r="E33" s="65">
        <f>E32/SQRT(3)</f>
        <v>0.26333333333333331</v>
      </c>
      <c r="F33" s="31">
        <f t="shared" ref="F33:H33" si="7">F32/SQRT(3)</f>
        <v>0.23680746985215173</v>
      </c>
      <c r="G33" s="61">
        <f t="shared" si="7"/>
        <v>0.26312227829154516</v>
      </c>
      <c r="H33" s="31">
        <f t="shared" si="7"/>
        <v>0.10365541203644107</v>
      </c>
    </row>
    <row r="34" spans="2:8" ht="16" thickBot="1">
      <c r="B34" s="83" t="s">
        <v>8</v>
      </c>
      <c r="C34" s="79">
        <f>COUNT(C23:C30)</f>
        <v>7</v>
      </c>
      <c r="D34" s="80">
        <f>COUNT(D23:D29)</f>
        <v>7</v>
      </c>
      <c r="E34" s="66">
        <v>3</v>
      </c>
      <c r="F34" s="34">
        <v>3</v>
      </c>
      <c r="G34" s="86">
        <v>3</v>
      </c>
      <c r="H34" s="87">
        <v>3</v>
      </c>
    </row>
    <row r="35" spans="2:8">
      <c r="B35" s="150" t="s">
        <v>10</v>
      </c>
      <c r="C35" s="151"/>
      <c r="D35" s="152"/>
      <c r="E35" s="285" t="s">
        <v>10</v>
      </c>
      <c r="F35" s="286"/>
      <c r="G35" s="47"/>
      <c r="H35" s="53"/>
    </row>
    <row r="36" spans="2:8" ht="16" thickBot="1">
      <c r="B36" s="8" t="s">
        <v>9</v>
      </c>
      <c r="C36" s="50" t="s">
        <v>33</v>
      </c>
      <c r="D36" s="72"/>
      <c r="E36" s="54"/>
      <c r="F36" s="85" t="s">
        <v>34</v>
      </c>
      <c r="G36" s="54"/>
      <c r="H36" s="51"/>
    </row>
  </sheetData>
  <mergeCells count="9">
    <mergeCell ref="E35:F35"/>
    <mergeCell ref="C3:D3"/>
    <mergeCell ref="B2:H2"/>
    <mergeCell ref="E3:F3"/>
    <mergeCell ref="G3:H3"/>
    <mergeCell ref="B20:H20"/>
    <mergeCell ref="C21:D21"/>
    <mergeCell ref="E21:F21"/>
    <mergeCell ref="G21:H21"/>
  </mergeCells>
  <pageMargins left="0.75" right="0.75" top="1" bottom="1" header="0.5" footer="0.5"/>
  <pageSetup orientation="portrait" horizontalDpi="4294967292" verticalDpi="4294967292"/>
  <ignoredErrors>
    <ignoredError sqref="D13:D14 E13:E14 F13:F14 G13:G14 H13:H14 E31:E32 F31:F32 G31:G32 H31:H32 C31:C32 C34 D31:D32" emptyCellReference="1"/>
    <ignoredError sqref="F15:G15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4"/>
  <sheetViews>
    <sheetView workbookViewId="0">
      <selection activeCell="F27" sqref="F27"/>
    </sheetView>
  </sheetViews>
  <sheetFormatPr baseColWidth="10" defaultRowHeight="15" x14ac:dyDescent="0"/>
  <cols>
    <col min="8" max="8" width="15.83203125" customWidth="1"/>
    <col min="9" max="9" width="20" customWidth="1"/>
    <col min="10" max="10" width="28.33203125" customWidth="1"/>
  </cols>
  <sheetData>
    <row r="1" spans="2:10" ht="16" thickBot="1"/>
    <row r="2" spans="2:10" ht="16" thickBot="1">
      <c r="B2" s="288" t="s">
        <v>80</v>
      </c>
      <c r="C2" s="289"/>
      <c r="D2" s="289"/>
      <c r="E2" s="289"/>
      <c r="F2" s="289"/>
      <c r="G2" s="289"/>
      <c r="H2" s="289"/>
      <c r="I2" s="289"/>
      <c r="J2" s="290"/>
    </row>
    <row r="3" spans="2:10">
      <c r="B3" s="96"/>
      <c r="C3" s="295" t="s">
        <v>0</v>
      </c>
      <c r="D3" s="296"/>
      <c r="E3" s="297" t="s">
        <v>25</v>
      </c>
      <c r="F3" s="298"/>
      <c r="G3" s="293" t="s">
        <v>26</v>
      </c>
      <c r="H3" s="294"/>
      <c r="I3" s="293" t="s">
        <v>30</v>
      </c>
      <c r="J3" s="294"/>
    </row>
    <row r="4" spans="2:10" ht="16" thickBot="1">
      <c r="B4" s="97"/>
      <c r="C4" s="95" t="s">
        <v>3</v>
      </c>
      <c r="D4" s="89" t="s">
        <v>4</v>
      </c>
      <c r="E4" s="88" t="s">
        <v>3</v>
      </c>
      <c r="F4" s="92" t="s">
        <v>4</v>
      </c>
      <c r="G4" s="98" t="s">
        <v>3</v>
      </c>
      <c r="H4" s="99" t="s">
        <v>4</v>
      </c>
      <c r="I4" s="98" t="s">
        <v>3</v>
      </c>
      <c r="J4" s="99" t="s">
        <v>4</v>
      </c>
    </row>
    <row r="5" spans="2:10">
      <c r="B5" s="40">
        <v>1</v>
      </c>
      <c r="C5" s="159">
        <v>6322.4470000000001</v>
      </c>
      <c r="D5" s="160">
        <v>8272.74</v>
      </c>
      <c r="E5" s="159">
        <v>15690.781999999999</v>
      </c>
      <c r="F5" s="160">
        <v>8580.0750000000007</v>
      </c>
      <c r="G5" s="93">
        <f>C5/E5</f>
        <v>0.40294021037319877</v>
      </c>
      <c r="H5" s="94">
        <f>D5/F5</f>
        <v>0.96418038303860965</v>
      </c>
      <c r="I5" s="93">
        <f>G5/0.4</f>
        <v>1.0073505259329969</v>
      </c>
      <c r="J5" s="94">
        <f>H5/0.4</f>
        <v>2.4104509575965238</v>
      </c>
    </row>
    <row r="6" spans="2:10">
      <c r="B6" s="40">
        <v>2</v>
      </c>
      <c r="C6" s="161">
        <v>7204.1540000000005</v>
      </c>
      <c r="D6" s="162">
        <v>9096.74</v>
      </c>
      <c r="E6" s="161">
        <v>13832.731</v>
      </c>
      <c r="F6" s="162">
        <v>10767.66</v>
      </c>
      <c r="G6" s="64">
        <f t="shared" ref="G6:G7" si="0">C6/E6</f>
        <v>0.52080489384200424</v>
      </c>
      <c r="H6" s="7">
        <f t="shared" ref="H6:H8" si="1">D6/F6</f>
        <v>0.84482050881992932</v>
      </c>
      <c r="I6" s="64">
        <f t="shared" ref="I6:J8" si="2">G6/0.4</f>
        <v>1.3020122346050105</v>
      </c>
      <c r="J6" s="7">
        <f t="shared" si="2"/>
        <v>2.1120512720498232</v>
      </c>
    </row>
    <row r="7" spans="2:10">
      <c r="B7" s="154">
        <v>3</v>
      </c>
      <c r="C7" s="161">
        <v>7450.74</v>
      </c>
      <c r="D7" s="162">
        <v>7412.9120000000003</v>
      </c>
      <c r="E7" s="161">
        <v>9919.4889999999996</v>
      </c>
      <c r="F7" s="162">
        <v>16578.075000000001</v>
      </c>
      <c r="G7" s="64">
        <f t="shared" si="0"/>
        <v>0.75112135312615402</v>
      </c>
      <c r="H7" s="7">
        <f t="shared" si="1"/>
        <v>0.44715155408574275</v>
      </c>
      <c r="I7" s="64">
        <f t="shared" si="2"/>
        <v>1.8778033828153851</v>
      </c>
      <c r="J7" s="7">
        <f t="shared" si="2"/>
        <v>1.1178788852143569</v>
      </c>
    </row>
    <row r="8" spans="2:10" ht="16" thickBot="1">
      <c r="B8" s="155">
        <v>4</v>
      </c>
      <c r="C8" s="163"/>
      <c r="D8" s="164">
        <v>4352.0829999999996</v>
      </c>
      <c r="E8" s="163"/>
      <c r="F8" s="164">
        <v>13847.781999999999</v>
      </c>
      <c r="G8" s="90"/>
      <c r="H8" s="91">
        <f t="shared" si="1"/>
        <v>0.31428014970195228</v>
      </c>
      <c r="I8" s="90"/>
      <c r="J8" s="91">
        <f t="shared" si="2"/>
        <v>0.78570037425488071</v>
      </c>
    </row>
    <row r="9" spans="2:10">
      <c r="B9" s="4" t="s">
        <v>5</v>
      </c>
      <c r="C9" s="157"/>
      <c r="D9" s="157"/>
      <c r="E9" s="157"/>
      <c r="F9" s="158"/>
      <c r="G9" s="78">
        <f>AVERAGE(G5:G7)</f>
        <v>0.55828881911378569</v>
      </c>
      <c r="H9" s="166">
        <f>AVERAGE(H5:H8)</f>
        <v>0.64260814891155849</v>
      </c>
      <c r="I9" s="63">
        <f>AVERAGE(I5:I7)</f>
        <v>1.3957220477844643</v>
      </c>
      <c r="J9" s="12">
        <f>AVERAGE(J5:J8)</f>
        <v>1.6065203722788963</v>
      </c>
    </row>
    <row r="10" spans="2:10">
      <c r="B10" s="5" t="s">
        <v>6</v>
      </c>
      <c r="C10" s="156"/>
      <c r="D10" s="156"/>
      <c r="E10" s="156"/>
      <c r="F10" s="42"/>
      <c r="G10" s="60">
        <f>STDEV(G5:G8)</f>
        <v>0.17709124916981028</v>
      </c>
      <c r="H10" s="167">
        <f t="shared" ref="H10:J10" si="3">STDEV(H5:H8)</f>
        <v>0.31107399751348647</v>
      </c>
      <c r="I10" s="64">
        <f t="shared" si="3"/>
        <v>0.44272812292452529</v>
      </c>
      <c r="J10" s="169">
        <f t="shared" si="3"/>
        <v>0.77768499378371569</v>
      </c>
    </row>
    <row r="11" spans="2:10">
      <c r="B11" s="5" t="s">
        <v>7</v>
      </c>
      <c r="C11" s="156"/>
      <c r="D11" s="156"/>
      <c r="E11" s="156"/>
      <c r="F11" s="42"/>
      <c r="G11" s="61">
        <f>G10/SQRT(3)</f>
        <v>0.10224368037931707</v>
      </c>
      <c r="H11" s="57">
        <f>H10/SQRT(4)</f>
        <v>0.15553699875674323</v>
      </c>
      <c r="I11" s="65">
        <f>I10/SQRT(3)</f>
        <v>0.25560920094829243</v>
      </c>
      <c r="J11" s="31">
        <f>J10/SQRT(4)</f>
        <v>0.38884249689185785</v>
      </c>
    </row>
    <row r="12" spans="2:10" ht="16" thickBot="1">
      <c r="B12" s="8" t="s">
        <v>8</v>
      </c>
      <c r="C12" s="50"/>
      <c r="D12" s="50"/>
      <c r="E12" s="50"/>
      <c r="F12" s="51"/>
      <c r="G12" s="100">
        <v>3</v>
      </c>
      <c r="H12" s="168">
        <v>4</v>
      </c>
      <c r="I12" s="79">
        <v>3</v>
      </c>
      <c r="J12" s="80">
        <v>4</v>
      </c>
    </row>
    <row r="13" spans="2:10" ht="16" thickBot="1">
      <c r="B13" s="1"/>
      <c r="H13" s="1"/>
      <c r="I13" s="1"/>
      <c r="J13" s="1"/>
    </row>
    <row r="14" spans="2:10" ht="16" thickBot="1">
      <c r="B14" s="288" t="s">
        <v>81</v>
      </c>
      <c r="C14" s="289"/>
      <c r="D14" s="289"/>
      <c r="E14" s="289"/>
      <c r="F14" s="289"/>
      <c r="G14" s="289"/>
      <c r="H14" s="289"/>
      <c r="I14" s="289"/>
      <c r="J14" s="290"/>
    </row>
    <row r="15" spans="2:10">
      <c r="B15" s="96"/>
      <c r="C15" s="295" t="s">
        <v>1</v>
      </c>
      <c r="D15" s="296"/>
      <c r="E15" s="297" t="s">
        <v>25</v>
      </c>
      <c r="F15" s="298"/>
      <c r="G15" s="293" t="s">
        <v>27</v>
      </c>
      <c r="H15" s="294"/>
      <c r="I15" s="293" t="s">
        <v>30</v>
      </c>
      <c r="J15" s="294"/>
    </row>
    <row r="16" spans="2:10" ht="16" thickBot="1">
      <c r="B16" s="97"/>
      <c r="C16" s="95" t="s">
        <v>3</v>
      </c>
      <c r="D16" s="89" t="s">
        <v>4</v>
      </c>
      <c r="E16" s="88" t="s">
        <v>3</v>
      </c>
      <c r="F16" s="92" t="s">
        <v>4</v>
      </c>
      <c r="G16" s="98" t="s">
        <v>3</v>
      </c>
      <c r="H16" s="99" t="s">
        <v>4</v>
      </c>
      <c r="I16" s="98" t="s">
        <v>3</v>
      </c>
      <c r="J16" s="99" t="s">
        <v>4</v>
      </c>
    </row>
    <row r="17" spans="2:10">
      <c r="B17" s="40">
        <v>1</v>
      </c>
      <c r="C17" s="52">
        <v>6124.933</v>
      </c>
      <c r="D17" s="53">
        <v>10571.174999999999</v>
      </c>
      <c r="E17" s="159">
        <v>15690.781999999999</v>
      </c>
      <c r="F17" s="160">
        <v>8580.0750000000007</v>
      </c>
      <c r="G17" s="93">
        <f>C17/E17</f>
        <v>0.39035231003782989</v>
      </c>
      <c r="H17" s="94">
        <f>D17/F17</f>
        <v>1.2320609085584915</v>
      </c>
      <c r="I17" s="93">
        <f>G17/0.39</f>
        <v>1.0009033590713587</v>
      </c>
      <c r="J17" s="94">
        <f>H17/0.39</f>
        <v>3.1591305347653629</v>
      </c>
    </row>
    <row r="18" spans="2:10">
      <c r="B18" s="40">
        <v>2</v>
      </c>
      <c r="C18" s="165">
        <v>7879.7610000000004</v>
      </c>
      <c r="D18" s="42">
        <v>9153.0540000000001</v>
      </c>
      <c r="E18" s="161">
        <v>13832.731</v>
      </c>
      <c r="F18" s="162">
        <v>10767.66</v>
      </c>
      <c r="G18" s="64">
        <f t="shared" ref="G18:G19" si="4">C18/E18</f>
        <v>0.569646080734166</v>
      </c>
      <c r="H18" s="7">
        <f t="shared" ref="H18:H20" si="5">D18/F18</f>
        <v>0.85005042878396975</v>
      </c>
      <c r="I18" s="64">
        <f t="shared" ref="I18:J20" si="6">G18/0.39</f>
        <v>1.4606309762414513</v>
      </c>
      <c r="J18" s="7">
        <f t="shared" si="6"/>
        <v>2.1796164840614609</v>
      </c>
    </row>
    <row r="19" spans="2:10">
      <c r="B19" s="154">
        <v>3</v>
      </c>
      <c r="C19" s="165">
        <v>8388.7610000000004</v>
      </c>
      <c r="D19" s="42">
        <v>7924.933</v>
      </c>
      <c r="E19" s="161">
        <v>9919.4889999999996</v>
      </c>
      <c r="F19" s="162">
        <v>16578.075000000001</v>
      </c>
      <c r="G19" s="64">
        <f t="shared" si="4"/>
        <v>0.84568479283559872</v>
      </c>
      <c r="H19" s="7">
        <f t="shared" si="5"/>
        <v>0.47803698559694052</v>
      </c>
      <c r="I19" s="64">
        <f t="shared" si="6"/>
        <v>2.1684225457323043</v>
      </c>
      <c r="J19" s="7">
        <f t="shared" si="6"/>
        <v>1.2257358605049757</v>
      </c>
    </row>
    <row r="20" spans="2:10" ht="16" thickBot="1">
      <c r="B20" s="155">
        <v>4</v>
      </c>
      <c r="C20" s="54"/>
      <c r="D20" s="51">
        <v>9679.7610000000004</v>
      </c>
      <c r="E20" s="163"/>
      <c r="F20" s="164">
        <v>13847.781999999999</v>
      </c>
      <c r="G20" s="90"/>
      <c r="H20" s="91">
        <f t="shared" si="5"/>
        <v>0.69901165399628629</v>
      </c>
      <c r="I20" s="90"/>
      <c r="J20" s="91">
        <f t="shared" si="6"/>
        <v>1.7923375743494518</v>
      </c>
    </row>
    <row r="21" spans="2:10">
      <c r="B21" s="4" t="s">
        <v>5</v>
      </c>
      <c r="C21" s="22"/>
      <c r="D21" s="22"/>
      <c r="E21" s="22"/>
      <c r="F21" s="153"/>
      <c r="G21" s="78">
        <f>AVERAGE(G17:G19)</f>
        <v>0.60189439453586491</v>
      </c>
      <c r="H21" s="166">
        <f>AVERAGE(H17:H20)</f>
        <v>0.81478999423392207</v>
      </c>
      <c r="I21" s="63">
        <f>AVERAGE(I17:I19)</f>
        <v>1.5433189603483715</v>
      </c>
      <c r="J21" s="12">
        <f>AVERAGE(J17:J20)</f>
        <v>2.0892051134203129</v>
      </c>
    </row>
    <row r="22" spans="2:10">
      <c r="B22" s="5" t="s">
        <v>6</v>
      </c>
      <c r="C22" s="19"/>
      <c r="D22" s="19"/>
      <c r="E22" s="19"/>
      <c r="F22" s="13"/>
      <c r="G22" s="60">
        <f>STDEV(G17:G20)</f>
        <v>0.22937280305211588</v>
      </c>
      <c r="H22" s="167">
        <f t="shared" ref="H22:J22" si="7">STDEV(H17:H20)</f>
        <v>0.31736704674564686</v>
      </c>
      <c r="I22" s="64">
        <f t="shared" si="7"/>
        <v>0.58813539244132274</v>
      </c>
      <c r="J22" s="169">
        <f t="shared" si="7"/>
        <v>0.8137616583221714</v>
      </c>
    </row>
    <row r="23" spans="2:10">
      <c r="B23" s="5" t="s">
        <v>7</v>
      </c>
      <c r="C23" s="19"/>
      <c r="D23" s="19"/>
      <c r="E23" s="19"/>
      <c r="F23" s="13"/>
      <c r="G23" s="61">
        <f>G22/SQRT(3)</f>
        <v>0.13242844958691813</v>
      </c>
      <c r="H23" s="57">
        <f>H22/SQRT(4)</f>
        <v>0.15868352337282343</v>
      </c>
      <c r="I23" s="65">
        <f>I22/SQRT(3)</f>
        <v>0.33956012714594391</v>
      </c>
      <c r="J23" s="31">
        <f>J22/SQRT(4)</f>
        <v>0.4068808291610857</v>
      </c>
    </row>
    <row r="24" spans="2:10" ht="16" thickBot="1">
      <c r="B24" s="8" t="s">
        <v>8</v>
      </c>
      <c r="C24" s="9"/>
      <c r="D24" s="9"/>
      <c r="E24" s="9"/>
      <c r="F24" s="10"/>
      <c r="G24" s="100">
        <v>3</v>
      </c>
      <c r="H24" s="168">
        <v>4</v>
      </c>
      <c r="I24" s="79">
        <v>3</v>
      </c>
      <c r="J24" s="80">
        <v>4</v>
      </c>
    </row>
  </sheetData>
  <mergeCells count="10">
    <mergeCell ref="B2:J2"/>
    <mergeCell ref="B14:J14"/>
    <mergeCell ref="I3:J3"/>
    <mergeCell ref="I15:J15"/>
    <mergeCell ref="C15:D15"/>
    <mergeCell ref="E15:F15"/>
    <mergeCell ref="G15:H15"/>
    <mergeCell ref="E3:F3"/>
    <mergeCell ref="C3:D3"/>
    <mergeCell ref="G3:H3"/>
  </mergeCells>
  <pageMargins left="0.75" right="0.75" top="1" bottom="1" header="0.5" footer="0.5"/>
  <pageSetup orientation="portrait" horizontalDpi="4294967292" verticalDpi="4294967292"/>
  <ignoredErrors>
    <ignoredError sqref="G10 G22 I22 I10" emptyCellReference="1"/>
    <ignoredError sqref="H9:I9 H11:I11 H21:I21 H23:I23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34"/>
  <sheetViews>
    <sheetView topLeftCell="B18" workbookViewId="0">
      <selection activeCell="I29" sqref="I29"/>
    </sheetView>
  </sheetViews>
  <sheetFormatPr baseColWidth="10" defaultRowHeight="15" x14ac:dyDescent="0"/>
  <cols>
    <col min="1" max="1" width="6.6640625" customWidth="1"/>
    <col min="4" max="5" width="14.5" bestFit="1" customWidth="1"/>
    <col min="6" max="6" width="9" bestFit="1" customWidth="1"/>
    <col min="7" max="8" width="14.5" bestFit="1" customWidth="1"/>
    <col min="10" max="11" width="14.5" bestFit="1" customWidth="1"/>
    <col min="12" max="12" width="9" bestFit="1" customWidth="1"/>
    <col min="13" max="14" width="14.5" bestFit="1" customWidth="1"/>
    <col min="15" max="15" width="9" bestFit="1" customWidth="1"/>
    <col min="16" max="16" width="14.5" bestFit="1" customWidth="1"/>
    <col min="17" max="17" width="19.33203125" customWidth="1"/>
  </cols>
  <sheetData>
    <row r="1" spans="2:17" ht="16" thickBot="1"/>
    <row r="2" spans="2:17" ht="16" thickBot="1">
      <c r="B2" s="123"/>
      <c r="C2" s="289" t="s">
        <v>28</v>
      </c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90"/>
    </row>
    <row r="3" spans="2:17" ht="16" thickBot="1">
      <c r="B3" s="97"/>
      <c r="C3" s="299" t="s">
        <v>13</v>
      </c>
      <c r="D3" s="299"/>
      <c r="E3" s="294"/>
      <c r="F3" s="293" t="s">
        <v>14</v>
      </c>
      <c r="G3" s="299"/>
      <c r="H3" s="294"/>
      <c r="I3" s="293" t="s">
        <v>15</v>
      </c>
      <c r="J3" s="299"/>
      <c r="K3" s="294"/>
      <c r="L3" s="300" t="s">
        <v>16</v>
      </c>
      <c r="M3" s="301"/>
      <c r="N3" s="302"/>
      <c r="O3" s="293" t="s">
        <v>17</v>
      </c>
      <c r="P3" s="299"/>
      <c r="Q3" s="294"/>
    </row>
    <row r="4" spans="2:17">
      <c r="B4" s="97"/>
      <c r="C4" s="120" t="s">
        <v>18</v>
      </c>
      <c r="D4" s="112" t="s">
        <v>20</v>
      </c>
      <c r="E4" s="113" t="s">
        <v>21</v>
      </c>
      <c r="F4" s="111" t="s">
        <v>18</v>
      </c>
      <c r="G4" s="112" t="s">
        <v>20</v>
      </c>
      <c r="H4" s="113" t="s">
        <v>21</v>
      </c>
      <c r="I4" s="111" t="s">
        <v>18</v>
      </c>
      <c r="J4" s="112" t="s">
        <v>20</v>
      </c>
      <c r="K4" s="113" t="s">
        <v>21</v>
      </c>
      <c r="L4" s="170" t="s">
        <v>18</v>
      </c>
      <c r="M4" s="171" t="s">
        <v>20</v>
      </c>
      <c r="N4" s="172" t="s">
        <v>21</v>
      </c>
      <c r="O4" s="111" t="s">
        <v>18</v>
      </c>
      <c r="P4" s="112" t="s">
        <v>20</v>
      </c>
      <c r="Q4" s="113" t="s">
        <v>21</v>
      </c>
    </row>
    <row r="5" spans="2:17">
      <c r="B5" s="124">
        <v>1</v>
      </c>
      <c r="C5" s="121">
        <v>17334</v>
      </c>
      <c r="D5" s="110">
        <v>13444</v>
      </c>
      <c r="E5" s="115">
        <v>10574</v>
      </c>
      <c r="F5" s="114">
        <v>694</v>
      </c>
      <c r="G5" s="110">
        <v>1687</v>
      </c>
      <c r="H5" s="115">
        <v>2082</v>
      </c>
      <c r="I5" s="114">
        <v>58</v>
      </c>
      <c r="J5" s="110">
        <v>311</v>
      </c>
      <c r="K5" s="115">
        <v>775</v>
      </c>
      <c r="L5" s="142">
        <v>2</v>
      </c>
      <c r="M5" s="143">
        <v>101</v>
      </c>
      <c r="N5" s="144">
        <v>406</v>
      </c>
      <c r="O5" s="114">
        <v>0</v>
      </c>
      <c r="P5" s="110">
        <v>82</v>
      </c>
      <c r="Q5" s="115">
        <v>1788</v>
      </c>
    </row>
    <row r="6" spans="2:17">
      <c r="B6" s="124">
        <v>2</v>
      </c>
      <c r="C6" s="121">
        <v>8497</v>
      </c>
      <c r="D6" s="110">
        <v>5186</v>
      </c>
      <c r="E6" s="115">
        <v>12807</v>
      </c>
      <c r="F6" s="114">
        <v>4222</v>
      </c>
      <c r="G6" s="110">
        <v>3696</v>
      </c>
      <c r="H6" s="115">
        <v>2054</v>
      </c>
      <c r="I6" s="114">
        <v>1767</v>
      </c>
      <c r="J6" s="110">
        <v>2484</v>
      </c>
      <c r="K6" s="115">
        <v>470</v>
      </c>
      <c r="L6" s="142">
        <v>687</v>
      </c>
      <c r="M6" s="143">
        <v>1477</v>
      </c>
      <c r="N6" s="144">
        <v>175</v>
      </c>
      <c r="O6" s="114">
        <v>452</v>
      </c>
      <c r="P6" s="110">
        <v>2782</v>
      </c>
      <c r="Q6" s="115">
        <v>119</v>
      </c>
    </row>
    <row r="7" spans="2:17">
      <c r="B7" s="124">
        <v>3</v>
      </c>
      <c r="C7" s="121">
        <v>11026</v>
      </c>
      <c r="D7" s="110">
        <v>7280</v>
      </c>
      <c r="E7" s="115">
        <v>12206</v>
      </c>
      <c r="F7" s="114">
        <v>3351</v>
      </c>
      <c r="G7" s="110">
        <v>4315</v>
      </c>
      <c r="H7" s="115">
        <v>2290</v>
      </c>
      <c r="I7" s="114">
        <v>874</v>
      </c>
      <c r="J7" s="110">
        <v>1983</v>
      </c>
      <c r="K7" s="115">
        <v>591</v>
      </c>
      <c r="L7" s="142">
        <v>241</v>
      </c>
      <c r="M7" s="143">
        <v>898</v>
      </c>
      <c r="N7" s="144">
        <v>245</v>
      </c>
      <c r="O7" s="114">
        <v>133</v>
      </c>
      <c r="P7" s="110">
        <v>1149</v>
      </c>
      <c r="Q7" s="115">
        <v>293</v>
      </c>
    </row>
    <row r="8" spans="2:17">
      <c r="B8" s="124">
        <v>4</v>
      </c>
      <c r="C8" s="121">
        <v>11768</v>
      </c>
      <c r="D8" s="110">
        <v>8405</v>
      </c>
      <c r="E8" s="115">
        <v>5935</v>
      </c>
      <c r="F8" s="114">
        <v>2997</v>
      </c>
      <c r="G8" s="110">
        <v>4198</v>
      </c>
      <c r="H8" s="115">
        <v>3519</v>
      </c>
      <c r="I8" s="114">
        <v>623</v>
      </c>
      <c r="J8" s="110">
        <v>1540</v>
      </c>
      <c r="K8" s="115">
        <v>1986</v>
      </c>
      <c r="L8" s="142">
        <v>181</v>
      </c>
      <c r="M8" s="143">
        <v>599</v>
      </c>
      <c r="N8" s="144">
        <v>1219</v>
      </c>
      <c r="O8" s="114">
        <v>56</v>
      </c>
      <c r="P8" s="110">
        <v>883</v>
      </c>
      <c r="Q8" s="115">
        <v>2966</v>
      </c>
    </row>
    <row r="9" spans="2:17">
      <c r="B9" s="124">
        <v>5</v>
      </c>
      <c r="C9" s="122"/>
      <c r="D9" s="30"/>
      <c r="E9" s="115">
        <v>9625</v>
      </c>
      <c r="F9" s="116"/>
      <c r="G9" s="110"/>
      <c r="H9" s="115">
        <v>3373</v>
      </c>
      <c r="I9" s="116"/>
      <c r="J9" s="30"/>
      <c r="K9" s="115">
        <v>1280</v>
      </c>
      <c r="L9" s="145"/>
      <c r="M9" s="173"/>
      <c r="N9" s="144">
        <v>613</v>
      </c>
      <c r="O9" s="116"/>
      <c r="P9" s="30"/>
      <c r="Q9" s="115">
        <v>734</v>
      </c>
    </row>
    <row r="10" spans="2:17">
      <c r="B10" s="124">
        <v>6</v>
      </c>
      <c r="C10" s="122"/>
      <c r="D10" s="30"/>
      <c r="E10" s="115">
        <v>5929</v>
      </c>
      <c r="F10" s="116"/>
      <c r="G10" s="30"/>
      <c r="H10" s="115">
        <v>3546</v>
      </c>
      <c r="I10" s="116"/>
      <c r="J10" s="30"/>
      <c r="K10" s="115">
        <v>2115</v>
      </c>
      <c r="L10" s="145"/>
      <c r="M10" s="173"/>
      <c r="N10" s="144">
        <v>1126</v>
      </c>
      <c r="O10" s="116"/>
      <c r="P10" s="30"/>
      <c r="Q10" s="115">
        <v>2909</v>
      </c>
    </row>
    <row r="11" spans="2:17">
      <c r="B11" s="124">
        <v>7</v>
      </c>
      <c r="C11" s="122"/>
      <c r="D11" s="30"/>
      <c r="E11" s="115">
        <v>7504</v>
      </c>
      <c r="F11" s="116"/>
      <c r="G11" s="30"/>
      <c r="H11" s="115">
        <v>3772</v>
      </c>
      <c r="I11" s="116"/>
      <c r="J11" s="30"/>
      <c r="K11" s="115">
        <v>1784</v>
      </c>
      <c r="L11" s="145"/>
      <c r="M11" s="173"/>
      <c r="N11" s="144">
        <v>902</v>
      </c>
      <c r="O11" s="116"/>
      <c r="P11" s="30"/>
      <c r="Q11" s="115">
        <v>1663</v>
      </c>
    </row>
    <row r="12" spans="2:17">
      <c r="B12" s="124">
        <v>8</v>
      </c>
      <c r="C12" s="122"/>
      <c r="D12" s="30"/>
      <c r="E12" s="115">
        <v>7098</v>
      </c>
      <c r="F12" s="116"/>
      <c r="G12" s="30"/>
      <c r="H12" s="115">
        <v>3388</v>
      </c>
      <c r="I12" s="116"/>
      <c r="J12" s="30"/>
      <c r="K12" s="115">
        <v>1710</v>
      </c>
      <c r="L12" s="145"/>
      <c r="M12" s="173"/>
      <c r="N12" s="144">
        <v>1010</v>
      </c>
      <c r="O12" s="116"/>
      <c r="P12" s="30"/>
      <c r="Q12" s="115">
        <v>2419</v>
      </c>
    </row>
    <row r="13" spans="2:17" ht="16" thickBot="1">
      <c r="B13" s="126">
        <v>9</v>
      </c>
      <c r="C13" s="127"/>
      <c r="D13" s="128"/>
      <c r="E13" s="129">
        <v>6442</v>
      </c>
      <c r="F13" s="117"/>
      <c r="G13" s="118"/>
      <c r="H13" s="119">
        <v>3021</v>
      </c>
      <c r="I13" s="117"/>
      <c r="J13" s="118"/>
      <c r="K13" s="119">
        <v>1872</v>
      </c>
      <c r="L13" s="174"/>
      <c r="M13" s="175"/>
      <c r="N13" s="148">
        <v>1238</v>
      </c>
      <c r="O13" s="117"/>
      <c r="P13" s="118"/>
      <c r="Q13" s="119">
        <v>3052</v>
      </c>
    </row>
    <row r="14" spans="2:17">
      <c r="B14" s="4" t="s">
        <v>5</v>
      </c>
      <c r="C14" s="125">
        <f>AVERAGE(C5:C13)</f>
        <v>12156.25</v>
      </c>
      <c r="D14" s="125">
        <f t="shared" ref="D14:E14" si="0">AVERAGE(D5:D13)</f>
        <v>8578.75</v>
      </c>
      <c r="E14" s="130">
        <f t="shared" si="0"/>
        <v>8680</v>
      </c>
      <c r="F14" s="125">
        <f>AVERAGE(F5:F13)</f>
        <v>2816</v>
      </c>
      <c r="G14" s="125">
        <f t="shared" ref="G14" si="1">AVERAGE(G5:G13)</f>
        <v>3474</v>
      </c>
      <c r="H14" s="130">
        <f t="shared" ref="H14" si="2">AVERAGE(H5:H13)</f>
        <v>3005</v>
      </c>
      <c r="I14" s="125">
        <f>AVERAGE(I5:I13)</f>
        <v>830.5</v>
      </c>
      <c r="J14" s="125">
        <f t="shared" ref="J14" si="3">AVERAGE(J5:J13)</f>
        <v>1579.5</v>
      </c>
      <c r="K14" s="130">
        <f t="shared" ref="K14" si="4">AVERAGE(K5:K13)</f>
        <v>1398.1111111111111</v>
      </c>
      <c r="L14" s="176">
        <f>AVERAGE(L5:L13)</f>
        <v>277.75</v>
      </c>
      <c r="M14" s="176">
        <f t="shared" ref="M14" si="5">AVERAGE(M5:M13)</f>
        <v>768.75</v>
      </c>
      <c r="N14" s="177">
        <f t="shared" ref="N14" si="6">AVERAGE(N5:N13)</f>
        <v>770.44444444444446</v>
      </c>
      <c r="O14" s="125">
        <f>AVERAGE(O5:O13)</f>
        <v>160.25</v>
      </c>
      <c r="P14" s="125">
        <f t="shared" ref="P14" si="7">AVERAGE(P5:P13)</f>
        <v>1224</v>
      </c>
      <c r="Q14" s="130">
        <f t="shared" ref="Q14" si="8">AVERAGE(Q5:Q13)</f>
        <v>1771.4444444444443</v>
      </c>
    </row>
    <row r="15" spans="2:17">
      <c r="B15" s="5" t="s">
        <v>6</v>
      </c>
      <c r="C15" s="6">
        <f>STDEV(C5:C13)</f>
        <v>3725.0238813552141</v>
      </c>
      <c r="D15" s="6">
        <f t="shared" ref="D15:E15" si="9">STDEV(D5:D13)</f>
        <v>3507.0572065479628</v>
      </c>
      <c r="E15" s="7">
        <f t="shared" si="9"/>
        <v>2691.2459010651555</v>
      </c>
      <c r="F15" s="6">
        <f>STDEV(F5:F13)</f>
        <v>1505.4020503949546</v>
      </c>
      <c r="G15" s="6">
        <f t="shared" ref="G15:H15" si="10">STDEV(G5:G13)</f>
        <v>1221.216606503531</v>
      </c>
      <c r="H15" s="7">
        <f t="shared" si="10"/>
        <v>679.622137661804</v>
      </c>
      <c r="I15" s="6">
        <f>STDEV(I5:I13)</f>
        <v>711.50942837510365</v>
      </c>
      <c r="J15" s="6">
        <f t="shared" ref="J15:K15" si="11">STDEV(J5:J13)</f>
        <v>929.44158862548568</v>
      </c>
      <c r="K15" s="7">
        <f t="shared" si="11"/>
        <v>636.91982314190147</v>
      </c>
      <c r="L15" s="178">
        <f>STDEV(L5:L13)</f>
        <v>291.10980173581697</v>
      </c>
      <c r="M15" s="178">
        <f t="shared" ref="M15:N15" si="12">STDEV(M5:M13)</f>
        <v>575.33432309686975</v>
      </c>
      <c r="N15" s="179">
        <f t="shared" si="12"/>
        <v>419.69903237650874</v>
      </c>
      <c r="O15" s="6">
        <f>STDEV(O5:O13)</f>
        <v>201.99731846404958</v>
      </c>
      <c r="P15" s="6">
        <f t="shared" ref="P15:Q15" si="13">STDEV(P5:P13)</f>
        <v>1133.3481371582168</v>
      </c>
      <c r="Q15" s="7">
        <f t="shared" si="13"/>
        <v>1161.0793589491539</v>
      </c>
    </row>
    <row r="16" spans="2:17">
      <c r="B16" s="5" t="s">
        <v>7</v>
      </c>
      <c r="C16" s="20">
        <f>C15/SQRT(4)</f>
        <v>1862.5119406776071</v>
      </c>
      <c r="D16" s="20">
        <f>D15/SQRT(4)</f>
        <v>1753.5286032739814</v>
      </c>
      <c r="E16" s="31">
        <f>E15/SQRT(9)</f>
        <v>897.08196702171847</v>
      </c>
      <c r="F16" s="20">
        <f>F15/SQRT(4)</f>
        <v>752.70102519747729</v>
      </c>
      <c r="G16" s="20">
        <f>G15/SQRT(4)</f>
        <v>610.60830325176551</v>
      </c>
      <c r="H16" s="31">
        <f>H15/SQRT(9)</f>
        <v>226.54071255393467</v>
      </c>
      <c r="I16" s="20">
        <f>I15/SQRT(4)</f>
        <v>355.75471418755183</v>
      </c>
      <c r="J16" s="20">
        <f>J15/SQRT(4)</f>
        <v>464.72079431274284</v>
      </c>
      <c r="K16" s="31">
        <f>K15/SQRT(9)</f>
        <v>212.30660771396717</v>
      </c>
      <c r="L16" s="180">
        <f>L15/SQRT(4)</f>
        <v>145.55490086790849</v>
      </c>
      <c r="M16" s="180">
        <f>M15/SQRT(4)</f>
        <v>287.66716154843488</v>
      </c>
      <c r="N16" s="181">
        <f>N15/SQRT(9)</f>
        <v>139.89967745883624</v>
      </c>
      <c r="O16" s="20">
        <f>O15/SQRT(4)</f>
        <v>100.99865923202479</v>
      </c>
      <c r="P16" s="20">
        <f>P15/SQRT(4)</f>
        <v>566.67406857910839</v>
      </c>
      <c r="Q16" s="31">
        <f>Q15/SQRT(9)</f>
        <v>387.02645298305129</v>
      </c>
    </row>
    <row r="17" spans="2:29" ht="16" thickBot="1">
      <c r="B17" s="45" t="s">
        <v>8</v>
      </c>
      <c r="C17" s="46">
        <v>4</v>
      </c>
      <c r="D17" s="182">
        <v>4</v>
      </c>
      <c r="E17" s="87">
        <v>9</v>
      </c>
      <c r="F17" s="46">
        <v>4</v>
      </c>
      <c r="G17" s="182">
        <v>4</v>
      </c>
      <c r="H17" s="87">
        <v>9</v>
      </c>
      <c r="I17" s="46">
        <v>4</v>
      </c>
      <c r="J17" s="182">
        <v>4</v>
      </c>
      <c r="K17" s="87">
        <v>9</v>
      </c>
      <c r="L17" s="183">
        <v>4</v>
      </c>
      <c r="M17" s="184">
        <v>4</v>
      </c>
      <c r="N17" s="185">
        <v>9</v>
      </c>
      <c r="O17" s="46">
        <v>4</v>
      </c>
      <c r="P17" s="182">
        <v>4</v>
      </c>
      <c r="Q17" s="87">
        <v>9</v>
      </c>
    </row>
    <row r="18" spans="2:29">
      <c r="B18" s="186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87"/>
      <c r="O18" s="52" t="s">
        <v>31</v>
      </c>
      <c r="P18" s="101"/>
      <c r="Q18" s="102"/>
    </row>
    <row r="19" spans="2:29" ht="16" thickBot="1">
      <c r="B19" s="2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84"/>
      <c r="O19" s="26"/>
      <c r="P19" s="9"/>
      <c r="Q19" s="10" t="s">
        <v>35</v>
      </c>
    </row>
    <row r="20" spans="2:29" ht="16" thickBot="1"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</row>
    <row r="21" spans="2:29" ht="16" thickBot="1">
      <c r="B21" s="123"/>
      <c r="C21" s="289" t="s">
        <v>29</v>
      </c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90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8"/>
    </row>
    <row r="22" spans="2:29">
      <c r="B22" s="97"/>
      <c r="C22" s="299" t="s">
        <v>13</v>
      </c>
      <c r="D22" s="299"/>
      <c r="E22" s="294"/>
      <c r="F22" s="293" t="s">
        <v>14</v>
      </c>
      <c r="G22" s="299"/>
      <c r="H22" s="294"/>
      <c r="I22" s="293" t="s">
        <v>15</v>
      </c>
      <c r="J22" s="299"/>
      <c r="K22" s="294"/>
      <c r="L22" s="300" t="s">
        <v>16</v>
      </c>
      <c r="M22" s="301"/>
      <c r="N22" s="302"/>
      <c r="O22" s="293" t="s">
        <v>17</v>
      </c>
      <c r="P22" s="299"/>
      <c r="Q22" s="294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8"/>
    </row>
    <row r="23" spans="2:29" ht="16" thickBot="1">
      <c r="B23" s="97"/>
      <c r="C23" s="103" t="s">
        <v>19</v>
      </c>
      <c r="D23" s="104" t="s">
        <v>22</v>
      </c>
      <c r="E23" s="105" t="s">
        <v>23</v>
      </c>
      <c r="F23" s="107" t="s">
        <v>19</v>
      </c>
      <c r="G23" s="108" t="s">
        <v>22</v>
      </c>
      <c r="H23" s="109" t="s">
        <v>23</v>
      </c>
      <c r="I23" s="107" t="s">
        <v>19</v>
      </c>
      <c r="J23" s="108" t="s">
        <v>22</v>
      </c>
      <c r="K23" s="109" t="s">
        <v>23</v>
      </c>
      <c r="L23" s="136" t="s">
        <v>19</v>
      </c>
      <c r="M23" s="137" t="s">
        <v>22</v>
      </c>
      <c r="N23" s="138" t="s">
        <v>23</v>
      </c>
      <c r="O23" s="107" t="s">
        <v>19</v>
      </c>
      <c r="P23" s="108" t="s">
        <v>22</v>
      </c>
      <c r="Q23" s="109" t="s">
        <v>23</v>
      </c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8"/>
    </row>
    <row r="24" spans="2:29">
      <c r="B24" s="40">
        <v>1</v>
      </c>
      <c r="C24" s="133">
        <v>9421</v>
      </c>
      <c r="D24" s="134">
        <v>4905</v>
      </c>
      <c r="E24" s="135">
        <v>9131</v>
      </c>
      <c r="F24" s="133">
        <v>3725</v>
      </c>
      <c r="G24" s="134">
        <v>3254</v>
      </c>
      <c r="H24" s="135">
        <v>3767</v>
      </c>
      <c r="I24" s="133">
        <v>1314</v>
      </c>
      <c r="J24" s="134">
        <v>2150</v>
      </c>
      <c r="K24" s="135">
        <v>1324</v>
      </c>
      <c r="L24" s="139">
        <v>491</v>
      </c>
      <c r="M24" s="140">
        <v>1393</v>
      </c>
      <c r="N24" s="141">
        <v>607</v>
      </c>
      <c r="O24" s="133">
        <v>674</v>
      </c>
      <c r="P24" s="134">
        <v>3923</v>
      </c>
      <c r="Q24" s="135">
        <v>796</v>
      </c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8"/>
    </row>
    <row r="25" spans="2:29">
      <c r="B25" s="40">
        <v>2</v>
      </c>
      <c r="C25" s="114">
        <v>7817</v>
      </c>
      <c r="D25" s="110">
        <v>5277</v>
      </c>
      <c r="E25" s="115">
        <v>6970</v>
      </c>
      <c r="F25" s="114">
        <v>3361</v>
      </c>
      <c r="G25" s="110">
        <v>3029</v>
      </c>
      <c r="H25" s="115">
        <v>3039</v>
      </c>
      <c r="I25" s="114">
        <v>1662</v>
      </c>
      <c r="J25" s="110">
        <v>2040</v>
      </c>
      <c r="K25" s="115">
        <v>1641</v>
      </c>
      <c r="L25" s="142">
        <v>939</v>
      </c>
      <c r="M25" s="143">
        <v>1356</v>
      </c>
      <c r="N25" s="144">
        <v>990</v>
      </c>
      <c r="O25" s="114">
        <v>1846</v>
      </c>
      <c r="P25" s="110">
        <v>3923</v>
      </c>
      <c r="Q25" s="115">
        <v>2985</v>
      </c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8"/>
    </row>
    <row r="26" spans="2:29">
      <c r="B26" s="40">
        <v>3</v>
      </c>
      <c r="C26" s="114">
        <v>5340</v>
      </c>
      <c r="D26" s="110">
        <v>4973</v>
      </c>
      <c r="E26" s="115">
        <v>6402</v>
      </c>
      <c r="F26" s="114">
        <v>4014</v>
      </c>
      <c r="G26" s="110">
        <v>2925</v>
      </c>
      <c r="H26" s="115">
        <v>3427</v>
      </c>
      <c r="I26" s="114">
        <v>2353</v>
      </c>
      <c r="J26" s="110">
        <v>2146</v>
      </c>
      <c r="K26" s="115">
        <v>2122</v>
      </c>
      <c r="L26" s="142">
        <v>1403</v>
      </c>
      <c r="M26" s="143">
        <v>1474</v>
      </c>
      <c r="N26" s="144">
        <v>1188</v>
      </c>
      <c r="O26" s="114">
        <v>2515</v>
      </c>
      <c r="P26" s="110">
        <v>4107</v>
      </c>
      <c r="Q26" s="115">
        <v>2486</v>
      </c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8"/>
    </row>
    <row r="27" spans="2:29">
      <c r="B27" s="40">
        <v>4</v>
      </c>
      <c r="C27" s="114">
        <v>8001</v>
      </c>
      <c r="D27" s="110">
        <v>9814</v>
      </c>
      <c r="E27" s="115">
        <v>6389</v>
      </c>
      <c r="F27" s="114">
        <v>3413</v>
      </c>
      <c r="G27" s="110">
        <v>3632</v>
      </c>
      <c r="H27" s="115">
        <v>2773</v>
      </c>
      <c r="I27" s="114">
        <v>1628</v>
      </c>
      <c r="J27" s="110">
        <v>1119</v>
      </c>
      <c r="K27" s="115">
        <v>1592</v>
      </c>
      <c r="L27" s="142">
        <v>882</v>
      </c>
      <c r="M27" s="143">
        <v>460</v>
      </c>
      <c r="N27" s="144">
        <v>1018</v>
      </c>
      <c r="O27" s="114">
        <v>1701</v>
      </c>
      <c r="P27" s="110">
        <v>600</v>
      </c>
      <c r="Q27" s="115">
        <v>3853</v>
      </c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8"/>
    </row>
    <row r="28" spans="2:29">
      <c r="B28" s="40">
        <v>5</v>
      </c>
      <c r="C28" s="24"/>
      <c r="D28" s="110">
        <v>5543</v>
      </c>
      <c r="E28" s="115">
        <v>10496</v>
      </c>
      <c r="F28" s="116"/>
      <c r="G28" s="110">
        <v>3984</v>
      </c>
      <c r="H28" s="115">
        <v>3096</v>
      </c>
      <c r="I28" s="116"/>
      <c r="J28" s="110">
        <v>2480</v>
      </c>
      <c r="K28" s="115">
        <v>871</v>
      </c>
      <c r="L28" s="145"/>
      <c r="M28" s="143">
        <v>1415</v>
      </c>
      <c r="N28" s="144">
        <v>393</v>
      </c>
      <c r="O28" s="116"/>
      <c r="P28" s="110">
        <v>2203</v>
      </c>
      <c r="Q28" s="115">
        <v>769</v>
      </c>
      <c r="S28" s="106"/>
      <c r="T28" s="104"/>
      <c r="U28" s="106"/>
      <c r="V28" s="106"/>
      <c r="W28" s="104"/>
      <c r="X28" s="106"/>
      <c r="Y28" s="106"/>
      <c r="Z28" s="104"/>
      <c r="AA28" s="106"/>
      <c r="AB28" s="106"/>
      <c r="AC28" s="18"/>
    </row>
    <row r="29" spans="2:29">
      <c r="B29" s="40">
        <v>6</v>
      </c>
      <c r="C29" s="116"/>
      <c r="D29" s="110">
        <v>8085</v>
      </c>
      <c r="E29" s="115">
        <v>9113</v>
      </c>
      <c r="F29" s="116"/>
      <c r="G29" s="110">
        <v>4028</v>
      </c>
      <c r="H29" s="115">
        <v>3872</v>
      </c>
      <c r="I29" s="116"/>
      <c r="J29" s="110">
        <v>1640</v>
      </c>
      <c r="K29" s="115">
        <v>1322</v>
      </c>
      <c r="L29" s="145"/>
      <c r="M29" s="143">
        <v>735</v>
      </c>
      <c r="N29" s="144">
        <v>562</v>
      </c>
      <c r="O29" s="116"/>
      <c r="P29" s="110">
        <v>1137</v>
      </c>
      <c r="Q29" s="115">
        <v>756</v>
      </c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</row>
    <row r="30" spans="2:29" ht="16" thickBot="1">
      <c r="B30" s="40">
        <v>7</v>
      </c>
      <c r="C30" s="117"/>
      <c r="D30" s="9"/>
      <c r="E30" s="119">
        <v>10107</v>
      </c>
      <c r="F30" s="26"/>
      <c r="G30" s="9"/>
      <c r="H30" s="119">
        <v>3165</v>
      </c>
      <c r="I30" s="26"/>
      <c r="J30" s="9"/>
      <c r="K30" s="119">
        <v>1035</v>
      </c>
      <c r="L30" s="146"/>
      <c r="M30" s="147"/>
      <c r="N30" s="148">
        <v>491</v>
      </c>
      <c r="O30" s="26"/>
      <c r="P30" s="9"/>
      <c r="Q30" s="119">
        <v>827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</row>
    <row r="31" spans="2:29">
      <c r="B31" s="4" t="s">
        <v>5</v>
      </c>
      <c r="C31" s="131">
        <f t="shared" ref="C31:Q31" si="14">AVERAGE(C24:C30)</f>
        <v>7644.75</v>
      </c>
      <c r="D31" s="131">
        <f t="shared" si="14"/>
        <v>6432.833333333333</v>
      </c>
      <c r="E31" s="132">
        <f t="shared" si="14"/>
        <v>8372.5714285714294</v>
      </c>
      <c r="F31" s="131">
        <f t="shared" si="14"/>
        <v>3628.25</v>
      </c>
      <c r="G31" s="131">
        <f t="shared" si="14"/>
        <v>3475.3333333333335</v>
      </c>
      <c r="H31" s="132">
        <f t="shared" si="14"/>
        <v>3305.5714285714284</v>
      </c>
      <c r="I31" s="131">
        <f t="shared" si="14"/>
        <v>1739.25</v>
      </c>
      <c r="J31" s="131">
        <f t="shared" si="14"/>
        <v>1929.1666666666667</v>
      </c>
      <c r="K31" s="132">
        <f t="shared" si="14"/>
        <v>1415.2857142857142</v>
      </c>
      <c r="L31" s="131">
        <f t="shared" si="14"/>
        <v>928.75</v>
      </c>
      <c r="M31" s="131">
        <f t="shared" si="14"/>
        <v>1138.8333333333333</v>
      </c>
      <c r="N31" s="132">
        <f t="shared" si="14"/>
        <v>749.85714285714289</v>
      </c>
      <c r="O31" s="131">
        <f t="shared" si="14"/>
        <v>1684</v>
      </c>
      <c r="P31" s="131">
        <f t="shared" si="14"/>
        <v>2648.8333333333335</v>
      </c>
      <c r="Q31" s="132">
        <f t="shared" si="14"/>
        <v>1781.7142857142858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</row>
    <row r="32" spans="2:29">
      <c r="B32" s="5" t="s">
        <v>6</v>
      </c>
      <c r="C32" s="6">
        <f t="shared" ref="C32:Q32" si="15">STDEV(C24:C30)</f>
        <v>1695.4370872039653</v>
      </c>
      <c r="D32" s="6">
        <f t="shared" si="15"/>
        <v>2037.4044681080554</v>
      </c>
      <c r="E32" s="7">
        <f t="shared" si="15"/>
        <v>1752.4056662335984</v>
      </c>
      <c r="F32" s="6">
        <f t="shared" si="15"/>
        <v>303.2703689229574</v>
      </c>
      <c r="G32" s="6">
        <f t="shared" si="15"/>
        <v>477.45059081193489</v>
      </c>
      <c r="H32" s="7">
        <f t="shared" si="15"/>
        <v>401.42988476314611</v>
      </c>
      <c r="I32" s="6">
        <f t="shared" si="15"/>
        <v>438.12888134276955</v>
      </c>
      <c r="J32" s="6">
        <f t="shared" si="15"/>
        <v>479.89016104382307</v>
      </c>
      <c r="K32" s="7">
        <f t="shared" si="15"/>
        <v>416.236997508917</v>
      </c>
      <c r="L32" s="6">
        <f t="shared" si="15"/>
        <v>373.64365822710459</v>
      </c>
      <c r="M32" s="6">
        <f t="shared" si="15"/>
        <v>429.94484142348608</v>
      </c>
      <c r="N32" s="7">
        <f t="shared" si="15"/>
        <v>308.65051896464206</v>
      </c>
      <c r="O32" s="6">
        <f t="shared" si="15"/>
        <v>760.96298639727979</v>
      </c>
      <c r="P32" s="6">
        <f t="shared" si="15"/>
        <v>1552.7637832802088</v>
      </c>
      <c r="Q32" s="7">
        <f t="shared" si="15"/>
        <v>1303.5164893837125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</row>
    <row r="33" spans="2:17">
      <c r="B33" s="5" t="s">
        <v>7</v>
      </c>
      <c r="C33" s="20">
        <f>C32/SQRT(4)</f>
        <v>847.71854360198267</v>
      </c>
      <c r="D33" s="20">
        <f>D32/SQRT(6)</f>
        <v>831.76689108854987</v>
      </c>
      <c r="E33" s="31">
        <f>E32/SQRT(7)</f>
        <v>662.34708413636577</v>
      </c>
      <c r="F33" s="20">
        <f>F32/SQRT(4)</f>
        <v>151.6351844614787</v>
      </c>
      <c r="G33" s="20">
        <f>G32/SQRT(6)</f>
        <v>194.91838747993381</v>
      </c>
      <c r="H33" s="31">
        <f>H32/SQRT(7)</f>
        <v>151.72623484465731</v>
      </c>
      <c r="I33" s="20">
        <f>I32/SQRT(4)</f>
        <v>219.06444067138477</v>
      </c>
      <c r="J33" s="20">
        <f>J32/SQRT(6)</f>
        <v>195.91433785656869</v>
      </c>
      <c r="K33" s="31">
        <f>K32/SQRT(7)</f>
        <v>157.32279741040082</v>
      </c>
      <c r="L33" s="20">
        <f>L32/SQRT(4)</f>
        <v>186.8218291135523</v>
      </c>
      <c r="M33" s="20">
        <f>M32/SQRT(6)</f>
        <v>175.52424650489488</v>
      </c>
      <c r="N33" s="31">
        <f>N32/SQRT(7)</f>
        <v>116.65893074449542</v>
      </c>
      <c r="O33" s="20">
        <f>O32/SQRT(4)</f>
        <v>380.4814931986399</v>
      </c>
      <c r="P33" s="20">
        <f>P32/SQRT(6)</f>
        <v>633.91316001834559</v>
      </c>
      <c r="Q33" s="31">
        <f>Q32/SQRT(7)</f>
        <v>492.68292296875279</v>
      </c>
    </row>
    <row r="34" spans="2:17" ht="16" thickBot="1">
      <c r="B34" s="8" t="s">
        <v>8</v>
      </c>
      <c r="C34" s="32">
        <v>4</v>
      </c>
      <c r="D34" s="33">
        <v>6</v>
      </c>
      <c r="E34" s="34">
        <v>7</v>
      </c>
      <c r="F34" s="32">
        <v>4</v>
      </c>
      <c r="G34" s="33">
        <v>6</v>
      </c>
      <c r="H34" s="34">
        <v>7</v>
      </c>
      <c r="I34" s="32">
        <v>4</v>
      </c>
      <c r="J34" s="33">
        <v>6</v>
      </c>
      <c r="K34" s="34">
        <v>7</v>
      </c>
      <c r="L34" s="32">
        <v>4</v>
      </c>
      <c r="M34" s="33">
        <v>6</v>
      </c>
      <c r="N34" s="34">
        <v>7</v>
      </c>
      <c r="O34" s="32">
        <v>4</v>
      </c>
      <c r="P34" s="33">
        <v>6</v>
      </c>
      <c r="Q34" s="34">
        <v>7</v>
      </c>
    </row>
  </sheetData>
  <mergeCells count="12">
    <mergeCell ref="C2:Q2"/>
    <mergeCell ref="C21:Q21"/>
    <mergeCell ref="C22:E22"/>
    <mergeCell ref="F22:H22"/>
    <mergeCell ref="I22:K22"/>
    <mergeCell ref="L22:N22"/>
    <mergeCell ref="O22:Q22"/>
    <mergeCell ref="C3:E3"/>
    <mergeCell ref="F3:H3"/>
    <mergeCell ref="I3:K3"/>
    <mergeCell ref="L3:N3"/>
    <mergeCell ref="O3:Q3"/>
  </mergeCells>
  <pageMargins left="0.75" right="0.75" top="1" bottom="1" header="0.5" footer="0.5"/>
  <pageSetup orientation="portrait" horizontalDpi="4294967292" verticalDpi="4294967292"/>
  <ignoredErrors>
    <ignoredError sqref="C14:C15 D15:Q15 D14:L14 M14:Q14 D17:Q17 D16 M16 C31:Q32 F16:G16 I16:J16 O16:Q16" emptyCellReference="1"/>
    <ignoredError sqref="K16 E16 H16 N16" formula="1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5"/>
  <sheetViews>
    <sheetView topLeftCell="L1" workbookViewId="0">
      <selection activeCell="U16" sqref="U16"/>
    </sheetView>
  </sheetViews>
  <sheetFormatPr baseColWidth="10" defaultRowHeight="15" x14ac:dyDescent="0"/>
  <cols>
    <col min="7" max="7" width="12.1640625" customWidth="1"/>
    <col min="8" max="8" width="10.83203125" customWidth="1"/>
  </cols>
  <sheetData>
    <row r="1" spans="3:26" ht="16" thickBot="1"/>
    <row r="2" spans="3:26" ht="16" thickBot="1">
      <c r="J2" s="288" t="s">
        <v>84</v>
      </c>
      <c r="K2" s="289"/>
      <c r="L2" s="289"/>
      <c r="M2" s="289"/>
      <c r="N2" s="289"/>
      <c r="O2" s="289"/>
      <c r="P2" s="289"/>
      <c r="Q2" s="289"/>
      <c r="R2" s="289"/>
      <c r="S2" s="290"/>
    </row>
    <row r="3" spans="3:26" ht="16" thickBot="1">
      <c r="C3" s="245" t="s">
        <v>82</v>
      </c>
      <c r="D3" s="246"/>
      <c r="E3" s="246" t="s">
        <v>83</v>
      </c>
      <c r="F3" s="247"/>
      <c r="G3" s="248"/>
      <c r="J3" s="288" t="s">
        <v>57</v>
      </c>
      <c r="K3" s="290"/>
      <c r="L3" s="288" t="s">
        <v>58</v>
      </c>
      <c r="M3" s="290"/>
      <c r="N3" s="288" t="s">
        <v>59</v>
      </c>
      <c r="O3" s="290"/>
      <c r="P3" s="288" t="s">
        <v>60</v>
      </c>
      <c r="Q3" s="290"/>
      <c r="R3" s="288" t="s">
        <v>61</v>
      </c>
      <c r="S3" s="290"/>
      <c r="V3" s="288" t="s">
        <v>56</v>
      </c>
      <c r="W3" s="289"/>
      <c r="X3" s="289"/>
      <c r="Y3" s="289"/>
      <c r="Z3" s="290"/>
    </row>
    <row r="4" spans="3:26" ht="16" thickBot="1">
      <c r="C4" s="249" t="s">
        <v>65</v>
      </c>
      <c r="D4" s="250" t="s">
        <v>66</v>
      </c>
      <c r="E4" s="250" t="s">
        <v>67</v>
      </c>
      <c r="F4" s="250" t="s">
        <v>68</v>
      </c>
      <c r="G4" s="251" t="s">
        <v>69</v>
      </c>
      <c r="H4" s="237"/>
      <c r="J4" s="264" t="s">
        <v>37</v>
      </c>
      <c r="K4" s="265" t="s">
        <v>38</v>
      </c>
      <c r="L4" s="265" t="s">
        <v>37</v>
      </c>
      <c r="M4" s="265" t="s">
        <v>38</v>
      </c>
      <c r="N4" s="265" t="s">
        <v>37</v>
      </c>
      <c r="O4" s="265" t="s">
        <v>38</v>
      </c>
      <c r="P4" s="265" t="s">
        <v>37</v>
      </c>
      <c r="Q4" s="265" t="s">
        <v>38</v>
      </c>
      <c r="R4" s="265" t="s">
        <v>37</v>
      </c>
      <c r="S4" s="266" t="s">
        <v>38</v>
      </c>
      <c r="V4" s="226" t="s">
        <v>57</v>
      </c>
      <c r="W4" s="227" t="s">
        <v>58</v>
      </c>
      <c r="X4" s="227" t="s">
        <v>59</v>
      </c>
      <c r="Y4" s="227" t="s">
        <v>60</v>
      </c>
      <c r="Z4" s="228" t="s">
        <v>61</v>
      </c>
    </row>
    <row r="5" spans="3:26" ht="16" thickBot="1">
      <c r="C5" s="191">
        <v>2.9050099999999999</v>
      </c>
      <c r="D5" s="253">
        <v>3.7514630000000002</v>
      </c>
      <c r="E5" s="253">
        <v>1.4523820000000001</v>
      </c>
      <c r="F5" s="253">
        <v>0.72713000000000005</v>
      </c>
      <c r="G5" s="192">
        <v>0.73841400000000001</v>
      </c>
      <c r="H5" s="232"/>
      <c r="J5" s="191">
        <v>1.7978510000000001</v>
      </c>
      <c r="K5" s="253">
        <v>5.2227759999999996</v>
      </c>
      <c r="L5" s="253">
        <v>2.275156</v>
      </c>
      <c r="M5" s="253">
        <v>8.535164</v>
      </c>
      <c r="N5" s="253">
        <v>4.5489420000000003</v>
      </c>
      <c r="O5" s="253">
        <v>6.6068020000000001</v>
      </c>
      <c r="P5" s="253">
        <v>1.6988760000000001</v>
      </c>
      <c r="Q5" s="253">
        <v>1.235304</v>
      </c>
      <c r="R5" s="253">
        <v>2.1473149999999999</v>
      </c>
      <c r="S5" s="192">
        <v>1.585607</v>
      </c>
      <c r="V5" s="234" t="s">
        <v>37</v>
      </c>
      <c r="W5" s="235" t="s">
        <v>37</v>
      </c>
      <c r="X5" s="235" t="s">
        <v>37</v>
      </c>
      <c r="Y5" s="235" t="s">
        <v>37</v>
      </c>
      <c r="Z5" s="236" t="s">
        <v>37</v>
      </c>
    </row>
    <row r="6" spans="3:26">
      <c r="C6" s="195">
        <v>3.782721</v>
      </c>
      <c r="D6" s="252">
        <v>3.742505</v>
      </c>
      <c r="E6" s="252">
        <v>1.606976</v>
      </c>
      <c r="F6" s="252">
        <v>1.36737</v>
      </c>
      <c r="G6" s="196">
        <v>0.48994300000000002</v>
      </c>
      <c r="H6" s="232"/>
      <c r="J6" s="195">
        <v>1.48176</v>
      </c>
      <c r="K6" s="252">
        <v>5.6050839999999997</v>
      </c>
      <c r="L6" s="252">
        <v>1.8265960000000001</v>
      </c>
      <c r="M6" s="252">
        <v>6.8360450000000004</v>
      </c>
      <c r="N6" s="252">
        <v>2.290924</v>
      </c>
      <c r="O6" s="252">
        <v>3.68146</v>
      </c>
      <c r="P6" s="252">
        <v>1.64676</v>
      </c>
      <c r="Q6" s="252">
        <v>2.2517299999999998</v>
      </c>
      <c r="R6" s="252">
        <v>1.4480150000000001</v>
      </c>
      <c r="S6" s="196">
        <v>0.70944499999999999</v>
      </c>
      <c r="V6" s="133">
        <v>7</v>
      </c>
      <c r="W6" s="134">
        <v>34</v>
      </c>
      <c r="X6" s="134">
        <v>7</v>
      </c>
      <c r="Y6" s="134">
        <v>161</v>
      </c>
      <c r="Z6" s="135">
        <v>97</v>
      </c>
    </row>
    <row r="7" spans="3:26">
      <c r="C7" s="195">
        <v>2.2651829999999999</v>
      </c>
      <c r="D7" s="252">
        <v>1.0483579999999999</v>
      </c>
      <c r="E7" s="252">
        <v>2.7791549999999998</v>
      </c>
      <c r="F7" s="252">
        <v>1.0113399999999999</v>
      </c>
      <c r="G7" s="196">
        <v>0.56158600000000003</v>
      </c>
      <c r="H7" s="232"/>
      <c r="J7" s="195">
        <v>0.76558499999999996</v>
      </c>
      <c r="K7" s="252">
        <v>8.5572359999999996</v>
      </c>
      <c r="L7" s="252">
        <v>3.5607769999999999</v>
      </c>
      <c r="M7" s="252">
        <v>3.7329699999999999</v>
      </c>
      <c r="N7" s="252">
        <v>2.1113050000000002</v>
      </c>
      <c r="O7" s="252">
        <v>5.8676430000000002</v>
      </c>
      <c r="P7" s="252">
        <v>1.5816619999999999</v>
      </c>
      <c r="Q7" s="252">
        <v>1.5995980000000001</v>
      </c>
      <c r="R7" s="252">
        <v>1.8357540000000001</v>
      </c>
      <c r="S7" s="196">
        <v>1.030934</v>
      </c>
      <c r="V7" s="114">
        <v>0</v>
      </c>
      <c r="W7" s="110">
        <v>131</v>
      </c>
      <c r="X7" s="110">
        <v>58</v>
      </c>
      <c r="Y7" s="110">
        <v>213</v>
      </c>
      <c r="Z7" s="115">
        <v>80</v>
      </c>
    </row>
    <row r="8" spans="3:26">
      <c r="C8" s="195">
        <v>1.6330180000000001</v>
      </c>
      <c r="D8" s="252">
        <v>4.2284629999999996</v>
      </c>
      <c r="E8" s="252">
        <v>1.845642</v>
      </c>
      <c r="F8" s="252">
        <v>0.83745099999999995</v>
      </c>
      <c r="G8" s="196">
        <v>0.82676400000000005</v>
      </c>
      <c r="H8" s="232"/>
      <c r="J8" s="195">
        <v>1.7985059999999999</v>
      </c>
      <c r="K8" s="252">
        <v>4.0739460000000003</v>
      </c>
      <c r="L8" s="252">
        <v>1.95719</v>
      </c>
      <c r="M8" s="252">
        <v>8.2759060000000009</v>
      </c>
      <c r="N8" s="252">
        <v>3.3748269999999998</v>
      </c>
      <c r="O8" s="252">
        <v>6.2287210000000002</v>
      </c>
      <c r="P8" s="252">
        <v>2.1435240000000002</v>
      </c>
      <c r="Q8" s="252">
        <v>1.7950969999999999</v>
      </c>
      <c r="R8" s="252">
        <v>1.504869</v>
      </c>
      <c r="S8" s="196">
        <v>1.2441720000000001</v>
      </c>
      <c r="V8" s="114">
        <v>11</v>
      </c>
      <c r="W8" s="110">
        <v>64</v>
      </c>
      <c r="X8" s="110">
        <v>15</v>
      </c>
      <c r="Y8" s="110">
        <v>145</v>
      </c>
      <c r="Z8" s="115">
        <v>130</v>
      </c>
    </row>
    <row r="9" spans="3:26">
      <c r="C9" s="195">
        <v>4.4269220000000002</v>
      </c>
      <c r="D9" s="252">
        <v>5.3222019999999999</v>
      </c>
      <c r="E9" s="252">
        <v>2.5874109999999999</v>
      </c>
      <c r="F9" s="252">
        <v>0.68182399999999999</v>
      </c>
      <c r="G9" s="196">
        <v>0.82964599999999999</v>
      </c>
      <c r="H9" s="232"/>
      <c r="J9" s="195">
        <v>1.6720919999999999</v>
      </c>
      <c r="K9" s="252">
        <v>2.730556</v>
      </c>
      <c r="L9" s="252">
        <v>1.7937190000000001</v>
      </c>
      <c r="M9" s="252">
        <v>9.5465339999999994</v>
      </c>
      <c r="N9" s="252">
        <v>1.9323170000000001</v>
      </c>
      <c r="O9" s="252">
        <v>4.9996980000000004</v>
      </c>
      <c r="P9" s="252">
        <v>1.895626</v>
      </c>
      <c r="Q9" s="252">
        <v>1.292483</v>
      </c>
      <c r="R9" s="252">
        <v>1.6779930000000001</v>
      </c>
      <c r="S9" s="196">
        <v>1.3921399999999999</v>
      </c>
      <c r="V9" s="114">
        <v>0</v>
      </c>
      <c r="W9" s="110">
        <v>105</v>
      </c>
      <c r="X9" s="110">
        <v>21</v>
      </c>
      <c r="Y9" s="110">
        <v>573</v>
      </c>
      <c r="Z9" s="115">
        <v>70</v>
      </c>
    </row>
    <row r="10" spans="3:26">
      <c r="C10" s="195">
        <v>1.955651</v>
      </c>
      <c r="D10" s="252">
        <v>2.667675</v>
      </c>
      <c r="E10" s="252">
        <v>2.5061019999999998</v>
      </c>
      <c r="F10" s="252">
        <v>0.97257099999999996</v>
      </c>
      <c r="G10" s="196">
        <v>1.939907</v>
      </c>
      <c r="H10" s="232"/>
      <c r="J10" s="195"/>
      <c r="K10" s="252"/>
      <c r="L10" s="252"/>
      <c r="M10" s="252"/>
      <c r="N10" s="252"/>
      <c r="O10" s="252"/>
      <c r="P10" s="252"/>
      <c r="Q10" s="252"/>
      <c r="R10" s="252"/>
      <c r="S10" s="196"/>
      <c r="V10" s="114">
        <v>0</v>
      </c>
      <c r="W10" s="110">
        <v>39</v>
      </c>
      <c r="X10" s="110">
        <v>81</v>
      </c>
      <c r="Y10" s="110">
        <v>318</v>
      </c>
      <c r="Z10" s="115">
        <v>185</v>
      </c>
    </row>
    <row r="11" spans="3:26">
      <c r="C11" s="195">
        <v>4.6787450000000002</v>
      </c>
      <c r="D11" s="252">
        <v>2.6542840000000001</v>
      </c>
      <c r="E11" s="252">
        <v>1.3835310000000001</v>
      </c>
      <c r="F11" s="252">
        <v>0.87877499999999997</v>
      </c>
      <c r="G11" s="196">
        <v>2.0343979999999999</v>
      </c>
      <c r="H11" s="232"/>
      <c r="J11" s="195">
        <v>1.500891</v>
      </c>
      <c r="K11" s="252">
        <v>6.6443279999999998</v>
      </c>
      <c r="L11" s="252">
        <v>2.798257</v>
      </c>
      <c r="M11" s="252">
        <v>7.4648389999999996</v>
      </c>
      <c r="N11" s="252">
        <v>2.4719950000000002</v>
      </c>
      <c r="O11" s="252">
        <v>6.1950719999999997</v>
      </c>
      <c r="P11" s="252">
        <v>1.6387929999999999</v>
      </c>
      <c r="Q11" s="252">
        <v>1.5938429999999999</v>
      </c>
      <c r="R11" s="252">
        <v>1.569572</v>
      </c>
      <c r="S11" s="196">
        <v>3.0448230000000001</v>
      </c>
      <c r="V11" s="114">
        <v>25</v>
      </c>
      <c r="W11" s="110">
        <v>40</v>
      </c>
      <c r="X11" s="110">
        <v>54</v>
      </c>
      <c r="Y11" s="110">
        <v>333</v>
      </c>
      <c r="Z11" s="115">
        <v>156</v>
      </c>
    </row>
    <row r="12" spans="3:26">
      <c r="C12" s="195">
        <v>5.2043600000000003</v>
      </c>
      <c r="D12" s="252">
        <v>1.65751</v>
      </c>
      <c r="E12" s="252">
        <v>2.2998820000000002</v>
      </c>
      <c r="F12" s="252">
        <v>0.99211499999999997</v>
      </c>
      <c r="G12" s="196">
        <v>1.361197</v>
      </c>
      <c r="H12" s="232"/>
      <c r="J12" s="195">
        <v>2.2727710000000001</v>
      </c>
      <c r="K12" s="252">
        <v>4.4447460000000003</v>
      </c>
      <c r="L12" s="252">
        <v>2.3418510000000001</v>
      </c>
      <c r="M12" s="252">
        <v>6.2159389999999997</v>
      </c>
      <c r="N12" s="252">
        <v>3.5759629999999998</v>
      </c>
      <c r="O12" s="252">
        <v>4.9474549999999997</v>
      </c>
      <c r="P12" s="252">
        <v>2.214655</v>
      </c>
      <c r="Q12" s="252">
        <v>1.946183</v>
      </c>
      <c r="R12" s="252">
        <v>1.2943560000000001</v>
      </c>
      <c r="S12" s="196">
        <v>2.633235</v>
      </c>
      <c r="V12" s="114">
        <v>28</v>
      </c>
      <c r="W12" s="110">
        <v>52</v>
      </c>
      <c r="X12" s="110">
        <v>12</v>
      </c>
      <c r="Y12" s="110">
        <v>284</v>
      </c>
      <c r="Z12" s="115">
        <v>162</v>
      </c>
    </row>
    <row r="13" spans="3:26">
      <c r="C13" s="195">
        <v>4.0516529999999999</v>
      </c>
      <c r="D13" s="252">
        <v>1.2628839999999999</v>
      </c>
      <c r="E13" s="252">
        <v>1.605378</v>
      </c>
      <c r="F13" s="252">
        <v>0.67379299999999998</v>
      </c>
      <c r="G13" s="196">
        <v>0.82422300000000004</v>
      </c>
      <c r="H13" s="232"/>
      <c r="J13" s="195">
        <v>1.628798</v>
      </c>
      <c r="K13" s="252">
        <v>7.6207310000000001</v>
      </c>
      <c r="L13" s="252">
        <v>3.226378</v>
      </c>
      <c r="M13" s="252">
        <v>5.3477550000000003</v>
      </c>
      <c r="N13" s="252">
        <v>2.3923450000000002</v>
      </c>
      <c r="O13" s="252">
        <v>5.5021120000000003</v>
      </c>
      <c r="P13" s="252">
        <v>1.9395830000000001</v>
      </c>
      <c r="Q13" s="252">
        <v>1.9242889999999999</v>
      </c>
      <c r="R13" s="252">
        <v>0.99290199999999995</v>
      </c>
      <c r="S13" s="196">
        <v>1.3515349999999999</v>
      </c>
      <c r="V13" s="114">
        <v>13</v>
      </c>
      <c r="W13" s="110">
        <v>28</v>
      </c>
      <c r="X13" s="110">
        <v>5</v>
      </c>
      <c r="Y13" s="110">
        <v>293</v>
      </c>
      <c r="Z13" s="115">
        <v>162</v>
      </c>
    </row>
    <row r="14" spans="3:26">
      <c r="C14" s="195">
        <v>4.6914189999999998</v>
      </c>
      <c r="D14" s="252">
        <v>3.11476</v>
      </c>
      <c r="E14" s="252">
        <v>3.7909600000000001</v>
      </c>
      <c r="F14" s="252">
        <v>1.6593070000000001</v>
      </c>
      <c r="G14" s="196">
        <v>1.154541</v>
      </c>
      <c r="H14" s="232"/>
      <c r="J14" s="195">
        <v>1.396552</v>
      </c>
      <c r="K14" s="263"/>
      <c r="L14" s="252">
        <v>3.236828</v>
      </c>
      <c r="M14" s="252">
        <v>4.0877369999999997</v>
      </c>
      <c r="N14" s="252">
        <v>2.9093429999999998</v>
      </c>
      <c r="O14" s="252">
        <v>4.6705940000000004</v>
      </c>
      <c r="P14" s="252">
        <v>2.8223280000000002</v>
      </c>
      <c r="Q14" s="252">
        <v>1.901664</v>
      </c>
      <c r="R14" s="252">
        <v>1.6698500000000001</v>
      </c>
      <c r="S14" s="196">
        <v>1.376328</v>
      </c>
      <c r="V14" s="114">
        <v>0</v>
      </c>
      <c r="W14" s="110">
        <v>21</v>
      </c>
      <c r="X14" s="110">
        <v>42</v>
      </c>
      <c r="Y14" s="110">
        <v>479</v>
      </c>
      <c r="Z14" s="115">
        <v>269</v>
      </c>
    </row>
    <row r="15" spans="3:26">
      <c r="C15" s="195">
        <v>3.7622499999999999</v>
      </c>
      <c r="D15" s="252">
        <v>1.8853960000000001</v>
      </c>
      <c r="E15" s="252">
        <v>2.0117050000000001</v>
      </c>
      <c r="F15" s="252">
        <v>1.2217819999999999</v>
      </c>
      <c r="G15" s="196">
        <v>2.1179169999999998</v>
      </c>
      <c r="H15" s="232"/>
      <c r="J15" s="195">
        <v>1.1980710000000001</v>
      </c>
      <c r="K15" s="252">
        <v>6.2351919999999996</v>
      </c>
      <c r="L15" s="252">
        <v>2.1477719999999998</v>
      </c>
      <c r="M15" s="252">
        <v>6.6897950000000002</v>
      </c>
      <c r="N15" s="252">
        <v>1.7558849999999999</v>
      </c>
      <c r="O15" s="252">
        <v>6.6564889999999997</v>
      </c>
      <c r="P15" s="252">
        <v>1.318989</v>
      </c>
      <c r="Q15" s="252">
        <v>2.1886079999999999</v>
      </c>
      <c r="R15" s="252">
        <v>1.087866</v>
      </c>
      <c r="S15" s="196">
        <v>1.255986</v>
      </c>
      <c r="V15" s="114">
        <v>4</v>
      </c>
      <c r="W15" s="110">
        <v>41</v>
      </c>
      <c r="X15" s="110">
        <v>20</v>
      </c>
      <c r="Y15" s="110">
        <v>286</v>
      </c>
      <c r="Z15" s="115">
        <v>129</v>
      </c>
    </row>
    <row r="16" spans="3:26">
      <c r="C16" s="195">
        <v>3.4635889999999998</v>
      </c>
      <c r="D16" s="252">
        <v>1.807134</v>
      </c>
      <c r="E16" s="252">
        <v>2.3486310000000001</v>
      </c>
      <c r="F16" s="252">
        <v>1.4819960000000001</v>
      </c>
      <c r="G16" s="196">
        <v>1.2812619999999999</v>
      </c>
      <c r="H16" s="232"/>
      <c r="J16" s="195"/>
      <c r="K16" s="252"/>
      <c r="L16" s="252"/>
      <c r="M16" s="252"/>
      <c r="N16" s="252"/>
      <c r="O16" s="252"/>
      <c r="P16" s="252"/>
      <c r="Q16" s="252"/>
      <c r="R16" s="252"/>
      <c r="S16" s="196"/>
      <c r="V16" s="114">
        <v>0</v>
      </c>
      <c r="W16" s="110">
        <v>17</v>
      </c>
      <c r="X16" s="110">
        <v>112</v>
      </c>
      <c r="Y16" s="110">
        <v>326</v>
      </c>
      <c r="Z16" s="115">
        <v>191</v>
      </c>
    </row>
    <row r="17" spans="2:26">
      <c r="C17" s="195">
        <v>2.112552</v>
      </c>
      <c r="D17" s="252">
        <v>1.413122</v>
      </c>
      <c r="E17" s="252">
        <v>1.860115</v>
      </c>
      <c r="F17" s="252">
        <v>1.4739640000000001</v>
      </c>
      <c r="G17" s="196">
        <v>1.255317</v>
      </c>
      <c r="H17" s="232"/>
      <c r="J17" s="195">
        <v>1.5203100000000001</v>
      </c>
      <c r="K17" s="252">
        <v>6.1597689999999998</v>
      </c>
      <c r="L17" s="252">
        <v>2.4406639999999999</v>
      </c>
      <c r="M17" s="252">
        <v>4.6016180000000002</v>
      </c>
      <c r="N17" s="252">
        <v>2.500918</v>
      </c>
      <c r="O17" s="252">
        <v>5.03111</v>
      </c>
      <c r="P17" s="252">
        <v>1.443487</v>
      </c>
      <c r="Q17" s="252">
        <v>1.7636270000000001</v>
      </c>
      <c r="R17" s="252">
        <v>1.0979540000000001</v>
      </c>
      <c r="S17" s="196">
        <v>2.3253750000000002</v>
      </c>
      <c r="V17" s="114">
        <v>35</v>
      </c>
      <c r="W17" s="110">
        <v>74</v>
      </c>
      <c r="X17" s="110">
        <v>209</v>
      </c>
      <c r="Y17" s="110">
        <v>195</v>
      </c>
      <c r="Z17" s="115">
        <v>184</v>
      </c>
    </row>
    <row r="18" spans="2:26">
      <c r="C18" s="24"/>
      <c r="D18" s="252">
        <v>3.151602</v>
      </c>
      <c r="E18" s="252">
        <v>0.90249999999999997</v>
      </c>
      <c r="F18" s="252">
        <v>1.6586529999999999</v>
      </c>
      <c r="G18" s="196">
        <v>0.63343499999999997</v>
      </c>
      <c r="H18" s="232"/>
      <c r="J18" s="195">
        <v>1.2458899999999999</v>
      </c>
      <c r="K18" s="252">
        <v>5.8449920000000004</v>
      </c>
      <c r="L18" s="252">
        <v>1.9394359999999999</v>
      </c>
      <c r="M18" s="252">
        <v>3.50482</v>
      </c>
      <c r="N18" s="252">
        <v>2.4154249999999999</v>
      </c>
      <c r="O18" s="252">
        <v>5.6729409999999998</v>
      </c>
      <c r="P18" s="252">
        <v>1.470966</v>
      </c>
      <c r="Q18" s="252">
        <v>2.1799659999999998</v>
      </c>
      <c r="R18" s="252">
        <v>1.4925850000000001</v>
      </c>
      <c r="S18" s="196">
        <v>1.912393</v>
      </c>
      <c r="V18" s="114">
        <v>1</v>
      </c>
      <c r="W18" s="110">
        <v>18</v>
      </c>
      <c r="X18" s="110">
        <v>182</v>
      </c>
      <c r="Y18" s="110">
        <v>125</v>
      </c>
      <c r="Z18" s="115">
        <v>108</v>
      </c>
    </row>
    <row r="19" spans="2:26" ht="16" thickBot="1">
      <c r="C19" s="26"/>
      <c r="D19" s="254">
        <v>3.7676020000000001</v>
      </c>
      <c r="E19" s="254">
        <v>2.4051939999999998</v>
      </c>
      <c r="F19" s="254">
        <v>0.83357400000000004</v>
      </c>
      <c r="G19" s="206">
        <v>0.89354599999999995</v>
      </c>
      <c r="H19" s="232"/>
      <c r="J19" s="195">
        <v>1.4483520000000001</v>
      </c>
      <c r="K19" s="252">
        <v>5.4490619999999996</v>
      </c>
      <c r="L19" s="252">
        <v>2.5886770000000001</v>
      </c>
      <c r="M19" s="252">
        <v>3.6581160000000001</v>
      </c>
      <c r="N19" s="252">
        <v>2.0064579999999999</v>
      </c>
      <c r="O19" s="252">
        <v>3.732243</v>
      </c>
      <c r="P19" s="252">
        <v>1.4778789999999999</v>
      </c>
      <c r="Q19" s="252">
        <v>2.1783410000000001</v>
      </c>
      <c r="R19" s="252">
        <v>1.412976</v>
      </c>
      <c r="S19" s="196">
        <v>1.773733</v>
      </c>
      <c r="V19" s="114">
        <v>0</v>
      </c>
      <c r="W19" s="110">
        <v>8</v>
      </c>
      <c r="X19" s="110">
        <v>43</v>
      </c>
      <c r="Y19" s="110">
        <v>291</v>
      </c>
      <c r="Z19" s="115">
        <v>197</v>
      </c>
    </row>
    <row r="20" spans="2:26">
      <c r="B20" s="231" t="s">
        <v>5</v>
      </c>
      <c r="C20" s="233">
        <f>AVERAGE(C5:C17)</f>
        <v>3.4563902307692311</v>
      </c>
      <c r="D20" s="125">
        <f>AVERAGE(D5:D19)</f>
        <v>2.7649973333333331</v>
      </c>
      <c r="E20" s="125">
        <f>AVERAGE(E5:E19)</f>
        <v>2.0923709333333336</v>
      </c>
      <c r="F20" s="125">
        <f>AVERAGE(F5:F19)</f>
        <v>1.0981096666666665</v>
      </c>
      <c r="G20" s="130">
        <f>AVERAGE(G5:G19)</f>
        <v>1.1294730666666666</v>
      </c>
      <c r="H20" s="232"/>
      <c r="J20" s="195">
        <v>1.196172</v>
      </c>
      <c r="K20" s="252">
        <v>4.1430480000000003</v>
      </c>
      <c r="L20" s="252">
        <v>2.3110339999999998</v>
      </c>
      <c r="M20" s="252">
        <v>7.2834599999999998</v>
      </c>
      <c r="N20" s="252">
        <v>3.2677339999999999</v>
      </c>
      <c r="O20" s="252">
        <v>2.9491309999999999</v>
      </c>
      <c r="P20" s="252">
        <v>1.533366</v>
      </c>
      <c r="Q20" s="252">
        <v>2.5433219999999999</v>
      </c>
      <c r="R20" s="252">
        <v>2.3395049999999999</v>
      </c>
      <c r="S20" s="196">
        <v>1.4819249999999999</v>
      </c>
      <c r="V20" s="114">
        <v>0</v>
      </c>
      <c r="W20" s="110">
        <v>9</v>
      </c>
      <c r="X20" s="110">
        <v>96</v>
      </c>
      <c r="Y20" s="269"/>
      <c r="Z20" s="115">
        <v>118</v>
      </c>
    </row>
    <row r="21" spans="2:26">
      <c r="B21" s="209" t="s">
        <v>6</v>
      </c>
      <c r="C21" s="64">
        <f>STDEV(C5:C17)</f>
        <v>1.1788769222837421</v>
      </c>
      <c r="D21" s="6">
        <f>STDEV(D5:D19)</f>
        <v>1.2494826458100099</v>
      </c>
      <c r="E21" s="6">
        <f>STDEV(E5:E19)</f>
        <v>0.70212084992323287</v>
      </c>
      <c r="F21" s="6">
        <f>STDEV(F5:F19)</f>
        <v>0.35021425126886241</v>
      </c>
      <c r="G21" s="7">
        <f>STDEV(G5:G19)</f>
        <v>0.53497384981530582</v>
      </c>
      <c r="H21" s="232"/>
      <c r="J21" s="195">
        <v>1.696353</v>
      </c>
      <c r="K21" s="252">
        <v>3.583634</v>
      </c>
      <c r="L21" s="252">
        <v>1.5796030000000001</v>
      </c>
      <c r="M21" s="252">
        <v>5.9513150000000001</v>
      </c>
      <c r="N21" s="252">
        <v>1.370663</v>
      </c>
      <c r="O21" s="252">
        <v>3.29671</v>
      </c>
      <c r="P21" s="252">
        <v>1.4945170000000001</v>
      </c>
      <c r="Q21" s="252">
        <v>1.2457910000000001</v>
      </c>
      <c r="R21" s="252">
        <v>1.5350870000000001</v>
      </c>
      <c r="S21" s="196">
        <v>1.3716710000000001</v>
      </c>
      <c r="V21" s="114">
        <v>0</v>
      </c>
      <c r="W21" s="110"/>
      <c r="X21" s="110"/>
      <c r="Y21" s="110"/>
      <c r="Z21" s="115">
        <v>113</v>
      </c>
    </row>
    <row r="22" spans="2:26">
      <c r="B22" s="209" t="s">
        <v>7</v>
      </c>
      <c r="C22" s="65">
        <f>C21/SQRT(C23)</f>
        <v>0.32696163005809298</v>
      </c>
      <c r="D22" s="20">
        <f t="shared" ref="D22:G22" si="0">D21/SQRT(D23)</f>
        <v>0.32261503190648994</v>
      </c>
      <c r="E22" s="20">
        <f t="shared" si="0"/>
        <v>0.18128682391851186</v>
      </c>
      <c r="F22" s="20">
        <f t="shared" si="0"/>
        <v>9.0424930851253582E-2</v>
      </c>
      <c r="G22" s="31">
        <f t="shared" si="0"/>
        <v>0.13812965406607647</v>
      </c>
      <c r="H22" s="238"/>
      <c r="J22" s="195"/>
      <c r="K22" s="252"/>
      <c r="L22" s="252"/>
      <c r="M22" s="252"/>
      <c r="N22" s="252"/>
      <c r="O22" s="252"/>
      <c r="P22" s="252"/>
      <c r="Q22" s="252"/>
      <c r="R22" s="252"/>
      <c r="S22" s="196"/>
      <c r="V22" s="114">
        <v>0</v>
      </c>
      <c r="W22" s="110"/>
      <c r="X22" s="110"/>
      <c r="Y22" s="110"/>
      <c r="Z22" s="115">
        <v>428</v>
      </c>
    </row>
    <row r="23" spans="2:26" ht="16" thickBot="1">
      <c r="B23" s="210" t="s">
        <v>8</v>
      </c>
      <c r="C23" s="79">
        <f>COUNT(C5:C17)</f>
        <v>13</v>
      </c>
      <c r="D23" s="32">
        <f>COUNT(D5:D19)</f>
        <v>15</v>
      </c>
      <c r="E23" s="32">
        <f>COUNT(E5:E19)</f>
        <v>15</v>
      </c>
      <c r="F23" s="32">
        <f>COUNT(F5:F19)</f>
        <v>15</v>
      </c>
      <c r="G23" s="80">
        <f>COUNT(G5:G19)</f>
        <v>15</v>
      </c>
      <c r="H23" s="239"/>
      <c r="J23" s="195">
        <v>1.238197</v>
      </c>
      <c r="K23" s="252"/>
      <c r="L23" s="252"/>
      <c r="M23" s="252"/>
      <c r="N23" s="252"/>
      <c r="O23" s="252"/>
      <c r="P23" s="252"/>
      <c r="Q23" s="252"/>
      <c r="R23" s="252">
        <v>1.789261</v>
      </c>
      <c r="S23" s="196"/>
      <c r="V23" s="114">
        <v>0</v>
      </c>
      <c r="W23" s="110"/>
      <c r="X23" s="110"/>
      <c r="Y23" s="110"/>
      <c r="Z23" s="115">
        <v>124</v>
      </c>
    </row>
    <row r="24" spans="2:26" ht="16" thickBot="1">
      <c r="B24" s="259" t="s">
        <v>74</v>
      </c>
      <c r="C24" s="260">
        <v>0.14599999999999999</v>
      </c>
      <c r="D24" s="261">
        <v>8.0000000000000004E-4</v>
      </c>
      <c r="E24" s="261"/>
      <c r="F24" s="261" t="s">
        <v>63</v>
      </c>
      <c r="G24" s="262" t="s">
        <v>63</v>
      </c>
      <c r="H24" s="240"/>
      <c r="J24" s="195">
        <v>1.548154</v>
      </c>
      <c r="K24" s="252"/>
      <c r="L24" s="252"/>
      <c r="M24" s="252"/>
      <c r="N24" s="252"/>
      <c r="O24" s="252"/>
      <c r="P24" s="252"/>
      <c r="Q24" s="252"/>
      <c r="R24" s="252">
        <v>0.99603799999999998</v>
      </c>
      <c r="S24" s="196"/>
      <c r="V24" s="114">
        <v>0</v>
      </c>
      <c r="W24" s="110"/>
      <c r="X24" s="110"/>
      <c r="Y24" s="110"/>
      <c r="Z24" s="115">
        <v>40</v>
      </c>
    </row>
    <row r="25" spans="2:26">
      <c r="B25" s="230" t="s">
        <v>62</v>
      </c>
      <c r="H25" s="241"/>
      <c r="J25" s="195">
        <v>1.4598819999999999</v>
      </c>
      <c r="K25" s="252"/>
      <c r="L25" s="252"/>
      <c r="M25" s="252"/>
      <c r="N25" s="252"/>
      <c r="O25" s="252"/>
      <c r="P25" s="252"/>
      <c r="Q25" s="252"/>
      <c r="R25" s="252">
        <v>1.1490590000000001</v>
      </c>
      <c r="S25" s="196"/>
      <c r="V25" s="114">
        <v>0</v>
      </c>
      <c r="W25" s="110"/>
      <c r="X25" s="110"/>
      <c r="Y25" s="110"/>
      <c r="Z25" s="115">
        <v>153</v>
      </c>
    </row>
    <row r="26" spans="2:26" ht="16" thickBot="1">
      <c r="J26" s="195">
        <v>1.476772</v>
      </c>
      <c r="K26" s="252"/>
      <c r="L26" s="252"/>
      <c r="M26" s="252"/>
      <c r="N26" s="252"/>
      <c r="O26" s="252"/>
      <c r="P26" s="252"/>
      <c r="Q26" s="252"/>
      <c r="R26" s="252">
        <v>0.43485699999999999</v>
      </c>
      <c r="S26" s="196"/>
      <c r="V26" s="270"/>
      <c r="W26" s="271"/>
      <c r="X26" s="271"/>
      <c r="Y26" s="271"/>
      <c r="Z26" s="272"/>
    </row>
    <row r="27" spans="2:26" ht="16" thickBot="1">
      <c r="J27" s="205">
        <v>1.1093040000000001</v>
      </c>
      <c r="K27" s="254"/>
      <c r="L27" s="254"/>
      <c r="M27" s="254"/>
      <c r="N27" s="254"/>
      <c r="O27" s="254"/>
      <c r="P27" s="254"/>
      <c r="Q27" s="254"/>
      <c r="R27" s="254">
        <v>1.518445</v>
      </c>
      <c r="S27" s="206"/>
      <c r="U27" s="4" t="s">
        <v>5</v>
      </c>
      <c r="V27" s="125">
        <f>AVERAGE(V6:V26)</f>
        <v>6.2</v>
      </c>
      <c r="W27" s="125">
        <f>AVERAGE(W6:W26)</f>
        <v>45.4</v>
      </c>
      <c r="X27" s="125">
        <f>AVERAGE(X6:X26)</f>
        <v>63.8</v>
      </c>
      <c r="Y27" s="125">
        <f>AVERAGE(Y6:Y26)</f>
        <v>287.28571428571428</v>
      </c>
      <c r="Z27" s="130">
        <f>AVERAGE(Z6:Z26)</f>
        <v>154.80000000000001</v>
      </c>
    </row>
    <row r="28" spans="2:26">
      <c r="I28" s="231" t="s">
        <v>5</v>
      </c>
      <c r="J28" s="233">
        <f>AVERAGE(J5:J27)</f>
        <v>1.4726131499999999</v>
      </c>
      <c r="K28" s="233">
        <f t="shared" ref="K28:R28" si="1">AVERAGE(K5:K27)</f>
        <v>5.4510785714285701</v>
      </c>
      <c r="L28" s="233">
        <f>AVERAGE(L5:L27)</f>
        <v>2.4015958666666664</v>
      </c>
      <c r="M28" s="233">
        <f>AVERAGE(M5:M27)</f>
        <v>6.1154675333333328</v>
      </c>
      <c r="N28" s="233">
        <f t="shared" si="1"/>
        <v>2.5950029333333329</v>
      </c>
      <c r="O28" s="233">
        <f>AVERAGE(O5:O27)</f>
        <v>5.0692120666666662</v>
      </c>
      <c r="P28" s="233">
        <f>AVERAGE(P5:P27)</f>
        <v>1.7547340666666671</v>
      </c>
      <c r="Q28" s="233">
        <f>AVERAGE(Q5:Q27)</f>
        <v>1.8426563999999999</v>
      </c>
      <c r="R28" s="233">
        <f t="shared" si="1"/>
        <v>1.4497129500000001</v>
      </c>
      <c r="S28" s="242">
        <f>AVERAGE(S5:S27)</f>
        <v>1.6326201333333334</v>
      </c>
      <c r="U28" s="5" t="s">
        <v>6</v>
      </c>
      <c r="V28" s="6">
        <f>STDEV(V6:V26)</f>
        <v>10.812273727477248</v>
      </c>
      <c r="W28" s="6">
        <f>STDEV(W6:W26)</f>
        <v>35.340789869093598</v>
      </c>
      <c r="X28" s="6">
        <f>STDEV(X6:X26)</f>
        <v>62.818559586888242</v>
      </c>
      <c r="Y28" s="6">
        <f>STDEV(Y6:Y26)</f>
        <v>123.89289951183862</v>
      </c>
      <c r="Z28" s="7">
        <f>STDEV(Z6:Z26)</f>
        <v>82.54861406595829</v>
      </c>
    </row>
    <row r="29" spans="2:26">
      <c r="I29" s="209" t="s">
        <v>6</v>
      </c>
      <c r="J29" s="64">
        <f>STDEV(J5:J27)</f>
        <v>0.31388324912001042</v>
      </c>
      <c r="K29" s="64">
        <f>STDEV(K5:K27)</f>
        <v>1.5844502332987382</v>
      </c>
      <c r="L29" s="64">
        <f t="shared" ref="L29:S29" si="2">STDEV(L5:L27)</f>
        <v>0.58520625944275617</v>
      </c>
      <c r="M29" s="64">
        <f t="shared" si="2"/>
        <v>1.9251890884212584</v>
      </c>
      <c r="N29" s="64">
        <f>STDEV(N5:N27)</f>
        <v>0.8173151568740602</v>
      </c>
      <c r="O29" s="64">
        <f t="shared" si="2"/>
        <v>1.2016325164219324</v>
      </c>
      <c r="P29" s="64">
        <f t="shared" si="2"/>
        <v>0.39417856980805333</v>
      </c>
      <c r="Q29" s="64">
        <f t="shared" si="2"/>
        <v>0.39484088159061892</v>
      </c>
      <c r="R29" s="64">
        <f t="shared" si="2"/>
        <v>0.42855380097258594</v>
      </c>
      <c r="S29" s="243">
        <f t="shared" si="2"/>
        <v>0.61968913383599789</v>
      </c>
      <c r="U29" s="5" t="s">
        <v>7</v>
      </c>
      <c r="V29" s="20">
        <f>V28/SQRT(V30)</f>
        <v>2.4176979045974161</v>
      </c>
      <c r="W29" s="20">
        <f t="shared" ref="W29:Z29" si="3">W28/SQRT(W30)</f>
        <v>9.1249527069876866</v>
      </c>
      <c r="X29" s="20">
        <f t="shared" si="3"/>
        <v>16.219682340850429</v>
      </c>
      <c r="Y29" s="20">
        <f t="shared" si="3"/>
        <v>33.111770187665186</v>
      </c>
      <c r="Z29" s="31">
        <f t="shared" si="3"/>
        <v>18.458431249987804</v>
      </c>
    </row>
    <row r="30" spans="2:26" ht="16" thickBot="1">
      <c r="I30" s="209" t="s">
        <v>7</v>
      </c>
      <c r="J30" s="65">
        <f>J29/SQRT(J31)</f>
        <v>7.0186428203084433E-2</v>
      </c>
      <c r="K30" s="65">
        <f>K29/SQRT(K31)</f>
        <v>0.42346213709985137</v>
      </c>
      <c r="L30" s="65">
        <f t="shared" ref="L30:S30" si="4">L29/SQRT(L31)</f>
        <v>0.15109960646120876</v>
      </c>
      <c r="M30" s="65">
        <f t="shared" si="4"/>
        <v>0.49708168518371809</v>
      </c>
      <c r="N30" s="65">
        <f t="shared" si="4"/>
        <v>0.21102986607840915</v>
      </c>
      <c r="O30" s="65">
        <f t="shared" si="4"/>
        <v>0.3102601816242303</v>
      </c>
      <c r="P30" s="65">
        <f t="shared" si="4"/>
        <v>0.10177646908656321</v>
      </c>
      <c r="Q30" s="65">
        <f t="shared" si="4"/>
        <v>0.10194747725348811</v>
      </c>
      <c r="R30" s="65">
        <f t="shared" si="4"/>
        <v>9.582754309906176E-2</v>
      </c>
      <c r="S30" s="244">
        <f t="shared" si="4"/>
        <v>0.16000304634483459</v>
      </c>
      <c r="U30" s="45" t="s">
        <v>8</v>
      </c>
      <c r="V30" s="46">
        <f>COUNT(V6:V26)</f>
        <v>20</v>
      </c>
      <c r="W30" s="46">
        <f t="shared" ref="W30:Z30" si="5">COUNT(W6:W26)</f>
        <v>15</v>
      </c>
      <c r="X30" s="46">
        <f t="shared" si="5"/>
        <v>15</v>
      </c>
      <c r="Y30" s="46">
        <f t="shared" si="5"/>
        <v>14</v>
      </c>
      <c r="Z30" s="258">
        <f t="shared" si="5"/>
        <v>20</v>
      </c>
    </row>
    <row r="31" spans="2:26" ht="16" thickBot="1">
      <c r="I31" s="256" t="s">
        <v>8</v>
      </c>
      <c r="J31" s="257">
        <f>COUNT(J5:J27)</f>
        <v>20</v>
      </c>
      <c r="K31" s="257">
        <f t="shared" ref="K31:S31" si="6">COUNT(K5:K27)</f>
        <v>14</v>
      </c>
      <c r="L31" s="257">
        <f t="shared" si="6"/>
        <v>15</v>
      </c>
      <c r="M31" s="257">
        <f t="shared" si="6"/>
        <v>15</v>
      </c>
      <c r="N31" s="257">
        <f t="shared" si="6"/>
        <v>15</v>
      </c>
      <c r="O31" s="257">
        <f t="shared" si="6"/>
        <v>15</v>
      </c>
      <c r="P31" s="257">
        <f t="shared" si="6"/>
        <v>15</v>
      </c>
      <c r="Q31" s="257">
        <f t="shared" si="6"/>
        <v>15</v>
      </c>
      <c r="R31" s="257">
        <f t="shared" si="6"/>
        <v>20</v>
      </c>
      <c r="S31" s="273">
        <f t="shared" si="6"/>
        <v>15</v>
      </c>
      <c r="U31" s="309" t="s">
        <v>62</v>
      </c>
      <c r="V31" s="310"/>
      <c r="W31" s="310"/>
      <c r="X31" s="310"/>
      <c r="Y31" s="310"/>
      <c r="Z31" s="281"/>
    </row>
    <row r="32" spans="2:26" ht="16" thickBot="1">
      <c r="I32" s="278" t="s">
        <v>75</v>
      </c>
      <c r="J32" s="35"/>
      <c r="K32" s="262"/>
      <c r="L32" s="35" t="s">
        <v>63</v>
      </c>
      <c r="M32" s="262"/>
      <c r="N32" s="308" t="s">
        <v>63</v>
      </c>
      <c r="O32" s="261"/>
      <c r="P32" s="261" t="s">
        <v>76</v>
      </c>
      <c r="Q32" s="261"/>
      <c r="R32" s="261"/>
      <c r="S32" s="262" t="s">
        <v>77</v>
      </c>
      <c r="U32" s="282"/>
      <c r="V32" s="274"/>
      <c r="W32" s="261" t="s">
        <v>63</v>
      </c>
      <c r="X32" s="261" t="s">
        <v>64</v>
      </c>
      <c r="Y32" s="261" t="s">
        <v>63</v>
      </c>
      <c r="Z32" s="262" t="s">
        <v>63</v>
      </c>
    </row>
    <row r="33" spans="9:19" ht="16" thickBot="1">
      <c r="I33" s="305" t="s">
        <v>73</v>
      </c>
      <c r="J33" s="306"/>
      <c r="K33" s="306"/>
      <c r="L33" s="306"/>
      <c r="M33" s="307"/>
    </row>
    <row r="34" spans="9:19" ht="16" thickBot="1">
      <c r="I34" s="259" t="s">
        <v>75</v>
      </c>
      <c r="J34" s="275"/>
      <c r="K34" s="275" t="s">
        <v>63</v>
      </c>
      <c r="L34" s="275"/>
      <c r="M34" s="275" t="s">
        <v>63</v>
      </c>
      <c r="N34" s="275"/>
      <c r="O34" s="275" t="s">
        <v>63</v>
      </c>
      <c r="P34" s="275"/>
      <c r="Q34" s="276" t="s">
        <v>72</v>
      </c>
      <c r="R34" s="275"/>
      <c r="S34" s="277" t="s">
        <v>71</v>
      </c>
    </row>
    <row r="35" spans="9:19" ht="16" thickBot="1">
      <c r="I35" s="278" t="s">
        <v>70</v>
      </c>
      <c r="J35" s="279"/>
      <c r="K35" s="279"/>
      <c r="L35" s="279"/>
      <c r="M35" s="280"/>
      <c r="P35" s="229"/>
      <c r="S35" s="229"/>
    </row>
  </sheetData>
  <mergeCells count="7">
    <mergeCell ref="J2:S2"/>
    <mergeCell ref="V3:Z3"/>
    <mergeCell ref="J3:K3"/>
    <mergeCell ref="L3:M3"/>
    <mergeCell ref="N3:O3"/>
    <mergeCell ref="P3:Q3"/>
    <mergeCell ref="R3:S3"/>
  </mergeCells>
  <pageMargins left="0.75" right="0.75" top="1" bottom="1" header="0.5" footer="0.5"/>
  <pageSetup orientation="portrait" horizontalDpi="4294967292" verticalDpi="4294967292"/>
  <ignoredErrors>
    <ignoredError sqref="K28:S28 J31:S31 J29:S29 V27:Z28 V30:Z30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workbookViewId="0">
      <selection sqref="A1:XFD2"/>
    </sheetView>
  </sheetViews>
  <sheetFormatPr baseColWidth="10" defaultRowHeight="15" x14ac:dyDescent="0"/>
  <sheetData>
    <row r="1" spans="2:8" ht="16" thickBot="1"/>
    <row r="2" spans="2:8" ht="16" thickBot="1">
      <c r="B2" s="288" t="s">
        <v>52</v>
      </c>
      <c r="C2" s="289"/>
      <c r="D2" s="289"/>
      <c r="E2" s="289"/>
      <c r="F2" s="289"/>
      <c r="G2" s="290"/>
    </row>
    <row r="3" spans="2:8" ht="16" thickBot="1">
      <c r="B3" s="217" t="s">
        <v>55</v>
      </c>
      <c r="C3" s="218" t="s">
        <v>47</v>
      </c>
      <c r="D3" s="218" t="s">
        <v>48</v>
      </c>
      <c r="E3" s="218" t="s">
        <v>49</v>
      </c>
      <c r="F3" s="218" t="s">
        <v>50</v>
      </c>
      <c r="G3" s="219" t="s">
        <v>51</v>
      </c>
    </row>
    <row r="4" spans="2:8">
      <c r="B4" s="283"/>
      <c r="C4" s="267">
        <v>29.4</v>
      </c>
      <c r="D4" s="267">
        <v>29</v>
      </c>
      <c r="E4" s="267">
        <v>36.700000000000003</v>
      </c>
      <c r="F4" s="267">
        <v>40.799999999999997</v>
      </c>
      <c r="G4" s="268">
        <v>42.1</v>
      </c>
    </row>
    <row r="5" spans="2:8" ht="16" thickBot="1">
      <c r="B5" s="224"/>
      <c r="C5" s="225">
        <v>27.6</v>
      </c>
      <c r="D5" s="225">
        <v>28.6</v>
      </c>
      <c r="E5" s="225">
        <v>32.700000000000003</v>
      </c>
      <c r="F5" s="225">
        <v>42.4</v>
      </c>
      <c r="G5" s="119">
        <v>37.200000000000003</v>
      </c>
    </row>
    <row r="6" spans="2:8" ht="16" thickBot="1">
      <c r="B6" s="255"/>
      <c r="C6" s="255"/>
      <c r="D6" s="255"/>
      <c r="E6" s="255"/>
      <c r="F6" s="255"/>
      <c r="G6" s="255"/>
    </row>
    <row r="7" spans="2:8" ht="16" thickBot="1">
      <c r="B7" s="288" t="s">
        <v>53</v>
      </c>
      <c r="C7" s="289"/>
      <c r="D7" s="289"/>
      <c r="E7" s="289"/>
      <c r="F7" s="289"/>
      <c r="G7" s="290"/>
    </row>
    <row r="8" spans="2:8" ht="16" thickBot="1">
      <c r="B8" s="284" t="s">
        <v>55</v>
      </c>
      <c r="C8" s="220" t="s">
        <v>47</v>
      </c>
      <c r="D8" s="220" t="s">
        <v>48</v>
      </c>
      <c r="E8" s="220" t="s">
        <v>49</v>
      </c>
      <c r="F8" s="220" t="s">
        <v>50</v>
      </c>
      <c r="G8" s="221" t="s">
        <v>51</v>
      </c>
    </row>
    <row r="9" spans="2:8">
      <c r="B9" s="223"/>
      <c r="C9" s="134">
        <v>228</v>
      </c>
      <c r="D9" s="134">
        <v>232</v>
      </c>
      <c r="E9" s="134">
        <v>304</v>
      </c>
      <c r="F9" s="134">
        <v>155</v>
      </c>
      <c r="G9" s="135">
        <v>227</v>
      </c>
    </row>
    <row r="10" spans="2:8" ht="16" thickBot="1">
      <c r="B10" s="224"/>
      <c r="C10" s="225">
        <v>198</v>
      </c>
      <c r="D10" s="225">
        <v>285</v>
      </c>
      <c r="E10" s="225">
        <v>192</v>
      </c>
      <c r="F10" s="225">
        <v>227</v>
      </c>
      <c r="G10" s="119">
        <v>176</v>
      </c>
    </row>
    <row r="11" spans="2:8" ht="16" thickBot="1">
      <c r="B11" s="255"/>
      <c r="C11" s="255"/>
      <c r="D11" s="255"/>
      <c r="E11" s="255"/>
      <c r="F11" s="255"/>
      <c r="G11" s="255"/>
    </row>
    <row r="12" spans="2:8" ht="16" thickBot="1">
      <c r="B12" s="293" t="s">
        <v>54</v>
      </c>
      <c r="C12" s="299"/>
      <c r="D12" s="299"/>
      <c r="E12" s="299"/>
      <c r="F12" s="299"/>
      <c r="G12" s="294"/>
      <c r="H12" s="222"/>
    </row>
    <row r="13" spans="2:8" ht="16" thickBot="1">
      <c r="B13" s="284" t="s">
        <v>55</v>
      </c>
      <c r="C13" s="220" t="s">
        <v>47</v>
      </c>
      <c r="D13" s="220" t="s">
        <v>48</v>
      </c>
      <c r="E13" s="220" t="s">
        <v>49</v>
      </c>
      <c r="F13" s="220" t="s">
        <v>50</v>
      </c>
      <c r="G13" s="221">
        <v>11</v>
      </c>
    </row>
    <row r="14" spans="2:8">
      <c r="B14" s="223"/>
      <c r="C14" s="134">
        <v>1.6</v>
      </c>
      <c r="D14" s="134">
        <v>1.0289999999999999</v>
      </c>
      <c r="E14" s="134">
        <v>1.607</v>
      </c>
      <c r="F14" s="134">
        <v>5.3559999999999999</v>
      </c>
      <c r="G14" s="135">
        <v>4.2190000000000003</v>
      </c>
    </row>
    <row r="15" spans="2:8" ht="16" thickBot="1">
      <c r="B15" s="224"/>
      <c r="C15" s="225">
        <v>0.79900000000000004</v>
      </c>
      <c r="D15" s="225">
        <v>1.2290000000000001</v>
      </c>
      <c r="E15" s="225">
        <v>3.012</v>
      </c>
      <c r="F15" s="225">
        <v>4.2160000000000002</v>
      </c>
      <c r="G15" s="119"/>
    </row>
  </sheetData>
  <mergeCells count="3">
    <mergeCell ref="B2:G2"/>
    <mergeCell ref="B7:G7"/>
    <mergeCell ref="B12:G12"/>
  </mergeCells>
  <pageMargins left="0.75" right="0.75" top="1" bottom="1" header="0.5" footer="0.5"/>
  <pageSetup orientation="portrait" horizontalDpi="4294967292" verticalDpi="4294967292"/>
  <ignoredErrors>
    <ignoredError sqref="C3:G3 C8:G8 C13:F13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6"/>
  <sheetViews>
    <sheetView tabSelected="1" topLeftCell="A70" workbookViewId="0">
      <selection activeCell="H28" sqref="H28"/>
    </sheetView>
  </sheetViews>
  <sheetFormatPr baseColWidth="10" defaultRowHeight="15" x14ac:dyDescent="0"/>
  <sheetData>
    <row r="1" spans="2:6" ht="16" thickBot="1">
      <c r="B1" s="2"/>
      <c r="C1" s="2"/>
    </row>
    <row r="2" spans="2:6" ht="16" thickBot="1">
      <c r="B2" s="288" t="s">
        <v>36</v>
      </c>
      <c r="C2" s="289"/>
      <c r="D2" s="289"/>
      <c r="E2" s="289"/>
      <c r="F2" s="290"/>
    </row>
    <row r="3" spans="2:6">
      <c r="B3" s="186"/>
      <c r="C3" s="303" t="s">
        <v>11</v>
      </c>
      <c r="D3" s="303"/>
      <c r="E3" s="303" t="s">
        <v>12</v>
      </c>
      <c r="F3" s="304"/>
    </row>
    <row r="4" spans="2:6" ht="16" thickBot="1">
      <c r="B4" s="26"/>
      <c r="C4" s="188" t="s">
        <v>37</v>
      </c>
      <c r="D4" s="188" t="s">
        <v>38</v>
      </c>
      <c r="E4" s="188" t="s">
        <v>37</v>
      </c>
      <c r="F4" s="189" t="s">
        <v>38</v>
      </c>
    </row>
    <row r="5" spans="2:6">
      <c r="B5" s="190">
        <v>1</v>
      </c>
      <c r="C5" s="191">
        <v>0.76030350000000002</v>
      </c>
      <c r="D5" s="192">
        <v>2.8321010000000002</v>
      </c>
      <c r="E5" s="193">
        <v>2.5676160000000001</v>
      </c>
      <c r="F5" s="194">
        <v>2.9306960000000002</v>
      </c>
    </row>
    <row r="6" spans="2:6">
      <c r="B6" s="124">
        <v>2</v>
      </c>
      <c r="C6" s="195">
        <v>1.353648</v>
      </c>
      <c r="D6" s="196">
        <v>4.0095919999999996</v>
      </c>
      <c r="E6" s="197">
        <v>1.6415230000000001</v>
      </c>
      <c r="F6" s="196">
        <v>2.146604</v>
      </c>
    </row>
    <row r="7" spans="2:6">
      <c r="B7" s="124">
        <v>3</v>
      </c>
      <c r="C7" s="195">
        <v>1.9527620000000001</v>
      </c>
      <c r="D7" s="196">
        <v>2.576743</v>
      </c>
      <c r="E7" s="197">
        <v>1.70581</v>
      </c>
      <c r="F7" s="196">
        <v>2.7537029999999998</v>
      </c>
    </row>
    <row r="8" spans="2:6">
      <c r="B8" s="124">
        <v>4</v>
      </c>
      <c r="C8" s="195">
        <v>1.134768</v>
      </c>
      <c r="D8" s="196">
        <v>3.4957539999999998</v>
      </c>
      <c r="E8" s="197">
        <v>1.886217</v>
      </c>
      <c r="F8" s="196">
        <v>1.287806</v>
      </c>
    </row>
    <row r="9" spans="2:6">
      <c r="B9" s="198">
        <v>5</v>
      </c>
      <c r="C9" s="195">
        <v>1.2854989999999999</v>
      </c>
      <c r="D9" s="196">
        <v>3.944045</v>
      </c>
      <c r="E9" s="197">
        <v>0.88088999999999995</v>
      </c>
      <c r="F9" s="196">
        <v>3.3662879999999999</v>
      </c>
    </row>
    <row r="10" spans="2:6">
      <c r="B10" s="124">
        <v>6</v>
      </c>
      <c r="C10" s="195">
        <v>2.2648920000000001</v>
      </c>
      <c r="D10" s="196">
        <v>2.8671099999999998</v>
      </c>
      <c r="E10" s="197">
        <v>0.59152199999999999</v>
      </c>
      <c r="F10" s="196">
        <v>2.543641</v>
      </c>
    </row>
    <row r="11" spans="2:6">
      <c r="B11" s="124">
        <v>7</v>
      </c>
      <c r="C11" s="195">
        <v>1.4316800000000001</v>
      </c>
      <c r="D11" s="196">
        <v>3.1038770000000002</v>
      </c>
      <c r="E11" s="197">
        <v>0.78931300000000004</v>
      </c>
      <c r="F11" s="196">
        <v>3.5474489999999999</v>
      </c>
    </row>
    <row r="12" spans="2:6">
      <c r="B12" s="124">
        <v>8</v>
      </c>
      <c r="C12" s="195">
        <v>2.489109</v>
      </c>
      <c r="D12" s="196">
        <v>2.3211930000000001</v>
      </c>
      <c r="E12" s="197">
        <v>3.1973400000000001</v>
      </c>
      <c r="F12" s="196">
        <v>3.4195009999999999</v>
      </c>
    </row>
    <row r="13" spans="2:6">
      <c r="B13" s="198">
        <v>9</v>
      </c>
      <c r="C13" s="195">
        <v>1.935244</v>
      </c>
      <c r="D13" s="196">
        <v>7.5403710000000004</v>
      </c>
      <c r="E13" s="197">
        <v>2.1261960000000002</v>
      </c>
      <c r="F13" s="196">
        <v>5.7965660000000003</v>
      </c>
    </row>
    <row r="14" spans="2:6">
      <c r="B14" s="124">
        <v>10</v>
      </c>
      <c r="C14" s="195">
        <v>2.254594</v>
      </c>
      <c r="D14" s="196">
        <v>7.140263</v>
      </c>
      <c r="E14" s="197">
        <v>2.6955170000000002</v>
      </c>
      <c r="F14" s="196">
        <v>3.1051519999999999</v>
      </c>
    </row>
    <row r="15" spans="2:6">
      <c r="B15" s="124">
        <v>11</v>
      </c>
      <c r="C15" s="199"/>
      <c r="D15" s="196">
        <v>2.907149</v>
      </c>
      <c r="E15" s="197">
        <v>2.030313</v>
      </c>
      <c r="F15" s="196">
        <v>2.6275559999999998</v>
      </c>
    </row>
    <row r="16" spans="2:6">
      <c r="B16" s="124">
        <v>12</v>
      </c>
      <c r="C16" s="200"/>
      <c r="D16" s="196">
        <v>3.7618860000000001</v>
      </c>
      <c r="E16" s="197">
        <v>2.7295180000000001</v>
      </c>
      <c r="F16" s="196">
        <v>4.169562</v>
      </c>
    </row>
    <row r="17" spans="2:6">
      <c r="B17" s="198">
        <v>13</v>
      </c>
      <c r="C17" s="201"/>
      <c r="D17" s="196">
        <v>7.2806600000000001</v>
      </c>
      <c r="E17" s="197">
        <v>1.4676359999999999</v>
      </c>
      <c r="F17" s="196">
        <v>3.2964060000000002</v>
      </c>
    </row>
    <row r="18" spans="2:6">
      <c r="B18" s="124">
        <v>14</v>
      </c>
      <c r="C18" s="201"/>
      <c r="D18" s="196">
        <v>6.7318990000000003</v>
      </c>
      <c r="E18" s="197">
        <v>1.004664</v>
      </c>
      <c r="F18" s="196">
        <v>3.091126</v>
      </c>
    </row>
    <row r="19" spans="2:6">
      <c r="B19" s="124">
        <v>15</v>
      </c>
      <c r="C19" s="201"/>
      <c r="D19" s="196">
        <v>6.3203469999999999</v>
      </c>
      <c r="E19" s="197">
        <v>3.5193569999999998</v>
      </c>
      <c r="F19" s="196">
        <v>6.4118959999999996</v>
      </c>
    </row>
    <row r="20" spans="2:6">
      <c r="B20" s="124">
        <v>16</v>
      </c>
      <c r="C20" s="201"/>
      <c r="D20" s="196">
        <v>4.5129390000000003</v>
      </c>
      <c r="E20" s="197">
        <v>2.6043430000000001</v>
      </c>
      <c r="F20" s="196">
        <v>1.5272699999999999</v>
      </c>
    </row>
    <row r="21" spans="2:6">
      <c r="B21" s="198">
        <v>17</v>
      </c>
      <c r="C21" s="195"/>
      <c r="D21" s="196">
        <v>7.2639779999999998</v>
      </c>
      <c r="E21" s="197">
        <v>1.937211</v>
      </c>
      <c r="F21" s="196">
        <v>2.2483550000000001</v>
      </c>
    </row>
    <row r="22" spans="2:6">
      <c r="B22" s="124">
        <v>18</v>
      </c>
      <c r="C22" s="195"/>
      <c r="D22" s="196">
        <v>5.0005980000000001</v>
      </c>
      <c r="E22" s="197">
        <v>0.80871700000000002</v>
      </c>
      <c r="F22" s="196">
        <v>2.5999059999999998</v>
      </c>
    </row>
    <row r="23" spans="2:6">
      <c r="B23" s="124">
        <v>19</v>
      </c>
      <c r="C23" s="195"/>
      <c r="D23" s="196">
        <v>8.4691519999999993</v>
      </c>
      <c r="E23" s="197">
        <v>1.4750080000000001</v>
      </c>
      <c r="F23" s="196">
        <v>3.7945220000000002</v>
      </c>
    </row>
    <row r="24" spans="2:6">
      <c r="B24" s="124">
        <v>20</v>
      </c>
      <c r="C24" s="195"/>
      <c r="D24" s="196">
        <v>7.0173439999999996</v>
      </c>
      <c r="E24" s="197">
        <v>1.8852629999999999</v>
      </c>
      <c r="F24" s="196">
        <v>1.500265</v>
      </c>
    </row>
    <row r="25" spans="2:6">
      <c r="B25" s="198">
        <v>21</v>
      </c>
      <c r="C25" s="195"/>
      <c r="D25" s="196">
        <v>3.539253</v>
      </c>
      <c r="E25" s="197">
        <v>3.7177570000000002</v>
      </c>
      <c r="F25" s="196">
        <v>4.6588640000000003</v>
      </c>
    </row>
    <row r="26" spans="2:6">
      <c r="B26" s="124">
        <v>22</v>
      </c>
      <c r="C26" s="195"/>
      <c r="D26" s="196">
        <v>5.2379290000000003</v>
      </c>
      <c r="E26" s="197">
        <v>2.0750670000000002</v>
      </c>
      <c r="F26" s="196">
        <v>5.564165</v>
      </c>
    </row>
    <row r="27" spans="2:6">
      <c r="B27" s="124">
        <v>23</v>
      </c>
      <c r="C27" s="195"/>
      <c r="D27" s="196">
        <v>6.2253239999999996</v>
      </c>
      <c r="E27" s="197">
        <v>4.6238060000000001</v>
      </c>
      <c r="F27" s="196">
        <v>2.9366349999999999</v>
      </c>
    </row>
    <row r="28" spans="2:6">
      <c r="B28" s="124">
        <v>24</v>
      </c>
      <c r="C28" s="195"/>
      <c r="D28" s="196">
        <v>13.942349999999999</v>
      </c>
      <c r="E28" s="197">
        <v>2.0815410000000001</v>
      </c>
      <c r="F28" s="196">
        <v>0.92394500000000002</v>
      </c>
    </row>
    <row r="29" spans="2:6">
      <c r="B29" s="198">
        <v>25</v>
      </c>
      <c r="C29" s="195"/>
      <c r="D29" s="196">
        <v>6.3906660000000004</v>
      </c>
      <c r="E29" s="197">
        <v>0.61665420000000004</v>
      </c>
      <c r="F29" s="196">
        <v>1.4638070000000001</v>
      </c>
    </row>
    <row r="30" spans="2:6">
      <c r="B30" s="124">
        <v>26</v>
      </c>
      <c r="C30" s="195"/>
      <c r="D30" s="196">
        <v>11.164149999999999</v>
      </c>
      <c r="E30" s="197">
        <v>0.82811650000000003</v>
      </c>
      <c r="F30" s="196">
        <v>0.67177529999999996</v>
      </c>
    </row>
    <row r="31" spans="2:6">
      <c r="B31" s="124">
        <v>27</v>
      </c>
      <c r="C31" s="195"/>
      <c r="D31" s="196">
        <v>20.310099999999998</v>
      </c>
      <c r="E31" s="197">
        <v>1.1707620000000001</v>
      </c>
      <c r="F31" s="196">
        <v>0.7536079</v>
      </c>
    </row>
    <row r="32" spans="2:6">
      <c r="B32" s="124">
        <v>28</v>
      </c>
      <c r="C32" s="195"/>
      <c r="D32" s="196">
        <v>5.7352470000000002</v>
      </c>
      <c r="E32" s="197">
        <v>0.4675049</v>
      </c>
      <c r="F32" s="196">
        <v>4.0655849999999996</v>
      </c>
    </row>
    <row r="33" spans="2:6">
      <c r="B33" s="198">
        <v>29</v>
      </c>
      <c r="C33" s="195"/>
      <c r="D33" s="196">
        <v>4.9207510000000001</v>
      </c>
      <c r="E33" s="197">
        <v>0.52360549999999995</v>
      </c>
      <c r="F33" s="196">
        <v>0.98003910000000005</v>
      </c>
    </row>
    <row r="34" spans="2:6">
      <c r="B34" s="124">
        <v>30</v>
      </c>
      <c r="C34" s="195"/>
      <c r="D34" s="196">
        <v>3.6513740000000001</v>
      </c>
      <c r="E34" s="197">
        <v>0.54370859999999999</v>
      </c>
      <c r="F34" s="196">
        <v>2.7734740000000002</v>
      </c>
    </row>
    <row r="35" spans="2:6">
      <c r="B35" s="124">
        <v>31</v>
      </c>
      <c r="C35" s="195"/>
      <c r="D35" s="196">
        <v>3.8680569999999999</v>
      </c>
      <c r="E35" s="202"/>
      <c r="F35" s="196">
        <v>5.3769470000000004</v>
      </c>
    </row>
    <row r="36" spans="2:6">
      <c r="B36" s="124">
        <v>32</v>
      </c>
      <c r="C36" s="195"/>
      <c r="D36" s="203"/>
      <c r="E36" s="202"/>
      <c r="F36" s="196">
        <v>8.5579680000000007</v>
      </c>
    </row>
    <row r="37" spans="2:6">
      <c r="B37" s="198">
        <v>33</v>
      </c>
      <c r="C37" s="195"/>
      <c r="D37" s="203"/>
      <c r="E37" s="202"/>
      <c r="F37" s="196">
        <v>3.585375</v>
      </c>
    </row>
    <row r="38" spans="2:6">
      <c r="B38" s="124">
        <v>34</v>
      </c>
      <c r="C38" s="195"/>
      <c r="D38" s="203"/>
      <c r="E38" s="202"/>
      <c r="F38" s="196">
        <v>1.657456</v>
      </c>
    </row>
    <row r="39" spans="2:6">
      <c r="B39" s="124">
        <v>35</v>
      </c>
      <c r="C39" s="195"/>
      <c r="D39" s="196"/>
      <c r="E39" s="202"/>
      <c r="F39" s="196">
        <v>3.2877589999999999</v>
      </c>
    </row>
    <row r="40" spans="2:6">
      <c r="B40" s="124">
        <v>36</v>
      </c>
      <c r="C40" s="195"/>
      <c r="D40" s="196"/>
      <c r="E40" s="197"/>
      <c r="F40" s="196">
        <v>3.1312509999999998</v>
      </c>
    </row>
    <row r="41" spans="2:6">
      <c r="B41" s="198">
        <v>37</v>
      </c>
      <c r="C41" s="195"/>
      <c r="D41" s="196"/>
      <c r="E41" s="197"/>
      <c r="F41" s="196">
        <v>3.370549</v>
      </c>
    </row>
    <row r="42" spans="2:6">
      <c r="B42" s="124">
        <v>38</v>
      </c>
      <c r="C42" s="195"/>
      <c r="D42" s="196"/>
      <c r="E42" s="197"/>
      <c r="F42" s="196">
        <v>6.189457</v>
      </c>
    </row>
    <row r="43" spans="2:6">
      <c r="B43" s="124">
        <v>39</v>
      </c>
      <c r="C43" s="195"/>
      <c r="D43" s="196"/>
      <c r="E43" s="197"/>
      <c r="F43" s="196">
        <v>2.0608279999999999</v>
      </c>
    </row>
    <row r="44" spans="2:6">
      <c r="B44" s="124">
        <v>40</v>
      </c>
      <c r="C44" s="195"/>
      <c r="D44" s="196"/>
      <c r="E44" s="197"/>
      <c r="F44" s="196">
        <v>3.9799009999999999</v>
      </c>
    </row>
    <row r="45" spans="2:6">
      <c r="B45" s="198">
        <v>41</v>
      </c>
      <c r="C45" s="195"/>
      <c r="D45" s="196"/>
      <c r="E45" s="197"/>
      <c r="F45" s="196">
        <v>4.500299</v>
      </c>
    </row>
    <row r="46" spans="2:6">
      <c r="B46" s="124">
        <v>42</v>
      </c>
      <c r="C46" s="195"/>
      <c r="D46" s="196"/>
      <c r="E46" s="197"/>
      <c r="F46" s="196">
        <v>1.89811</v>
      </c>
    </row>
    <row r="47" spans="2:6" ht="16" thickBot="1">
      <c r="B47" s="204">
        <v>43</v>
      </c>
      <c r="C47" s="205"/>
      <c r="D47" s="206"/>
      <c r="E47" s="207"/>
      <c r="F47" s="206">
        <v>1.0822449999999999</v>
      </c>
    </row>
    <row r="48" spans="2:6">
      <c r="B48" s="208" t="s">
        <v>5</v>
      </c>
      <c r="C48" s="63">
        <f>AVERAGE(C5:C47)</f>
        <v>1.6862499500000001</v>
      </c>
      <c r="D48" s="12">
        <f>AVERAGE(D5:D47)</f>
        <v>5.9381355483870957</v>
      </c>
      <c r="E48" s="78">
        <f>AVERAGE(E5:E47)</f>
        <v>1.8064165566666668</v>
      </c>
      <c r="F48" s="73">
        <f>AVERAGE(F5:F47)</f>
        <v>3.1542863325581405</v>
      </c>
    </row>
    <row r="49" spans="2:6">
      <c r="B49" s="209" t="s">
        <v>6</v>
      </c>
      <c r="C49" s="64">
        <f>STDEV(C5:C47)</f>
        <v>0.57086594603210972</v>
      </c>
      <c r="D49" s="7">
        <f>STDEV(D5:D47)</f>
        <v>3.7101718577461327</v>
      </c>
      <c r="E49" s="60">
        <f>STDEV(E5:E47)</f>
        <v>1.0622842949884053</v>
      </c>
      <c r="F49" s="7">
        <f>STDEV(F5:F47)</f>
        <v>1.6916152846786108</v>
      </c>
    </row>
    <row r="50" spans="2:6">
      <c r="B50" s="209" t="s">
        <v>7</v>
      </c>
      <c r="C50" s="64">
        <f>C49/SQRT(10)</f>
        <v>0.18052366280882282</v>
      </c>
      <c r="D50" s="7">
        <f>D49/SQRT(31)</f>
        <v>0.66636653708173477</v>
      </c>
      <c r="E50" s="60">
        <f>E49/SQRT(30)</f>
        <v>0.19394569028287387</v>
      </c>
      <c r="F50" s="7">
        <f>F49/SQRT(43)</f>
        <v>0.25796891246627018</v>
      </c>
    </row>
    <row r="51" spans="2:6" ht="16" thickBot="1">
      <c r="B51" s="210" t="s">
        <v>8</v>
      </c>
      <c r="C51" s="79">
        <f>COUNT(C5:C47)</f>
        <v>10</v>
      </c>
      <c r="D51" s="80">
        <f>COUNT(D5:D47)</f>
        <v>31</v>
      </c>
      <c r="E51" s="100">
        <f>COUNT(E5:E47)</f>
        <v>30</v>
      </c>
      <c r="F51" s="80">
        <f>COUNT(F5:F47)</f>
        <v>43</v>
      </c>
    </row>
    <row r="52" spans="2:6" ht="16" thickBot="1">
      <c r="C52" s="2"/>
      <c r="D52" s="2"/>
      <c r="E52" s="2"/>
    </row>
    <row r="53" spans="2:6">
      <c r="B53" s="297" t="s">
        <v>39</v>
      </c>
      <c r="C53" s="303"/>
      <c r="D53" s="211" t="s">
        <v>40</v>
      </c>
      <c r="E53" s="212"/>
    </row>
    <row r="54" spans="2:6">
      <c r="B54" s="165" t="s">
        <v>41</v>
      </c>
      <c r="C54" s="156" t="s">
        <v>42</v>
      </c>
      <c r="D54" s="213">
        <v>8.9999999999999998E-4</v>
      </c>
      <c r="E54" s="214" t="s">
        <v>43</v>
      </c>
    </row>
    <row r="55" spans="2:6">
      <c r="B55" s="165" t="s">
        <v>41</v>
      </c>
      <c r="C55" s="156" t="s">
        <v>44</v>
      </c>
      <c r="D55" s="75">
        <v>0.7359</v>
      </c>
      <c r="E55" s="215"/>
    </row>
    <row r="56" spans="2:6" ht="16" thickBot="1">
      <c r="B56" s="54" t="s">
        <v>44</v>
      </c>
      <c r="C56" s="50" t="s">
        <v>45</v>
      </c>
      <c r="D56" s="85">
        <v>2.0000000000000001E-4</v>
      </c>
      <c r="E56" s="216" t="s">
        <v>46</v>
      </c>
    </row>
  </sheetData>
  <mergeCells count="4">
    <mergeCell ref="B2:F2"/>
    <mergeCell ref="C3:D3"/>
    <mergeCell ref="E3:F3"/>
    <mergeCell ref="B53:C5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1S1A</vt:lpstr>
      <vt:lpstr>Fig 1S1B</vt:lpstr>
      <vt:lpstr>Fig 1S1E</vt:lpstr>
      <vt:lpstr>Fig 1S2B</vt:lpstr>
      <vt:lpstr>Fig 1S2C</vt:lpstr>
      <vt:lpstr>Fig 1S3A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Benedicte</dc:creator>
  <cp:lastModifiedBy>Ana Paula Arruda</cp:lastModifiedBy>
  <dcterms:created xsi:type="dcterms:W3CDTF">2017-07-07T18:12:19Z</dcterms:created>
  <dcterms:modified xsi:type="dcterms:W3CDTF">2017-11-23T03:33:25Z</dcterms:modified>
</cp:coreProperties>
</file>