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02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velpayne/Dropbox/phagegrowth_herdimmunity/eLife Revision 1/Files to upload/source data/"/>
    </mc:Choice>
  </mc:AlternateContent>
  <bookViews>
    <workbookView xWindow="560" yWindow="820" windowWidth="28800" windowHeight="16060" tabRatio="500" xr2:uid="{00000000-000D-0000-FFFF-FFFF00000000}"/>
  </bookViews>
  <sheets>
    <sheet name="Burst.prob. (Fig 2A)" sheetId="2" r:id="rId1"/>
    <sheet name="Surv.prob. (Fig 2B,2C)" sheetId="3" r:id="rId2"/>
  </sheets>
  <calcPr calcId="17102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9" i="2" l="1"/>
  <c r="L47" i="2"/>
  <c r="L23" i="2"/>
  <c r="L25" i="2"/>
  <c r="P4" i="2"/>
  <c r="Q4" i="2"/>
  <c r="R4" i="2"/>
  <c r="S4" i="2"/>
  <c r="T4" i="2"/>
  <c r="U4" i="2"/>
  <c r="V4" i="2"/>
  <c r="W4" i="2"/>
  <c r="X4" i="2"/>
  <c r="Y4" i="2"/>
  <c r="Z4" i="2"/>
  <c r="AA4" i="2"/>
  <c r="P6" i="2"/>
  <c r="Q6" i="2"/>
  <c r="R6" i="2"/>
  <c r="S6" i="2"/>
  <c r="D27" i="2" s="1"/>
  <c r="T6" i="2"/>
  <c r="U6" i="2"/>
  <c r="V6" i="2"/>
  <c r="W6" i="2"/>
  <c r="X6" i="2"/>
  <c r="Y6" i="2"/>
  <c r="Z6" i="2"/>
  <c r="AA6" i="2"/>
  <c r="P8" i="2"/>
  <c r="Q8" i="2"/>
  <c r="R8" i="2"/>
  <c r="S8" i="2"/>
  <c r="T8" i="2"/>
  <c r="U8" i="2"/>
  <c r="V8" i="2"/>
  <c r="W8" i="2"/>
  <c r="X8" i="2"/>
  <c r="Y8" i="2"/>
  <c r="Z8" i="2"/>
  <c r="AA8" i="2"/>
  <c r="P10" i="2"/>
  <c r="Q10" i="2"/>
  <c r="R10" i="2"/>
  <c r="S10" i="2"/>
  <c r="T10" i="2"/>
  <c r="U10" i="2"/>
  <c r="V10" i="2"/>
  <c r="W10" i="2"/>
  <c r="X10" i="2"/>
  <c r="Y10" i="2"/>
  <c r="Z10" i="2"/>
  <c r="AA10" i="2"/>
  <c r="P12" i="2"/>
  <c r="Q12" i="2"/>
  <c r="R12" i="2"/>
  <c r="S12" i="2"/>
  <c r="T12" i="2"/>
  <c r="U12" i="2"/>
  <c r="V12" i="2"/>
  <c r="W12" i="2"/>
  <c r="X12" i="2"/>
  <c r="Y12" i="2"/>
  <c r="Z12" i="2"/>
  <c r="AA12" i="2"/>
  <c r="P14" i="2"/>
  <c r="Q14" i="2"/>
  <c r="R14" i="2"/>
  <c r="S14" i="2"/>
  <c r="J35" i="2" s="1"/>
  <c r="T14" i="2"/>
  <c r="U14" i="2"/>
  <c r="V14" i="2"/>
  <c r="W14" i="2"/>
  <c r="X14" i="2"/>
  <c r="Y14" i="2"/>
  <c r="Z14" i="2"/>
  <c r="AA14" i="2"/>
  <c r="X2" i="2"/>
  <c r="Y2" i="2"/>
  <c r="Z2" i="2"/>
  <c r="AA2" i="2"/>
  <c r="P2" i="2"/>
  <c r="Q2" i="2"/>
  <c r="R2" i="2"/>
  <c r="S2" i="2"/>
  <c r="T2" i="2"/>
  <c r="U2" i="2"/>
  <c r="V2" i="2"/>
  <c r="W2" i="2"/>
  <c r="P17" i="2"/>
  <c r="Q17" i="2"/>
  <c r="R17" i="2"/>
  <c r="S17" i="2"/>
  <c r="P16" i="2"/>
  <c r="Q16" i="2"/>
  <c r="R16" i="2"/>
  <c r="S16" i="2"/>
  <c r="P19" i="2"/>
  <c r="Q19" i="2"/>
  <c r="R19" i="2"/>
  <c r="S19" i="2"/>
  <c r="P18" i="2"/>
  <c r="Q18" i="2"/>
  <c r="R18" i="2"/>
  <c r="S18" i="2"/>
  <c r="P21" i="2"/>
  <c r="Q21" i="2"/>
  <c r="R21" i="2"/>
  <c r="S21" i="2"/>
  <c r="P20" i="2"/>
  <c r="Q20" i="2"/>
  <c r="R20" i="2"/>
  <c r="S20" i="2"/>
  <c r="P9" i="2"/>
  <c r="Q9" i="2"/>
  <c r="R9" i="2"/>
  <c r="S9" i="2"/>
  <c r="P11" i="2"/>
  <c r="Q11" i="2"/>
  <c r="R11" i="2"/>
  <c r="S11" i="2"/>
  <c r="P13" i="2"/>
  <c r="Q13" i="2"/>
  <c r="R13" i="2"/>
  <c r="S13" i="2"/>
  <c r="P15" i="2"/>
  <c r="Q15" i="2"/>
  <c r="R15" i="2"/>
  <c r="S15" i="2"/>
  <c r="P3" i="2"/>
  <c r="Q3" i="2"/>
  <c r="R3" i="2"/>
  <c r="S3" i="2"/>
  <c r="P5" i="2"/>
  <c r="Q5" i="2"/>
  <c r="R5" i="2"/>
  <c r="S5" i="2"/>
  <c r="P7" i="2"/>
  <c r="Q7" i="2"/>
  <c r="R7" i="2"/>
  <c r="S7" i="2"/>
  <c r="AA17" i="2"/>
  <c r="Z17" i="2"/>
  <c r="Y17" i="2"/>
  <c r="X17" i="2"/>
  <c r="AA16" i="2"/>
  <c r="Z16" i="2"/>
  <c r="Y16" i="2"/>
  <c r="X16" i="2"/>
  <c r="AA15" i="2"/>
  <c r="Z15" i="2"/>
  <c r="Y15" i="2"/>
  <c r="X15" i="2"/>
  <c r="W15" i="2"/>
  <c r="V15" i="2"/>
  <c r="U15" i="2"/>
  <c r="T15" i="2"/>
  <c r="AA13" i="2"/>
  <c r="Z13" i="2"/>
  <c r="Y13" i="2"/>
  <c r="X13" i="2"/>
  <c r="W13" i="2"/>
  <c r="V13" i="2"/>
  <c r="U13" i="2"/>
  <c r="T13" i="2"/>
  <c r="AA11" i="2"/>
  <c r="Z11" i="2"/>
  <c r="Y11" i="2"/>
  <c r="X11" i="2"/>
  <c r="W11" i="2"/>
  <c r="V11" i="2"/>
  <c r="U11" i="2"/>
  <c r="T11" i="2"/>
  <c r="AA9" i="2"/>
  <c r="Z9" i="2"/>
  <c r="Y9" i="2"/>
  <c r="X9" i="2"/>
  <c r="W9" i="2"/>
  <c r="V9" i="2"/>
  <c r="U9" i="2"/>
  <c r="T9" i="2"/>
  <c r="AA7" i="2"/>
  <c r="Z7" i="2"/>
  <c r="Y7" i="2"/>
  <c r="X7" i="2"/>
  <c r="W7" i="2"/>
  <c r="V7" i="2"/>
  <c r="U7" i="2"/>
  <c r="T7" i="2"/>
  <c r="AA5" i="2"/>
  <c r="Z5" i="2"/>
  <c r="Y5" i="2"/>
  <c r="X5" i="2"/>
  <c r="W5" i="2"/>
  <c r="V5" i="2"/>
  <c r="U5" i="2"/>
  <c r="T5" i="2"/>
  <c r="AA3" i="2"/>
  <c r="Z3" i="2"/>
  <c r="Y3" i="2"/>
  <c r="X3" i="2"/>
  <c r="W3" i="2"/>
  <c r="V3" i="2"/>
  <c r="U3" i="2"/>
  <c r="T3" i="2"/>
  <c r="J33" i="2" l="1"/>
  <c r="D31" i="2"/>
  <c r="D42" i="2"/>
  <c r="C26" i="2"/>
  <c r="C24" i="2"/>
  <c r="C23" i="2"/>
  <c r="J25" i="2"/>
  <c r="C40" i="2"/>
  <c r="K27" i="2"/>
  <c r="J27" i="2"/>
  <c r="D26" i="2"/>
  <c r="C30" i="2"/>
  <c r="F29" i="2" s="1"/>
  <c r="C37" i="2"/>
  <c r="C38" i="2"/>
  <c r="K35" i="2"/>
  <c r="C35" i="2"/>
  <c r="C28" i="2"/>
  <c r="D36" i="2"/>
  <c r="D38" i="2"/>
  <c r="C25" i="2"/>
  <c r="F25" i="2" s="1"/>
  <c r="D34" i="2"/>
  <c r="D30" i="2"/>
  <c r="C41" i="2"/>
  <c r="C42" i="2"/>
  <c r="F41" i="2" s="1"/>
  <c r="C39" i="2"/>
  <c r="D37" i="2"/>
  <c r="C33" i="2"/>
  <c r="K29" i="2"/>
  <c r="J29" i="2"/>
  <c r="D25" i="2"/>
  <c r="L46" i="2"/>
  <c r="C36" i="2"/>
  <c r="F35" i="2" s="1"/>
  <c r="C34" i="2"/>
  <c r="D32" i="2"/>
  <c r="D41" i="2"/>
  <c r="E41" i="2" s="1"/>
  <c r="D33" i="2"/>
  <c r="C29" i="2"/>
  <c r="K25" i="2"/>
  <c r="D28" i="2"/>
  <c r="D24" i="2"/>
  <c r="C32" i="2"/>
  <c r="D39" i="2"/>
  <c r="D40" i="2"/>
  <c r="K23" i="2"/>
  <c r="D23" i="2"/>
  <c r="D35" i="2"/>
  <c r="K33" i="2"/>
  <c r="K31" i="2"/>
  <c r="J31" i="2"/>
  <c r="C27" i="2"/>
  <c r="E27" i="2" s="1"/>
  <c r="D29" i="2"/>
  <c r="E29" i="2" s="1"/>
  <c r="C31" i="2"/>
  <c r="E31" i="2" s="1"/>
  <c r="J23" i="2"/>
  <c r="E40" i="2" l="1"/>
  <c r="E35" i="2"/>
  <c r="G35" i="2" s="1"/>
  <c r="H35" i="2" s="1"/>
  <c r="E42" i="2"/>
  <c r="G41" i="2"/>
  <c r="H41" i="2" s="1"/>
  <c r="F39" i="2"/>
  <c r="F37" i="2"/>
  <c r="F23" i="2"/>
  <c r="E26" i="2"/>
  <c r="E24" i="2"/>
  <c r="E30" i="2"/>
  <c r="G29" i="2" s="1"/>
  <c r="H29" i="2" s="1"/>
  <c r="E36" i="2"/>
  <c r="F33" i="2"/>
  <c r="E32" i="2"/>
  <c r="G31" i="2" s="1"/>
  <c r="E25" i="2"/>
  <c r="E37" i="2"/>
  <c r="E28" i="2"/>
  <c r="G27" i="2" s="1"/>
  <c r="E38" i="2"/>
  <c r="E33" i="2"/>
  <c r="E34" i="2"/>
  <c r="F27" i="2"/>
  <c r="H27" i="2" s="1"/>
  <c r="E39" i="2"/>
  <c r="G39" i="2" s="1"/>
  <c r="F31" i="2"/>
  <c r="E23" i="2"/>
  <c r="F48" i="2" l="1"/>
  <c r="H39" i="2"/>
  <c r="G25" i="2"/>
  <c r="H25" i="2" s="1"/>
  <c r="G23" i="2"/>
  <c r="H23" i="2" s="1"/>
  <c r="H31" i="2"/>
  <c r="F46" i="2"/>
  <c r="G37" i="2"/>
  <c r="H37" i="2" s="1"/>
  <c r="G48" i="2" s="1"/>
  <c r="G46" i="2"/>
  <c r="F47" i="2"/>
  <c r="G33" i="2"/>
  <c r="H33" i="2" s="1"/>
  <c r="G47" i="2" l="1"/>
</calcChain>
</file>

<file path=xl/sharedStrings.xml><?xml version="1.0" encoding="utf-8"?>
<sst xmlns="http://schemas.openxmlformats.org/spreadsheetml/2006/main" count="116" uniqueCount="43">
  <si>
    <t>MOI</t>
  </si>
  <si>
    <t>S</t>
  </si>
  <si>
    <t>plaque forming cells/ml</t>
  </si>
  <si>
    <t>R</t>
  </si>
  <si>
    <t>Abs error</t>
  </si>
  <si>
    <t>Rel. error</t>
  </si>
  <si>
    <t>bursting/surviving ratio</t>
  </si>
  <si>
    <t>fraction of surviving cells</t>
  </si>
  <si>
    <t>mean # phages/cell</t>
  </si>
  <si>
    <t>surviving cfu/ml</t>
  </si>
  <si>
    <t>MOI10</t>
  </si>
  <si>
    <t>MOI100</t>
  </si>
  <si>
    <t>Burst prob of resistant</t>
  </si>
  <si>
    <t>Error Δx/x</t>
  </si>
  <si>
    <t>sd pfc/ml</t>
  </si>
  <si>
    <t>strain</t>
  </si>
  <si>
    <t>mean values</t>
  </si>
  <si>
    <t>plaque forming cells/plate</t>
  </si>
  <si>
    <t>surviving cfu/plate</t>
  </si>
  <si>
    <t>OVN culture conc/plate</t>
  </si>
  <si>
    <t>OVN culture conc cfu/ml</t>
  </si>
  <si>
    <t>MOI10 S (*10^7)</t>
  </si>
  <si>
    <t>MOI10 R (*10^7)</t>
  </si>
  <si>
    <t>Compare Means</t>
  </si>
  <si>
    <t>Descriptive Statistics</t>
  </si>
  <si>
    <t>VAR</t>
  </si>
  <si>
    <t>Sample size</t>
  </si>
  <si>
    <t>Mean</t>
  </si>
  <si>
    <t>Standard Deviation</t>
  </si>
  <si>
    <t>Variance</t>
  </si>
  <si>
    <t>t-test assuming equal variances (homoscedastic)</t>
  </si>
  <si>
    <t>Degrees of Freedom</t>
  </si>
  <si>
    <t>Hypothesized Mean Difference</t>
  </si>
  <si>
    <t>Pooled Variance</t>
  </si>
  <si>
    <t>Test Statistic</t>
  </si>
  <si>
    <t>Two-tailed distribution</t>
  </si>
  <si>
    <t>p-level</t>
  </si>
  <si>
    <t>Critical Value (5%)</t>
  </si>
  <si>
    <t>surviving pfu/ml post phage challenege</t>
  </si>
  <si>
    <t>MOI100 S (*10^6)</t>
  </si>
  <si>
    <t>MOI100 R (*10^6)</t>
  </si>
  <si>
    <t>One-tailed distribution</t>
  </si>
  <si>
    <t>Alternative hypothesis H1: Mu ? Mu0 - Less than (lower-tailed)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</si>
</sst>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2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3" fillId="0" borderId="0" xfId="0" applyFont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11" fontId="0" fillId="0" borderId="0" xfId="0" applyNumberFormat="1"/>
    <xf numFmtId="11" fontId="0" fillId="0" borderId="0" xfId="0" applyNumberFormat="1" applyFill="1"/>
    <xf numFmtId="11" fontId="0" fillId="0" borderId="0" xfId="0" applyNumberFormat="1" applyFill="1" applyAlignment="1">
      <alignment wrapText="1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 wrapText="1"/>
    </xf>
    <xf numFmtId="0" fontId="4" fillId="0" borderId="0" xfId="0" applyFont="1"/>
    <xf numFmtId="0" fontId="0" fillId="0" borderId="0" xfId="0" applyAlignment="1">
      <alignment horizontal="center"/>
    </xf>
    <xf numFmtId="0" fontId="4" fillId="0" borderId="0" xfId="0" applyFont="1" applyFill="1" applyAlignment="1">
      <alignment wrapText="1"/>
    </xf>
    <xf numFmtId="0" fontId="4" fillId="0" borderId="0" xfId="0" applyFont="1" applyFill="1"/>
  </cellXfs>
  <cellStyles count="2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285"/>
  <sheetViews>
    <sheetView tabSelected="1" topLeftCell="A18" workbookViewId="0">
      <selection activeCell="J48" sqref="J48"/>
    </sheetView>
  </sheetViews>
  <sheetFormatPr baseColWidth="10" defaultRowHeight="16" x14ac:dyDescent="0.2"/>
  <cols>
    <col min="4" max="4" width="12.1640625" style="3" bestFit="1" customWidth="1"/>
    <col min="5" max="5" width="10.1640625" style="3" customWidth="1"/>
    <col min="6" max="6" width="10.33203125" style="3" customWidth="1"/>
    <col min="7" max="7" width="12.1640625" style="3" bestFit="1" customWidth="1"/>
    <col min="8" max="8" width="8.83203125" style="1" bestFit="1" customWidth="1"/>
    <col min="9" max="9" width="4.6640625" style="1" customWidth="1"/>
    <col min="10" max="10" width="11.1640625" style="1" bestFit="1" customWidth="1"/>
    <col min="11" max="11" width="10" style="1" customWidth="1"/>
    <col min="12" max="12" width="10.33203125" style="2" customWidth="1"/>
    <col min="13" max="15" width="4.6640625" style="2" customWidth="1"/>
    <col min="16" max="19" width="7.1640625" style="3" customWidth="1"/>
    <col min="20" max="20" width="9.83203125" style="1" customWidth="1"/>
    <col min="21" max="21" width="11.83203125" style="1" customWidth="1"/>
    <col min="22" max="22" width="11.5" style="1" customWidth="1"/>
    <col min="23" max="23" width="14.1640625" style="1" customWidth="1"/>
    <col min="24" max="27" width="7.1640625" style="2" customWidth="1"/>
    <col min="28" max="28" width="10.83203125" style="8"/>
    <col min="29" max="29" width="13.33203125" style="8" bestFit="1" customWidth="1"/>
  </cols>
  <sheetData>
    <row r="1" spans="1:28" x14ac:dyDescent="0.2">
      <c r="A1" t="s">
        <v>0</v>
      </c>
      <c r="C1" s="6" t="s">
        <v>15</v>
      </c>
      <c r="D1" s="12" t="s">
        <v>17</v>
      </c>
      <c r="E1" s="12"/>
      <c r="F1" s="12"/>
      <c r="G1" s="12"/>
      <c r="H1" s="13" t="s">
        <v>18</v>
      </c>
      <c r="I1" s="13"/>
      <c r="J1" s="13"/>
      <c r="K1" s="13"/>
      <c r="L1" s="11" t="s">
        <v>19</v>
      </c>
      <c r="M1" s="11"/>
      <c r="N1" s="11"/>
      <c r="O1" s="11"/>
      <c r="P1" s="12" t="s">
        <v>2</v>
      </c>
      <c r="Q1" s="12"/>
      <c r="R1" s="12"/>
      <c r="S1" s="12"/>
      <c r="T1" s="13" t="s">
        <v>9</v>
      </c>
      <c r="U1" s="13"/>
      <c r="V1" s="13"/>
      <c r="W1" s="13"/>
      <c r="X1" s="11" t="s">
        <v>20</v>
      </c>
      <c r="Y1" s="11"/>
      <c r="Z1" s="11"/>
      <c r="AA1" s="11"/>
    </row>
    <row r="2" spans="1:28" x14ac:dyDescent="0.2">
      <c r="A2">
        <v>10</v>
      </c>
      <c r="C2" t="s">
        <v>1</v>
      </c>
      <c r="D2" s="4">
        <v>4</v>
      </c>
      <c r="E2" s="4">
        <v>5</v>
      </c>
      <c r="F2" s="4">
        <v>5</v>
      </c>
      <c r="G2" s="4">
        <v>3</v>
      </c>
      <c r="H2" s="4">
        <v>18</v>
      </c>
      <c r="I2" s="4">
        <v>14</v>
      </c>
      <c r="J2" s="4">
        <v>23</v>
      </c>
      <c r="K2" s="4">
        <v>17</v>
      </c>
      <c r="L2" s="4">
        <v>43</v>
      </c>
      <c r="M2" s="4">
        <v>39</v>
      </c>
      <c r="N2" s="4">
        <v>29</v>
      </c>
      <c r="O2" s="4">
        <v>43</v>
      </c>
      <c r="P2" s="4">
        <f>D2*10^5</f>
        <v>400000</v>
      </c>
      <c r="Q2" s="4">
        <f t="shared" ref="Q2:S2" si="0">E2*10^5</f>
        <v>500000</v>
      </c>
      <c r="R2" s="4">
        <f t="shared" si="0"/>
        <v>500000</v>
      </c>
      <c r="S2" s="4">
        <f t="shared" si="0"/>
        <v>300000</v>
      </c>
      <c r="T2" s="4">
        <f t="shared" ref="T2:W9" si="1">H2*10^6</f>
        <v>18000000</v>
      </c>
      <c r="U2" s="4">
        <f t="shared" si="1"/>
        <v>14000000</v>
      </c>
      <c r="V2" s="4">
        <f t="shared" si="1"/>
        <v>23000000</v>
      </c>
      <c r="W2" s="4">
        <f t="shared" si="1"/>
        <v>17000000</v>
      </c>
      <c r="X2" s="4">
        <f t="shared" ref="X2:AA17" si="2">L2*10^8</f>
        <v>4300000000</v>
      </c>
      <c r="Y2" s="4">
        <f t="shared" si="2"/>
        <v>3900000000</v>
      </c>
      <c r="Z2" s="4">
        <f t="shared" si="2"/>
        <v>2900000000</v>
      </c>
      <c r="AA2" s="4">
        <f t="shared" si="2"/>
        <v>4300000000</v>
      </c>
      <c r="AB2" s="9"/>
    </row>
    <row r="3" spans="1:28" x14ac:dyDescent="0.2">
      <c r="C3" t="s">
        <v>3</v>
      </c>
      <c r="D3" s="4">
        <v>8</v>
      </c>
      <c r="E3" s="4">
        <v>6</v>
      </c>
      <c r="F3" s="4">
        <v>8</v>
      </c>
      <c r="G3" s="4">
        <v>0</v>
      </c>
      <c r="H3" s="4">
        <v>10</v>
      </c>
      <c r="I3" s="4">
        <v>16</v>
      </c>
      <c r="J3" s="4">
        <v>14</v>
      </c>
      <c r="K3" s="4">
        <v>11</v>
      </c>
      <c r="L3" s="4">
        <v>41</v>
      </c>
      <c r="M3" s="4">
        <v>56</v>
      </c>
      <c r="N3" s="4">
        <v>39</v>
      </c>
      <c r="O3" s="4">
        <v>41</v>
      </c>
      <c r="P3" s="4">
        <f>D3*100</f>
        <v>800</v>
      </c>
      <c r="Q3" s="4">
        <f t="shared" ref="Q3:S3" si="3">E3*100</f>
        <v>600</v>
      </c>
      <c r="R3" s="4">
        <f t="shared" si="3"/>
        <v>800</v>
      </c>
      <c r="S3" s="4">
        <f t="shared" si="3"/>
        <v>0</v>
      </c>
      <c r="T3" s="4">
        <f t="shared" si="1"/>
        <v>10000000</v>
      </c>
      <c r="U3" s="4">
        <f t="shared" si="1"/>
        <v>16000000</v>
      </c>
      <c r="V3" s="4">
        <f t="shared" si="1"/>
        <v>14000000</v>
      </c>
      <c r="W3" s="4">
        <f t="shared" si="1"/>
        <v>11000000</v>
      </c>
      <c r="X3" s="4">
        <f t="shared" si="2"/>
        <v>4100000000</v>
      </c>
      <c r="Y3" s="4">
        <f t="shared" si="2"/>
        <v>5600000000</v>
      </c>
      <c r="Z3" s="4">
        <f t="shared" si="2"/>
        <v>3900000000</v>
      </c>
      <c r="AA3" s="4">
        <f t="shared" si="2"/>
        <v>4100000000</v>
      </c>
    </row>
    <row r="4" spans="1:28" x14ac:dyDescent="0.2">
      <c r="A4">
        <v>10</v>
      </c>
      <c r="C4" t="s">
        <v>1</v>
      </c>
      <c r="D4" s="3">
        <v>59</v>
      </c>
      <c r="E4" s="3">
        <v>90</v>
      </c>
      <c r="F4" s="3">
        <v>78</v>
      </c>
      <c r="G4" s="3">
        <v>67</v>
      </c>
      <c r="H4" s="1">
        <v>17</v>
      </c>
      <c r="I4" s="1">
        <v>21</v>
      </c>
      <c r="J4" s="1">
        <v>19</v>
      </c>
      <c r="K4" s="1">
        <v>24</v>
      </c>
      <c r="L4" s="2">
        <v>46</v>
      </c>
      <c r="M4" s="2">
        <v>47</v>
      </c>
      <c r="N4" s="2">
        <v>40</v>
      </c>
      <c r="O4" s="2">
        <v>61</v>
      </c>
      <c r="P4" s="3">
        <f>D4*10^5</f>
        <v>5900000</v>
      </c>
      <c r="Q4" s="3">
        <f t="shared" ref="Q4:S4" si="4">E4*10^5</f>
        <v>9000000</v>
      </c>
      <c r="R4" s="3">
        <f t="shared" si="4"/>
        <v>7800000</v>
      </c>
      <c r="S4" s="3">
        <f t="shared" si="4"/>
        <v>6700000</v>
      </c>
      <c r="T4" s="1">
        <f t="shared" si="1"/>
        <v>17000000</v>
      </c>
      <c r="U4" s="1">
        <f t="shared" si="1"/>
        <v>21000000</v>
      </c>
      <c r="V4" s="1">
        <f t="shared" si="1"/>
        <v>19000000</v>
      </c>
      <c r="W4" s="1">
        <f t="shared" si="1"/>
        <v>24000000</v>
      </c>
      <c r="X4" s="2">
        <f t="shared" si="2"/>
        <v>4600000000</v>
      </c>
      <c r="Y4" s="2">
        <f t="shared" si="2"/>
        <v>4700000000</v>
      </c>
      <c r="Z4" s="2">
        <f t="shared" si="2"/>
        <v>4000000000</v>
      </c>
      <c r="AA4" s="2">
        <f t="shared" si="2"/>
        <v>6100000000</v>
      </c>
      <c r="AB4" s="9"/>
    </row>
    <row r="5" spans="1:28" x14ac:dyDescent="0.2">
      <c r="C5" t="s">
        <v>3</v>
      </c>
      <c r="D5" s="3">
        <v>86</v>
      </c>
      <c r="E5" s="3">
        <v>92</v>
      </c>
      <c r="F5" s="3">
        <v>94</v>
      </c>
      <c r="G5" s="3">
        <v>64</v>
      </c>
      <c r="H5" s="1">
        <v>24</v>
      </c>
      <c r="I5" s="1">
        <v>20</v>
      </c>
      <c r="J5" s="1">
        <v>22</v>
      </c>
      <c r="K5" s="1">
        <v>24</v>
      </c>
      <c r="L5" s="2">
        <v>48</v>
      </c>
      <c r="M5" s="2">
        <v>63</v>
      </c>
      <c r="N5" s="2">
        <v>45</v>
      </c>
      <c r="O5" s="2">
        <v>50</v>
      </c>
      <c r="P5" s="3">
        <f>D5*100</f>
        <v>8600</v>
      </c>
      <c r="Q5" s="3">
        <f t="shared" ref="Q5:S5" si="5">E5*100</f>
        <v>9200</v>
      </c>
      <c r="R5" s="3">
        <f t="shared" si="5"/>
        <v>9400</v>
      </c>
      <c r="S5" s="3">
        <f t="shared" si="5"/>
        <v>6400</v>
      </c>
      <c r="T5" s="1">
        <f t="shared" si="1"/>
        <v>24000000</v>
      </c>
      <c r="U5" s="1">
        <f t="shared" si="1"/>
        <v>20000000</v>
      </c>
      <c r="V5" s="1">
        <f t="shared" si="1"/>
        <v>22000000</v>
      </c>
      <c r="W5" s="1">
        <f t="shared" si="1"/>
        <v>24000000</v>
      </c>
      <c r="X5" s="2">
        <f t="shared" si="2"/>
        <v>4800000000</v>
      </c>
      <c r="Y5" s="2">
        <f t="shared" si="2"/>
        <v>6300000000</v>
      </c>
      <c r="Z5" s="2">
        <f t="shared" si="2"/>
        <v>4500000000</v>
      </c>
      <c r="AA5" s="2">
        <f t="shared" si="2"/>
        <v>5000000000</v>
      </c>
    </row>
    <row r="6" spans="1:28" x14ac:dyDescent="0.2">
      <c r="A6">
        <v>10</v>
      </c>
      <c r="C6" t="s">
        <v>1</v>
      </c>
      <c r="D6" s="3">
        <v>29</v>
      </c>
      <c r="E6" s="3">
        <v>32</v>
      </c>
      <c r="F6" s="3">
        <v>23</v>
      </c>
      <c r="G6" s="3">
        <v>29</v>
      </c>
      <c r="H6" s="1">
        <v>17</v>
      </c>
      <c r="I6" s="1">
        <v>3</v>
      </c>
      <c r="J6" s="1">
        <v>1</v>
      </c>
      <c r="K6" s="1">
        <v>6</v>
      </c>
      <c r="L6" s="2">
        <v>50</v>
      </c>
      <c r="M6" s="2">
        <v>36</v>
      </c>
      <c r="N6" s="2">
        <v>44</v>
      </c>
      <c r="O6" s="2">
        <v>43</v>
      </c>
      <c r="P6" s="3">
        <f>D6*10^5</f>
        <v>2900000</v>
      </c>
      <c r="Q6" s="3">
        <f t="shared" ref="Q6:S6" si="6">E6*10^5</f>
        <v>3200000</v>
      </c>
      <c r="R6" s="3">
        <f t="shared" si="6"/>
        <v>2300000</v>
      </c>
      <c r="S6" s="3">
        <f t="shared" si="6"/>
        <v>2900000</v>
      </c>
      <c r="T6" s="1">
        <f t="shared" si="1"/>
        <v>17000000</v>
      </c>
      <c r="U6" s="1">
        <f t="shared" si="1"/>
        <v>3000000</v>
      </c>
      <c r="V6" s="1">
        <f t="shared" si="1"/>
        <v>1000000</v>
      </c>
      <c r="W6" s="1">
        <f t="shared" si="1"/>
        <v>6000000</v>
      </c>
      <c r="X6" s="2">
        <f t="shared" si="2"/>
        <v>5000000000</v>
      </c>
      <c r="Y6" s="2">
        <f t="shared" si="2"/>
        <v>3600000000</v>
      </c>
      <c r="Z6" s="2">
        <f t="shared" si="2"/>
        <v>4400000000</v>
      </c>
      <c r="AA6" s="2">
        <f t="shared" si="2"/>
        <v>4300000000</v>
      </c>
      <c r="AB6" s="9"/>
    </row>
    <row r="7" spans="1:28" x14ac:dyDescent="0.2">
      <c r="C7" t="s">
        <v>3</v>
      </c>
      <c r="D7" s="3">
        <v>26</v>
      </c>
      <c r="E7" s="3">
        <v>17</v>
      </c>
      <c r="F7" s="3">
        <v>31</v>
      </c>
      <c r="G7" s="3">
        <v>27</v>
      </c>
      <c r="H7" s="1">
        <v>12</v>
      </c>
      <c r="I7" s="1">
        <v>6</v>
      </c>
      <c r="J7" s="1">
        <v>6</v>
      </c>
      <c r="K7" s="1">
        <v>4</v>
      </c>
      <c r="L7" s="2">
        <v>42</v>
      </c>
      <c r="M7" s="2">
        <v>43</v>
      </c>
      <c r="N7" s="2">
        <v>48</v>
      </c>
      <c r="O7" s="2">
        <v>44</v>
      </c>
      <c r="P7" s="3">
        <f>D7*100</f>
        <v>2600</v>
      </c>
      <c r="Q7" s="3">
        <f t="shared" ref="Q7:S7" si="7">E7*100</f>
        <v>1700</v>
      </c>
      <c r="R7" s="3">
        <f t="shared" si="7"/>
        <v>3100</v>
      </c>
      <c r="S7" s="3">
        <f t="shared" si="7"/>
        <v>2700</v>
      </c>
      <c r="T7" s="1">
        <f t="shared" si="1"/>
        <v>12000000</v>
      </c>
      <c r="U7" s="1">
        <f t="shared" si="1"/>
        <v>6000000</v>
      </c>
      <c r="V7" s="1">
        <f t="shared" si="1"/>
        <v>6000000</v>
      </c>
      <c r="W7" s="1">
        <f t="shared" si="1"/>
        <v>4000000</v>
      </c>
      <c r="X7" s="2">
        <f t="shared" si="2"/>
        <v>4200000000</v>
      </c>
      <c r="Y7" s="2">
        <f t="shared" si="2"/>
        <v>4300000000</v>
      </c>
      <c r="Z7" s="2">
        <f t="shared" si="2"/>
        <v>4800000000</v>
      </c>
      <c r="AA7" s="2">
        <f t="shared" si="2"/>
        <v>4400000000</v>
      </c>
    </row>
    <row r="8" spans="1:28" x14ac:dyDescent="0.2">
      <c r="A8">
        <v>100</v>
      </c>
      <c r="C8" t="s">
        <v>1</v>
      </c>
      <c r="D8" s="3">
        <v>52</v>
      </c>
      <c r="E8" s="3">
        <v>55</v>
      </c>
      <c r="F8" s="3">
        <v>65</v>
      </c>
      <c r="G8" s="3">
        <v>39</v>
      </c>
      <c r="H8" s="1">
        <v>16</v>
      </c>
      <c r="I8" s="1">
        <v>14</v>
      </c>
      <c r="J8" s="1">
        <v>4</v>
      </c>
      <c r="K8" s="1">
        <v>11</v>
      </c>
      <c r="L8" s="2">
        <v>54</v>
      </c>
      <c r="M8" s="2">
        <v>48</v>
      </c>
      <c r="N8" s="2">
        <v>50</v>
      </c>
      <c r="O8" s="2">
        <v>54</v>
      </c>
      <c r="P8" s="3">
        <f>D8*10^5</f>
        <v>5200000</v>
      </c>
      <c r="Q8" s="3">
        <f t="shared" ref="Q8:S8" si="8">E8*10^5</f>
        <v>5500000</v>
      </c>
      <c r="R8" s="3">
        <f t="shared" si="8"/>
        <v>6500000</v>
      </c>
      <c r="S8" s="3">
        <f t="shared" si="8"/>
        <v>3900000</v>
      </c>
      <c r="T8" s="1">
        <f t="shared" si="1"/>
        <v>16000000</v>
      </c>
      <c r="U8" s="1">
        <f t="shared" si="1"/>
        <v>14000000</v>
      </c>
      <c r="V8" s="1">
        <f t="shared" si="1"/>
        <v>4000000</v>
      </c>
      <c r="W8" s="1">
        <f t="shared" si="1"/>
        <v>11000000</v>
      </c>
      <c r="X8" s="2">
        <f t="shared" si="2"/>
        <v>5400000000</v>
      </c>
      <c r="Y8" s="2">
        <f t="shared" si="2"/>
        <v>4800000000</v>
      </c>
      <c r="Z8" s="2">
        <f t="shared" si="2"/>
        <v>5000000000</v>
      </c>
      <c r="AA8" s="2">
        <f t="shared" si="2"/>
        <v>5400000000</v>
      </c>
      <c r="AB8" s="9"/>
    </row>
    <row r="9" spans="1:28" x14ac:dyDescent="0.2">
      <c r="C9" t="s">
        <v>3</v>
      </c>
      <c r="D9" s="3">
        <v>84</v>
      </c>
      <c r="E9" s="3">
        <v>74</v>
      </c>
      <c r="F9" s="3">
        <v>56</v>
      </c>
      <c r="G9" s="3">
        <v>55</v>
      </c>
      <c r="H9" s="1">
        <v>8</v>
      </c>
      <c r="I9" s="1">
        <v>6</v>
      </c>
      <c r="J9" s="1">
        <v>3</v>
      </c>
      <c r="K9" s="1">
        <v>8</v>
      </c>
      <c r="L9" s="2">
        <v>69</v>
      </c>
      <c r="M9" s="2">
        <v>44</v>
      </c>
      <c r="N9" s="2">
        <v>45</v>
      </c>
      <c r="O9" s="2">
        <v>37</v>
      </c>
      <c r="P9" s="3">
        <f>D9*100</f>
        <v>8400</v>
      </c>
      <c r="Q9" s="3">
        <f t="shared" ref="Q9:S9" si="9">E9*100</f>
        <v>7400</v>
      </c>
      <c r="R9" s="3">
        <f t="shared" si="9"/>
        <v>5600</v>
      </c>
      <c r="S9" s="3">
        <f t="shared" si="9"/>
        <v>5500</v>
      </c>
      <c r="T9" s="1">
        <f t="shared" si="1"/>
        <v>8000000</v>
      </c>
      <c r="U9" s="1">
        <f t="shared" si="1"/>
        <v>6000000</v>
      </c>
      <c r="V9" s="1">
        <f t="shared" si="1"/>
        <v>3000000</v>
      </c>
      <c r="W9" s="1">
        <f t="shared" si="1"/>
        <v>8000000</v>
      </c>
      <c r="X9" s="2">
        <f t="shared" si="2"/>
        <v>6900000000</v>
      </c>
      <c r="Y9" s="2">
        <f t="shared" si="2"/>
        <v>4400000000</v>
      </c>
      <c r="Z9" s="2">
        <f t="shared" si="2"/>
        <v>4500000000</v>
      </c>
      <c r="AA9" s="2">
        <f t="shared" si="2"/>
        <v>3700000000</v>
      </c>
    </row>
    <row r="10" spans="1:28" x14ac:dyDescent="0.2">
      <c r="A10">
        <v>100</v>
      </c>
      <c r="C10" t="s">
        <v>1</v>
      </c>
      <c r="D10" s="3">
        <v>13</v>
      </c>
      <c r="E10" s="3">
        <v>9</v>
      </c>
      <c r="F10" s="3">
        <v>16</v>
      </c>
      <c r="G10" s="3">
        <v>9</v>
      </c>
      <c r="H10" s="1">
        <v>27</v>
      </c>
      <c r="I10" s="1">
        <v>28</v>
      </c>
      <c r="J10" s="1">
        <v>45</v>
      </c>
      <c r="K10" s="1">
        <v>40</v>
      </c>
      <c r="L10" s="2">
        <v>46</v>
      </c>
      <c r="M10" s="2">
        <v>51</v>
      </c>
      <c r="N10" s="2">
        <v>42</v>
      </c>
      <c r="O10" s="2">
        <v>46</v>
      </c>
      <c r="P10" s="3">
        <f>D10*10^6</f>
        <v>13000000</v>
      </c>
      <c r="Q10" s="3">
        <f t="shared" ref="Q10:S10" si="10">E10*10^6</f>
        <v>9000000</v>
      </c>
      <c r="R10" s="3">
        <f t="shared" si="10"/>
        <v>16000000</v>
      </c>
      <c r="S10" s="3">
        <f t="shared" si="10"/>
        <v>9000000</v>
      </c>
      <c r="T10" s="1">
        <f t="shared" ref="T10:W15" si="11">H10*10^5</f>
        <v>2700000</v>
      </c>
      <c r="U10" s="1">
        <f t="shared" si="11"/>
        <v>2800000</v>
      </c>
      <c r="V10" s="1">
        <f t="shared" si="11"/>
        <v>4500000</v>
      </c>
      <c r="W10" s="1">
        <f t="shared" si="11"/>
        <v>4000000</v>
      </c>
      <c r="X10" s="2">
        <f t="shared" si="2"/>
        <v>4600000000</v>
      </c>
      <c r="Y10" s="2">
        <f t="shared" si="2"/>
        <v>5100000000</v>
      </c>
      <c r="Z10" s="2">
        <f t="shared" si="2"/>
        <v>4200000000</v>
      </c>
      <c r="AA10" s="2">
        <f t="shared" si="2"/>
        <v>4600000000</v>
      </c>
      <c r="AB10" s="9"/>
    </row>
    <row r="11" spans="1:28" x14ac:dyDescent="0.2">
      <c r="C11" t="s">
        <v>3</v>
      </c>
      <c r="D11" s="3">
        <v>8</v>
      </c>
      <c r="E11" s="3">
        <v>7</v>
      </c>
      <c r="F11" s="3">
        <v>11</v>
      </c>
      <c r="G11" s="3">
        <v>10</v>
      </c>
      <c r="H11" s="1">
        <v>45</v>
      </c>
      <c r="I11" s="1">
        <v>49</v>
      </c>
      <c r="J11" s="1">
        <v>37</v>
      </c>
      <c r="K11" s="1">
        <v>38</v>
      </c>
      <c r="L11" s="2">
        <v>35</v>
      </c>
      <c r="M11" s="2">
        <v>46</v>
      </c>
      <c r="N11" s="2">
        <v>48</v>
      </c>
      <c r="O11" s="2">
        <v>54</v>
      </c>
      <c r="P11" s="3">
        <f>D11*10^3</f>
        <v>8000</v>
      </c>
      <c r="Q11" s="3">
        <f t="shared" ref="Q11:S11" si="12">E11*10^3</f>
        <v>7000</v>
      </c>
      <c r="R11" s="3">
        <f t="shared" si="12"/>
        <v>11000</v>
      </c>
      <c r="S11" s="3">
        <f t="shared" si="12"/>
        <v>10000</v>
      </c>
      <c r="T11" s="1">
        <f t="shared" si="11"/>
        <v>4500000</v>
      </c>
      <c r="U11" s="1">
        <f t="shared" si="11"/>
        <v>4900000</v>
      </c>
      <c r="V11" s="1">
        <f t="shared" si="11"/>
        <v>3700000</v>
      </c>
      <c r="W11" s="1">
        <f t="shared" si="11"/>
        <v>3800000</v>
      </c>
      <c r="X11" s="2">
        <f t="shared" si="2"/>
        <v>3500000000</v>
      </c>
      <c r="Y11" s="2">
        <f t="shared" si="2"/>
        <v>4600000000</v>
      </c>
      <c r="Z11" s="2">
        <f t="shared" si="2"/>
        <v>4800000000</v>
      </c>
      <c r="AA11" s="2">
        <f t="shared" si="2"/>
        <v>5400000000</v>
      </c>
    </row>
    <row r="12" spans="1:28" x14ac:dyDescent="0.2">
      <c r="A12">
        <v>100</v>
      </c>
      <c r="C12" t="s">
        <v>1</v>
      </c>
      <c r="D12" s="3">
        <v>8</v>
      </c>
      <c r="E12" s="3">
        <v>8</v>
      </c>
      <c r="F12" s="3">
        <v>26</v>
      </c>
      <c r="G12" s="3">
        <v>5</v>
      </c>
      <c r="H12" s="1">
        <v>75</v>
      </c>
      <c r="I12" s="1">
        <v>77</v>
      </c>
      <c r="J12" s="1">
        <v>62</v>
      </c>
      <c r="K12" s="1">
        <v>70</v>
      </c>
      <c r="L12" s="2">
        <v>52</v>
      </c>
      <c r="M12" s="2">
        <v>39</v>
      </c>
      <c r="N12" s="2">
        <v>56</v>
      </c>
      <c r="O12" s="2">
        <v>59</v>
      </c>
      <c r="P12" s="3">
        <f>D12*10^6</f>
        <v>8000000</v>
      </c>
      <c r="Q12" s="3">
        <f t="shared" ref="Q12:S12" si="13">E12*10^6</f>
        <v>8000000</v>
      </c>
      <c r="R12" s="3">
        <f t="shared" si="13"/>
        <v>26000000</v>
      </c>
      <c r="S12" s="3">
        <f t="shared" si="13"/>
        <v>5000000</v>
      </c>
      <c r="T12" s="1">
        <f t="shared" si="11"/>
        <v>7500000</v>
      </c>
      <c r="U12" s="1">
        <f t="shared" si="11"/>
        <v>7700000</v>
      </c>
      <c r="V12" s="1">
        <f t="shared" si="11"/>
        <v>6200000</v>
      </c>
      <c r="W12" s="1">
        <f t="shared" si="11"/>
        <v>7000000</v>
      </c>
      <c r="X12" s="2">
        <f t="shared" si="2"/>
        <v>5200000000</v>
      </c>
      <c r="Y12" s="2">
        <f t="shared" si="2"/>
        <v>3900000000</v>
      </c>
      <c r="Z12" s="2">
        <f t="shared" si="2"/>
        <v>5600000000</v>
      </c>
      <c r="AA12" s="2">
        <f t="shared" si="2"/>
        <v>5900000000</v>
      </c>
      <c r="AB12" s="9"/>
    </row>
    <row r="13" spans="1:28" x14ac:dyDescent="0.2">
      <c r="C13" t="s">
        <v>3</v>
      </c>
      <c r="D13" s="3">
        <v>14</v>
      </c>
      <c r="E13" s="3">
        <v>11</v>
      </c>
      <c r="F13" s="3">
        <v>18</v>
      </c>
      <c r="G13" s="3">
        <v>14</v>
      </c>
      <c r="H13" s="1">
        <v>80</v>
      </c>
      <c r="I13" s="1">
        <v>77</v>
      </c>
      <c r="J13" s="1">
        <v>68</v>
      </c>
      <c r="K13" s="1">
        <v>79</v>
      </c>
      <c r="L13" s="2">
        <v>38</v>
      </c>
      <c r="M13" s="2">
        <v>33</v>
      </c>
      <c r="N13" s="2">
        <v>51</v>
      </c>
      <c r="O13" s="2">
        <v>61</v>
      </c>
      <c r="P13" s="3">
        <f>D13*10^3</f>
        <v>14000</v>
      </c>
      <c r="Q13" s="3">
        <f t="shared" ref="Q13:S13" si="14">E13*10^3</f>
        <v>11000</v>
      </c>
      <c r="R13" s="3">
        <f t="shared" si="14"/>
        <v>18000</v>
      </c>
      <c r="S13" s="3">
        <f t="shared" si="14"/>
        <v>14000</v>
      </c>
      <c r="T13" s="1">
        <f t="shared" si="11"/>
        <v>8000000</v>
      </c>
      <c r="U13" s="1">
        <f t="shared" si="11"/>
        <v>7700000</v>
      </c>
      <c r="V13" s="1">
        <f t="shared" si="11"/>
        <v>6800000</v>
      </c>
      <c r="W13" s="1">
        <f t="shared" si="11"/>
        <v>7900000</v>
      </c>
      <c r="X13" s="2">
        <f t="shared" si="2"/>
        <v>3800000000</v>
      </c>
      <c r="Y13" s="2">
        <f t="shared" si="2"/>
        <v>3300000000</v>
      </c>
      <c r="Z13" s="2">
        <f t="shared" si="2"/>
        <v>5100000000</v>
      </c>
      <c r="AA13" s="2">
        <f t="shared" si="2"/>
        <v>6100000000</v>
      </c>
    </row>
    <row r="14" spans="1:28" x14ac:dyDescent="0.2">
      <c r="A14">
        <v>100</v>
      </c>
      <c r="C14" t="s">
        <v>1</v>
      </c>
      <c r="D14" s="3">
        <v>12</v>
      </c>
      <c r="E14" s="3">
        <v>16</v>
      </c>
      <c r="F14" s="3">
        <v>13</v>
      </c>
      <c r="G14" s="3">
        <v>16</v>
      </c>
      <c r="H14" s="1">
        <v>64</v>
      </c>
      <c r="I14" s="1">
        <v>57</v>
      </c>
      <c r="J14" s="1">
        <v>78</v>
      </c>
      <c r="K14" s="1">
        <v>79</v>
      </c>
      <c r="L14" s="2">
        <v>52</v>
      </c>
      <c r="M14" s="2">
        <v>39</v>
      </c>
      <c r="N14" s="2">
        <v>56</v>
      </c>
      <c r="O14" s="2">
        <v>59</v>
      </c>
      <c r="P14" s="3">
        <f>D14*10^6</f>
        <v>12000000</v>
      </c>
      <c r="Q14" s="3">
        <f t="shared" ref="Q14:S14" si="15">E14*10^6</f>
        <v>16000000</v>
      </c>
      <c r="R14" s="3">
        <f t="shared" si="15"/>
        <v>13000000</v>
      </c>
      <c r="S14" s="3">
        <f t="shared" si="15"/>
        <v>16000000</v>
      </c>
      <c r="T14" s="1">
        <f t="shared" si="11"/>
        <v>6400000</v>
      </c>
      <c r="U14" s="1">
        <f t="shared" si="11"/>
        <v>5700000</v>
      </c>
      <c r="V14" s="1">
        <f t="shared" si="11"/>
        <v>7800000</v>
      </c>
      <c r="W14" s="1">
        <f t="shared" si="11"/>
        <v>7900000</v>
      </c>
      <c r="X14" s="2">
        <f t="shared" si="2"/>
        <v>5200000000</v>
      </c>
      <c r="Y14" s="2">
        <f t="shared" si="2"/>
        <v>3900000000</v>
      </c>
      <c r="Z14" s="2">
        <f t="shared" si="2"/>
        <v>5600000000</v>
      </c>
      <c r="AA14" s="2">
        <f t="shared" si="2"/>
        <v>5900000000</v>
      </c>
      <c r="AB14" s="9"/>
    </row>
    <row r="15" spans="1:28" x14ac:dyDescent="0.2">
      <c r="C15" t="s">
        <v>3</v>
      </c>
      <c r="D15" s="3">
        <v>23</v>
      </c>
      <c r="E15" s="3">
        <v>27</v>
      </c>
      <c r="F15" s="3">
        <v>22</v>
      </c>
      <c r="G15" s="3">
        <v>22</v>
      </c>
      <c r="H15" s="1">
        <v>63</v>
      </c>
      <c r="I15" s="1">
        <v>51</v>
      </c>
      <c r="J15" s="1">
        <v>69</v>
      </c>
      <c r="K15" s="1">
        <v>61</v>
      </c>
      <c r="L15" s="2">
        <v>38</v>
      </c>
      <c r="M15" s="2">
        <v>33</v>
      </c>
      <c r="N15" s="2">
        <v>51</v>
      </c>
      <c r="O15" s="2">
        <v>61</v>
      </c>
      <c r="P15" s="3">
        <f>D15*10^3</f>
        <v>23000</v>
      </c>
      <c r="Q15" s="3">
        <f t="shared" ref="Q15:S15" si="16">E15*10^3</f>
        <v>27000</v>
      </c>
      <c r="R15" s="3">
        <f t="shared" si="16"/>
        <v>22000</v>
      </c>
      <c r="S15" s="3">
        <f t="shared" si="16"/>
        <v>22000</v>
      </c>
      <c r="T15" s="1">
        <f t="shared" si="11"/>
        <v>6300000</v>
      </c>
      <c r="U15" s="1">
        <f t="shared" si="11"/>
        <v>5100000</v>
      </c>
      <c r="V15" s="1">
        <f t="shared" si="11"/>
        <v>6900000</v>
      </c>
      <c r="W15" s="1">
        <f t="shared" si="11"/>
        <v>6100000</v>
      </c>
      <c r="X15" s="2">
        <f t="shared" si="2"/>
        <v>3800000000</v>
      </c>
      <c r="Y15" s="2">
        <f t="shared" si="2"/>
        <v>3300000000</v>
      </c>
      <c r="Z15" s="2">
        <f t="shared" si="2"/>
        <v>5100000000</v>
      </c>
      <c r="AA15" s="2">
        <f t="shared" si="2"/>
        <v>6100000000</v>
      </c>
    </row>
    <row r="16" spans="1:28" x14ac:dyDescent="0.2">
      <c r="A16">
        <v>1000</v>
      </c>
      <c r="C16" t="s">
        <v>1</v>
      </c>
      <c r="D16" s="3">
        <v>22</v>
      </c>
      <c r="E16" s="3">
        <v>37</v>
      </c>
      <c r="F16" s="3">
        <v>27</v>
      </c>
      <c r="G16" s="3">
        <v>36</v>
      </c>
      <c r="L16" s="2">
        <v>52</v>
      </c>
      <c r="M16" s="2">
        <v>39</v>
      </c>
      <c r="N16" s="2">
        <v>56</v>
      </c>
      <c r="O16" s="2">
        <v>59</v>
      </c>
      <c r="P16" s="3">
        <f>D16*10^6</f>
        <v>22000000</v>
      </c>
      <c r="Q16" s="3">
        <f t="shared" ref="Q16:S16" si="17">E16*10^6</f>
        <v>37000000</v>
      </c>
      <c r="R16" s="3">
        <f t="shared" si="17"/>
        <v>27000000</v>
      </c>
      <c r="S16" s="3">
        <f t="shared" si="17"/>
        <v>36000000</v>
      </c>
      <c r="X16" s="2">
        <f t="shared" si="2"/>
        <v>5200000000</v>
      </c>
      <c r="Y16" s="2">
        <f t="shared" si="2"/>
        <v>3900000000</v>
      </c>
      <c r="Z16" s="2">
        <f t="shared" si="2"/>
        <v>5600000000</v>
      </c>
      <c r="AA16" s="2">
        <f t="shared" si="2"/>
        <v>5900000000</v>
      </c>
      <c r="AB16" s="9"/>
    </row>
    <row r="17" spans="1:29" x14ac:dyDescent="0.2">
      <c r="C17" t="s">
        <v>3</v>
      </c>
      <c r="D17" s="3">
        <v>45</v>
      </c>
      <c r="E17" s="3">
        <v>35</v>
      </c>
      <c r="F17" s="3">
        <v>45</v>
      </c>
      <c r="G17" s="3">
        <v>62</v>
      </c>
      <c r="L17" s="2">
        <v>38</v>
      </c>
      <c r="M17" s="2">
        <v>33</v>
      </c>
      <c r="N17" s="2">
        <v>51</v>
      </c>
      <c r="O17" s="2">
        <v>61</v>
      </c>
      <c r="P17" s="3">
        <f>D17*10^3</f>
        <v>45000</v>
      </c>
      <c r="Q17" s="3">
        <f t="shared" ref="Q17:S17" si="18">E17*10^3</f>
        <v>35000</v>
      </c>
      <c r="R17" s="3">
        <f t="shared" si="18"/>
        <v>45000</v>
      </c>
      <c r="S17" s="3">
        <f t="shared" si="18"/>
        <v>62000</v>
      </c>
      <c r="X17" s="2">
        <f t="shared" si="2"/>
        <v>3800000000</v>
      </c>
      <c r="Y17" s="2">
        <f t="shared" si="2"/>
        <v>3300000000</v>
      </c>
      <c r="Z17" s="2">
        <f t="shared" si="2"/>
        <v>5100000000</v>
      </c>
      <c r="AA17" s="2">
        <f t="shared" si="2"/>
        <v>6100000000</v>
      </c>
    </row>
    <row r="18" spans="1:29" x14ac:dyDescent="0.2">
      <c r="A18">
        <v>1000</v>
      </c>
      <c r="C18" t="s">
        <v>1</v>
      </c>
      <c r="D18" s="3">
        <v>16</v>
      </c>
      <c r="E18" s="3">
        <v>16</v>
      </c>
      <c r="F18" s="3">
        <v>14</v>
      </c>
      <c r="G18" s="3">
        <v>15</v>
      </c>
      <c r="L18" s="2">
        <v>46</v>
      </c>
      <c r="M18" s="2">
        <v>47</v>
      </c>
      <c r="N18" s="2">
        <v>40</v>
      </c>
      <c r="O18" s="2">
        <v>61</v>
      </c>
      <c r="P18" s="3">
        <f>D18*10^6</f>
        <v>16000000</v>
      </c>
      <c r="Q18" s="3">
        <f t="shared" ref="Q18:S18" si="19">E18*10^6</f>
        <v>16000000</v>
      </c>
      <c r="R18" s="3">
        <f t="shared" si="19"/>
        <v>14000000</v>
      </c>
      <c r="S18" s="3">
        <f t="shared" si="19"/>
        <v>15000000</v>
      </c>
    </row>
    <row r="19" spans="1:29" x14ac:dyDescent="0.2">
      <c r="C19" t="s">
        <v>3</v>
      </c>
      <c r="D19" s="3">
        <v>32</v>
      </c>
      <c r="E19" s="3">
        <v>24</v>
      </c>
      <c r="F19" s="3">
        <v>39</v>
      </c>
      <c r="G19" s="3">
        <v>44</v>
      </c>
      <c r="L19" s="2">
        <v>48</v>
      </c>
      <c r="M19" s="2">
        <v>63</v>
      </c>
      <c r="N19" s="2">
        <v>45</v>
      </c>
      <c r="O19" s="2">
        <v>50</v>
      </c>
      <c r="P19" s="3">
        <f>D19*10^3</f>
        <v>32000</v>
      </c>
      <c r="Q19" s="3">
        <f t="shared" ref="Q19:S19" si="20">E19*10^3</f>
        <v>24000</v>
      </c>
      <c r="R19" s="3">
        <f t="shared" si="20"/>
        <v>39000</v>
      </c>
      <c r="S19" s="3">
        <f t="shared" si="20"/>
        <v>44000</v>
      </c>
    </row>
    <row r="20" spans="1:29" x14ac:dyDescent="0.2">
      <c r="A20">
        <v>1000</v>
      </c>
      <c r="C20" t="s">
        <v>1</v>
      </c>
      <c r="D20" s="3">
        <v>26</v>
      </c>
      <c r="E20" s="3">
        <v>12</v>
      </c>
      <c r="F20" s="3">
        <v>57</v>
      </c>
      <c r="G20" s="3">
        <v>35</v>
      </c>
      <c r="L20" s="2">
        <v>46</v>
      </c>
      <c r="M20" s="2">
        <v>47</v>
      </c>
      <c r="N20" s="2">
        <v>40</v>
      </c>
      <c r="O20" s="2">
        <v>61</v>
      </c>
      <c r="P20" s="3">
        <f>D20*10^6</f>
        <v>26000000</v>
      </c>
      <c r="Q20" s="3">
        <f t="shared" ref="Q20:S20" si="21">E20*10^6</f>
        <v>12000000</v>
      </c>
      <c r="R20" s="3">
        <f t="shared" si="21"/>
        <v>57000000</v>
      </c>
      <c r="S20" s="3">
        <f t="shared" si="21"/>
        <v>35000000</v>
      </c>
    </row>
    <row r="21" spans="1:29" x14ac:dyDescent="0.2">
      <c r="C21" t="s">
        <v>3</v>
      </c>
      <c r="D21" s="3">
        <v>44</v>
      </c>
      <c r="E21" s="3">
        <v>45</v>
      </c>
      <c r="F21" s="3">
        <v>42</v>
      </c>
      <c r="G21" s="3">
        <v>209</v>
      </c>
      <c r="L21" s="2">
        <v>48</v>
      </c>
      <c r="M21" s="2">
        <v>63</v>
      </c>
      <c r="N21" s="2">
        <v>45</v>
      </c>
      <c r="O21" s="2">
        <v>50</v>
      </c>
      <c r="P21" s="3">
        <f>D21*10^3</f>
        <v>44000</v>
      </c>
      <c r="Q21" s="3">
        <f t="shared" ref="Q21:S21" si="22">E21*10^3</f>
        <v>45000</v>
      </c>
      <c r="R21" s="3">
        <f t="shared" si="22"/>
        <v>42000</v>
      </c>
      <c r="S21" s="3">
        <f t="shared" si="22"/>
        <v>209000</v>
      </c>
    </row>
    <row r="22" spans="1:29" s="6" customFormat="1" ht="45" customHeight="1" x14ac:dyDescent="0.2">
      <c r="A22" s="6" t="s">
        <v>0</v>
      </c>
      <c r="B22" s="6" t="s">
        <v>15</v>
      </c>
      <c r="C22" s="6" t="s">
        <v>2</v>
      </c>
      <c r="D22" s="6" t="s">
        <v>14</v>
      </c>
      <c r="E22" s="6" t="s">
        <v>13</v>
      </c>
      <c r="F22" s="18" t="s">
        <v>12</v>
      </c>
      <c r="G22" s="6" t="s">
        <v>4</v>
      </c>
      <c r="H22" s="6" t="s">
        <v>5</v>
      </c>
      <c r="J22" s="6" t="s">
        <v>6</v>
      </c>
      <c r="K22" s="6" t="s">
        <v>7</v>
      </c>
      <c r="L22" s="6" t="s">
        <v>8</v>
      </c>
      <c r="AB22" s="10"/>
      <c r="AC22" s="10"/>
    </row>
    <row r="23" spans="1:29" s="4" customFormat="1" x14ac:dyDescent="0.2">
      <c r="A23" s="4">
        <v>10</v>
      </c>
      <c r="B23" t="s">
        <v>1</v>
      </c>
      <c r="C23" s="4">
        <f>AVERAGE(P2:S2)</f>
        <v>425000</v>
      </c>
      <c r="D23" s="4">
        <f>STDEV(P2:S2)</f>
        <v>95742.710775633808</v>
      </c>
      <c r="E23" s="4">
        <f>D23/C23</f>
        <v>0.22527696653090307</v>
      </c>
      <c r="F23" s="19">
        <f>C24/C23</f>
        <v>1.2941176470588236E-3</v>
      </c>
      <c r="G23" s="4">
        <f>SQRT(E23^2+E24^2)</f>
        <v>0.72427820121227859</v>
      </c>
      <c r="H23" s="4">
        <f>F23*G23</f>
        <v>9.3730120156883116E-4</v>
      </c>
      <c r="J23" s="4">
        <f>AVERAGE(P2:S2) / AVERAGE(T2:W2)</f>
        <v>2.361111111111111E-2</v>
      </c>
      <c r="K23" s="4">
        <f>AVERAGE(T2:W2)/(AVERAGE(T2:W2)+AVERAGE(P2:S2))</f>
        <v>0.97693351424694708</v>
      </c>
      <c r="L23" s="4">
        <f>24*0.001</f>
        <v>2.4E-2</v>
      </c>
      <c r="AB23" s="9"/>
      <c r="AC23" s="9"/>
    </row>
    <row r="24" spans="1:29" s="4" customFormat="1" x14ac:dyDescent="0.2">
      <c r="B24" t="s">
        <v>3</v>
      </c>
      <c r="C24" s="4">
        <f>AVERAGE(P3:S3)</f>
        <v>550</v>
      </c>
      <c r="D24" s="4">
        <f>STDEV(P3:S3)</f>
        <v>378.59388972001824</v>
      </c>
      <c r="E24" s="4">
        <f t="shared" ref="E24:E42" si="23">D24/C24</f>
        <v>0.68835252676366954</v>
      </c>
      <c r="F24" s="19"/>
      <c r="AB24" s="9"/>
      <c r="AC24" s="9"/>
    </row>
    <row r="25" spans="1:29" s="4" customFormat="1" x14ac:dyDescent="0.2">
      <c r="A25" s="4">
        <v>10</v>
      </c>
      <c r="B25" t="s">
        <v>1</v>
      </c>
      <c r="C25" s="4">
        <f>AVERAGE(P4:S4)</f>
        <v>7350000</v>
      </c>
      <c r="D25" s="4">
        <f>STDEV(P4:S4)</f>
        <v>1347837.774610382</v>
      </c>
      <c r="E25" s="4">
        <f t="shared" si="23"/>
        <v>0.18337928906263701</v>
      </c>
      <c r="F25" s="19">
        <f t="shared" ref="F25" si="24">C26/C25</f>
        <v>1.1428571428571429E-3</v>
      </c>
      <c r="G25" s="4">
        <f t="shared" ref="G25" si="25">SQRT(E25^2+E26^2)</f>
        <v>0.24588802138677304</v>
      </c>
      <c r="H25" s="4">
        <f t="shared" ref="H25" si="26">F25*G25</f>
        <v>2.8101488158488349E-4</v>
      </c>
      <c r="J25" s="4">
        <f>AVERAGE(P4:S4) / AVERAGE(T4:W4)</f>
        <v>0.36296296296296299</v>
      </c>
      <c r="K25" s="4">
        <f>AVERAGE(T4:W4)/(AVERAGE(T4:W4)+AVERAGE(P4:S4))</f>
        <v>0.73369565217391308</v>
      </c>
      <c r="L25" s="4">
        <f>311*0.001</f>
        <v>0.311</v>
      </c>
      <c r="AB25" s="9"/>
      <c r="AC25" s="9"/>
    </row>
    <row r="26" spans="1:29" s="4" customFormat="1" x14ac:dyDescent="0.2">
      <c r="B26" t="s">
        <v>3</v>
      </c>
      <c r="C26" s="4">
        <f>AVERAGE(P5:S5)</f>
        <v>8400</v>
      </c>
      <c r="D26" s="4">
        <f>STDEV(P5:S5)</f>
        <v>1375.9844960366861</v>
      </c>
      <c r="E26" s="4">
        <f t="shared" si="23"/>
        <v>0.16380767809960547</v>
      </c>
      <c r="F26" s="19"/>
      <c r="AB26" s="9"/>
      <c r="AC26" s="9"/>
    </row>
    <row r="27" spans="1:29" s="4" customFormat="1" x14ac:dyDescent="0.2">
      <c r="A27" s="4">
        <v>10</v>
      </c>
      <c r="B27" t="s">
        <v>1</v>
      </c>
      <c r="C27" s="4">
        <f>AVERAGE(P6:S6)</f>
        <v>2825000</v>
      </c>
      <c r="D27" s="4">
        <f>STDEV(P6:S6)</f>
        <v>377491.7217635375</v>
      </c>
      <c r="E27" s="4">
        <f t="shared" si="23"/>
        <v>0.13362538823488054</v>
      </c>
      <c r="F27" s="19">
        <f t="shared" ref="F27" si="27">C28/C27</f>
        <v>8.9380530973451322E-4</v>
      </c>
      <c r="G27" s="4">
        <f t="shared" ref="G27" si="28">SQRT(E27^2+E28^2)</f>
        <v>0.2694839828408902</v>
      </c>
      <c r="H27" s="4">
        <f t="shared" ref="H27" si="29">F27*G27</f>
        <v>2.4086621475159211E-4</v>
      </c>
      <c r="J27" s="4">
        <f>AVERAGE(P6:S6) / AVERAGE(T6:W6)</f>
        <v>0.41851851851851851</v>
      </c>
      <c r="K27" s="4">
        <f>AVERAGE(T6:W6)/(AVERAGE(T6:W6)+AVERAGE(P6:S6))</f>
        <v>0.70496083550913835</v>
      </c>
      <c r="L27" s="4">
        <v>0.35099999999999998</v>
      </c>
      <c r="AB27" s="9"/>
      <c r="AC27" s="9"/>
    </row>
    <row r="28" spans="1:29" s="4" customFormat="1" x14ac:dyDescent="0.2">
      <c r="B28" t="s">
        <v>3</v>
      </c>
      <c r="C28" s="4">
        <f>AVERAGE(P7:S7)</f>
        <v>2525</v>
      </c>
      <c r="D28" s="4">
        <f>STDEV(P7:S7)</f>
        <v>590.90326337452791</v>
      </c>
      <c r="E28" s="4">
        <f t="shared" si="23"/>
        <v>0.23402109440575364</v>
      </c>
      <c r="F28" s="19"/>
      <c r="AB28" s="9"/>
      <c r="AC28" s="9"/>
    </row>
    <row r="29" spans="1:29" s="4" customFormat="1" x14ac:dyDescent="0.2">
      <c r="A29" s="4">
        <v>100</v>
      </c>
      <c r="B29" t="s">
        <v>1</v>
      </c>
      <c r="C29" s="4">
        <f>AVERAGE(P8:S8)</f>
        <v>5275000</v>
      </c>
      <c r="D29" s="4">
        <f>STDEV(P8:S8)</f>
        <v>1071991.9153924002</v>
      </c>
      <c r="E29" s="4">
        <f t="shared" si="23"/>
        <v>0.20322121618813274</v>
      </c>
      <c r="F29" s="19">
        <f t="shared" ref="F29" si="30">C30/C29</f>
        <v>1.2748815165876776E-3</v>
      </c>
      <c r="G29" s="4">
        <f t="shared" ref="G29" si="31">SQRT(E29^2+E30^2)</f>
        <v>0.29278706736652477</v>
      </c>
      <c r="H29" s="4">
        <f t="shared" ref="H29" si="32">F29*G29</f>
        <v>3.7326882048149362E-4</v>
      </c>
      <c r="J29" s="4">
        <f>AVERAGE(P8:S8) / AVERAGE(T8:W8)</f>
        <v>0.46888888888888891</v>
      </c>
      <c r="K29" s="4">
        <f>AVERAGE(T8:W8)/(AVERAGE(T8:W8)+AVERAGE(P8:S8))</f>
        <v>0.68078668683812404</v>
      </c>
      <c r="L29" s="4">
        <f>385*0.001</f>
        <v>0.38500000000000001</v>
      </c>
      <c r="AB29" s="9"/>
      <c r="AC29" s="9"/>
    </row>
    <row r="30" spans="1:29" s="4" customFormat="1" x14ac:dyDescent="0.2">
      <c r="B30" t="s">
        <v>3</v>
      </c>
      <c r="C30" s="4">
        <f>AVERAGE(P9:S9)</f>
        <v>6725</v>
      </c>
      <c r="D30" s="4">
        <f>STDEV(P9:S9)</f>
        <v>1417.4507634012077</v>
      </c>
      <c r="E30" s="4">
        <f t="shared" si="23"/>
        <v>0.21077334771765172</v>
      </c>
      <c r="F30" s="19"/>
      <c r="AB30" s="9"/>
      <c r="AC30" s="9"/>
    </row>
    <row r="31" spans="1:29" s="4" customFormat="1" x14ac:dyDescent="0.2">
      <c r="A31" s="4">
        <v>100</v>
      </c>
      <c r="B31" t="s">
        <v>1</v>
      </c>
      <c r="C31" s="4">
        <f>AVERAGE(P10:S10)</f>
        <v>11750000</v>
      </c>
      <c r="D31" s="4">
        <f>STDEV(P10:S10)</f>
        <v>3403429.6427770229</v>
      </c>
      <c r="E31" s="4">
        <f t="shared" si="23"/>
        <v>0.28965358661932111</v>
      </c>
      <c r="F31" s="19">
        <f t="shared" ref="F31" si="33">C32/C31</f>
        <v>7.659574468085106E-4</v>
      </c>
      <c r="G31" s="4">
        <f t="shared" ref="G31" si="34">SQRT(E31^2+E32^2)</f>
        <v>0.35362616364732147</v>
      </c>
      <c r="H31" s="4">
        <f t="shared" ref="H31" si="35">F31*G31</f>
        <v>2.7086259343199091E-4</v>
      </c>
      <c r="J31" s="4">
        <f>AVERAGE(P10:S10) / AVERAGE(T10:W10)</f>
        <v>3.3571428571428572</v>
      </c>
      <c r="K31" s="4">
        <f>AVERAGE(T10:W10)/(AVERAGE(T10:W10)+AVERAGE(P10:S10))</f>
        <v>0.22950819672131148</v>
      </c>
      <c r="L31" s="4">
        <v>1.4730000000000001</v>
      </c>
      <c r="AB31" s="9"/>
      <c r="AC31" s="9"/>
    </row>
    <row r="32" spans="1:29" s="4" customFormat="1" x14ac:dyDescent="0.2">
      <c r="B32" t="s">
        <v>3</v>
      </c>
      <c r="C32" s="4">
        <f>AVERAGE(P11:S11)</f>
        <v>9000</v>
      </c>
      <c r="D32" s="4">
        <f>STDEV(P11:S11)</f>
        <v>1825.7418583505537</v>
      </c>
      <c r="E32" s="4">
        <f t="shared" si="23"/>
        <v>0.20286020648339487</v>
      </c>
      <c r="F32" s="19"/>
      <c r="AB32" s="9"/>
      <c r="AC32" s="9"/>
    </row>
    <row r="33" spans="1:29" s="4" customFormat="1" x14ac:dyDescent="0.2">
      <c r="A33" s="4">
        <v>100</v>
      </c>
      <c r="B33" t="s">
        <v>1</v>
      </c>
      <c r="C33" s="4">
        <f>AVERAGE(P12:S12)</f>
        <v>11750000</v>
      </c>
      <c r="D33" s="4">
        <f>STDEV(P12:S12)</f>
        <v>9604686.356149273</v>
      </c>
      <c r="E33" s="4">
        <f t="shared" si="23"/>
        <v>0.81742011541695936</v>
      </c>
      <c r="F33" s="19">
        <f t="shared" ref="F33" si="36">C34/C33</f>
        <v>1.2127659574468084E-3</v>
      </c>
      <c r="G33" s="4">
        <f t="shared" ref="G33" si="37">SQRT(E33^2+E34^2)</f>
        <v>0.84190470398466533</v>
      </c>
      <c r="H33" s="4">
        <f t="shared" ref="H33" si="38">F33*G33</f>
        <v>1.0210333644069345E-3</v>
      </c>
      <c r="J33" s="4">
        <f>AVERAGE(P12:S12) / AVERAGE(T12:W12)</f>
        <v>1.6549295774647887</v>
      </c>
      <c r="K33" s="4">
        <f>AVERAGE(T12:W12)/(AVERAGE(T12:W12)+AVERAGE(P12:S12))</f>
        <v>0.37665782493368699</v>
      </c>
      <c r="L33" s="4">
        <v>0.97699999999999998</v>
      </c>
      <c r="AB33" s="9"/>
      <c r="AC33" s="9"/>
    </row>
    <row r="34" spans="1:29" s="4" customFormat="1" x14ac:dyDescent="0.2">
      <c r="B34" t="s">
        <v>3</v>
      </c>
      <c r="C34" s="4">
        <f>AVERAGE(P13:S13)</f>
        <v>14250</v>
      </c>
      <c r="D34" s="4">
        <f>STDEV(P13:S13)</f>
        <v>2872.2813232690141</v>
      </c>
      <c r="E34" s="4">
        <f t="shared" si="23"/>
        <v>0.20156360163291329</v>
      </c>
      <c r="F34" s="19"/>
      <c r="AB34" s="9"/>
      <c r="AC34" s="9"/>
    </row>
    <row r="35" spans="1:29" s="4" customFormat="1" x14ac:dyDescent="0.2">
      <c r="A35" s="4">
        <v>100</v>
      </c>
      <c r="B35" t="s">
        <v>1</v>
      </c>
      <c r="C35" s="4">
        <f>AVERAGE(P14:S14)</f>
        <v>14250000</v>
      </c>
      <c r="D35" s="4">
        <f>STDEV(P14:S14)</f>
        <v>2061552.8128088303</v>
      </c>
      <c r="E35" s="4">
        <f t="shared" si="23"/>
        <v>0.14467037282868986</v>
      </c>
      <c r="F35" s="19">
        <f t="shared" ref="F35" si="39">C36/C35</f>
        <v>1.6491228070175438E-3</v>
      </c>
      <c r="G35" s="4">
        <f t="shared" ref="G35" si="40">SQRT(E35^2+E36^2)</f>
        <v>0.17660852199520388</v>
      </c>
      <c r="H35" s="4">
        <f t="shared" ref="H35" si="41">F35*G35</f>
        <v>2.9124914153595027E-4</v>
      </c>
      <c r="J35" s="4">
        <f>AVERAGE(P14:S14) / AVERAGE(T14:W14)</f>
        <v>2.050359712230216</v>
      </c>
      <c r="K35" s="4">
        <f>AVERAGE(T14:W14)/(AVERAGE(T14:W14)+AVERAGE(P14:S14))</f>
        <v>0.32783018867924529</v>
      </c>
      <c r="L35" s="4">
        <v>1.1160000000000001</v>
      </c>
      <c r="AB35" s="9"/>
      <c r="AC35" s="9"/>
    </row>
    <row r="36" spans="1:29" s="4" customFormat="1" x14ac:dyDescent="0.2">
      <c r="B36" t="s">
        <v>3</v>
      </c>
      <c r="C36" s="4">
        <f>AVERAGE(P15:S15)</f>
        <v>23500</v>
      </c>
      <c r="D36" s="4">
        <f>STDEV(P15:S15)</f>
        <v>2380.4761428476168</v>
      </c>
      <c r="E36" s="4">
        <f t="shared" si="23"/>
        <v>0.10129685714245178</v>
      </c>
      <c r="F36" s="19"/>
      <c r="AB36" s="9"/>
      <c r="AC36" s="9"/>
    </row>
    <row r="37" spans="1:29" s="4" customFormat="1" x14ac:dyDescent="0.2">
      <c r="A37" s="4">
        <v>1000</v>
      </c>
      <c r="B37" t="s">
        <v>1</v>
      </c>
      <c r="C37" s="4">
        <f>AVERAGE(P16:S16)</f>
        <v>30500000</v>
      </c>
      <c r="D37" s="4">
        <f>STDEV(P16:S16)</f>
        <v>7234178.138070235</v>
      </c>
      <c r="E37" s="4">
        <f t="shared" si="23"/>
        <v>0.23718616846131918</v>
      </c>
      <c r="F37" s="19">
        <f t="shared" ref="F37" si="42">C38/C37</f>
        <v>1.5327868852459017E-3</v>
      </c>
      <c r="G37" s="4">
        <f t="shared" ref="G37" si="43">SQRT(E37^2+E38^2)</f>
        <v>0.33722054479430857</v>
      </c>
      <c r="H37" s="4">
        <f t="shared" ref="H37" si="44">F37*G37</f>
        <v>5.1688722849619435E-4</v>
      </c>
      <c r="AB37" s="9"/>
      <c r="AC37" s="9"/>
    </row>
    <row r="38" spans="1:29" s="4" customFormat="1" x14ac:dyDescent="0.2">
      <c r="B38" t="s">
        <v>3</v>
      </c>
      <c r="C38" s="4">
        <f>AVERAGE(P17:S17)</f>
        <v>46750</v>
      </c>
      <c r="D38" s="4">
        <f>STDEV(P17:S17)</f>
        <v>11206.396982676159</v>
      </c>
      <c r="E38" s="4">
        <f t="shared" si="23"/>
        <v>0.23970902636740446</v>
      </c>
      <c r="F38" s="19"/>
      <c r="AB38" s="9"/>
      <c r="AC38" s="9"/>
    </row>
    <row r="39" spans="1:29" s="4" customFormat="1" x14ac:dyDescent="0.2">
      <c r="A39" s="4">
        <v>1000</v>
      </c>
      <c r="B39" t="s">
        <v>1</v>
      </c>
      <c r="C39" s="4">
        <f>AVERAGE(P18:S18)</f>
        <v>15250000</v>
      </c>
      <c r="D39" s="4">
        <f>STDEV(P18:S18)</f>
        <v>957427.10775633808</v>
      </c>
      <c r="E39" s="4">
        <f t="shared" si="23"/>
        <v>6.2782105426645127E-2</v>
      </c>
      <c r="F39" s="19">
        <f t="shared" ref="F39" si="45">C40/C39</f>
        <v>2.2786885245901639E-3</v>
      </c>
      <c r="G39" s="4">
        <f t="shared" ref="G39" si="46">SQRT(E39^2+E40^2)</f>
        <v>0.2579403924511835</v>
      </c>
      <c r="H39" s="4">
        <f t="shared" ref="H39" si="47">F39*G39</f>
        <v>5.8776581230679515E-4</v>
      </c>
      <c r="AB39" s="9"/>
      <c r="AC39" s="9"/>
    </row>
    <row r="40" spans="1:29" s="4" customFormat="1" x14ac:dyDescent="0.2">
      <c r="B40" t="s">
        <v>3</v>
      </c>
      <c r="C40" s="4">
        <f>AVERAGE(P19:S19)</f>
        <v>34750</v>
      </c>
      <c r="D40" s="4">
        <f>STDEV(P19:S19)</f>
        <v>8693.8675704966499</v>
      </c>
      <c r="E40" s="4">
        <f t="shared" si="23"/>
        <v>0.25018323943875254</v>
      </c>
      <c r="F40" s="19"/>
      <c r="AB40" s="9"/>
      <c r="AC40" s="9"/>
    </row>
    <row r="41" spans="1:29" s="4" customFormat="1" x14ac:dyDescent="0.2">
      <c r="A41" s="4">
        <v>1000</v>
      </c>
      <c r="B41" t="s">
        <v>1</v>
      </c>
      <c r="C41" s="4">
        <f>AVERAGE(P20:S20)</f>
        <v>32500000</v>
      </c>
      <c r="D41" s="4">
        <f>STDEV(P20:S20)</f>
        <v>18876793.513023693</v>
      </c>
      <c r="E41" s="4">
        <f t="shared" si="23"/>
        <v>0.58082441578534438</v>
      </c>
      <c r="F41" s="19">
        <f t="shared" ref="F41" si="48">C42/C41</f>
        <v>2.6153846153846153E-3</v>
      </c>
      <c r="G41" s="4">
        <f t="shared" ref="G41" si="49">SQRT(E41^2+E42^2)</f>
        <v>1.1328830033677619</v>
      </c>
      <c r="H41" s="4">
        <f t="shared" ref="H41" si="50">F41*G41</f>
        <v>2.9629247780387619E-3</v>
      </c>
      <c r="AB41" s="9"/>
      <c r="AC41" s="9"/>
    </row>
    <row r="42" spans="1:29" s="4" customFormat="1" x14ac:dyDescent="0.2">
      <c r="B42" t="s">
        <v>3</v>
      </c>
      <c r="C42" s="4">
        <f>AVERAGE(P21:S21)</f>
        <v>85000</v>
      </c>
      <c r="D42" s="4">
        <f>STDEV(P21:S21)</f>
        <v>82676.074733464047</v>
      </c>
      <c r="E42" s="4">
        <f t="shared" si="23"/>
        <v>0.97265970274663582</v>
      </c>
      <c r="AB42" s="9"/>
      <c r="AC42" s="9"/>
    </row>
    <row r="43" spans="1:29" s="4" customFormat="1" x14ac:dyDescent="0.2">
      <c r="B43"/>
      <c r="AB43" s="9"/>
      <c r="AC43" s="9"/>
    </row>
    <row r="44" spans="1:29" s="4" customFormat="1" x14ac:dyDescent="0.2">
      <c r="A44" s="14" t="s">
        <v>16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AB44" s="9"/>
      <c r="AC44" s="9"/>
    </row>
    <row r="45" spans="1:29" s="6" customFormat="1" ht="45" customHeight="1" x14ac:dyDescent="0.2">
      <c r="A45" s="6" t="s">
        <v>0</v>
      </c>
      <c r="B45" s="6" t="s">
        <v>15</v>
      </c>
      <c r="C45" s="6" t="s">
        <v>2</v>
      </c>
      <c r="D45" s="6" t="s">
        <v>14</v>
      </c>
      <c r="E45" s="6" t="s">
        <v>13</v>
      </c>
      <c r="F45" s="6" t="s">
        <v>12</v>
      </c>
      <c r="G45" s="6" t="s">
        <v>4</v>
      </c>
      <c r="H45" s="6" t="s">
        <v>5</v>
      </c>
      <c r="J45" s="6" t="s">
        <v>6</v>
      </c>
      <c r="K45" s="6" t="s">
        <v>7</v>
      </c>
      <c r="L45" s="18" t="s">
        <v>8</v>
      </c>
      <c r="AB45" s="10"/>
      <c r="AC45" s="10"/>
    </row>
    <row r="46" spans="1:29" s="4" customFormat="1" x14ac:dyDescent="0.2">
      <c r="A46" s="4">
        <v>10</v>
      </c>
      <c r="F46" s="4">
        <f>AVERAGE(F23,F25,F27)</f>
        <v>1.1102600332168267E-3</v>
      </c>
      <c r="G46" s="4">
        <f>AVERAGE(H23,H25,H27)</f>
        <v>4.8639409930176892E-4</v>
      </c>
      <c r="K46" s="4" t="s">
        <v>10</v>
      </c>
      <c r="L46" s="19">
        <f>AVERAGE(L23,L25,L27)</f>
        <v>0.22866666666666666</v>
      </c>
      <c r="AB46" s="9"/>
      <c r="AC46" s="9"/>
    </row>
    <row r="47" spans="1:29" s="4" customFormat="1" x14ac:dyDescent="0.2">
      <c r="A47" s="4">
        <v>100</v>
      </c>
      <c r="F47" s="4">
        <f>AVERAGE(F29,F31,F33,F35)</f>
        <v>1.225681931965135E-3</v>
      </c>
      <c r="G47" s="4">
        <f>AVERAGE(H29,H31,H33,H35)</f>
        <v>4.891034799640923E-4</v>
      </c>
      <c r="K47" s="4" t="s">
        <v>11</v>
      </c>
      <c r="L47" s="19">
        <f>AVERAGE(L29,L31,L33,L35)</f>
        <v>0.98775000000000002</v>
      </c>
      <c r="AB47" s="9"/>
      <c r="AC47" s="9"/>
    </row>
    <row r="48" spans="1:29" s="4" customFormat="1" x14ac:dyDescent="0.2">
      <c r="A48" s="4">
        <v>1000</v>
      </c>
      <c r="F48" s="4">
        <f>AVERAGE(F37,F39,F41)</f>
        <v>2.1422866750735602E-3</v>
      </c>
      <c r="G48" s="4">
        <f>AVERAGE(H37,H39,H41)</f>
        <v>1.3558592729472506E-3</v>
      </c>
      <c r="AB48" s="9"/>
      <c r="AC48" s="9"/>
    </row>
    <row r="49" spans="3:29" s="4" customFormat="1" x14ac:dyDescent="0.2">
      <c r="AB49" s="9"/>
      <c r="AC49" s="9"/>
    </row>
    <row r="50" spans="3:29" s="4" customFormat="1" x14ac:dyDescent="0.2">
      <c r="AB50" s="9"/>
      <c r="AC50" s="9"/>
    </row>
    <row r="51" spans="3:29" s="4" customFormat="1" x14ac:dyDescent="0.2">
      <c r="AB51" s="9"/>
      <c r="AC51" s="9"/>
    </row>
    <row r="52" spans="3:29" s="4" customFormat="1" x14ac:dyDescent="0.2">
      <c r="AB52" s="9"/>
      <c r="AC52" s="9"/>
    </row>
    <row r="53" spans="3:29" s="4" customFormat="1" x14ac:dyDescent="0.2">
      <c r="AB53" s="9"/>
      <c r="AC53" s="9"/>
    </row>
    <row r="54" spans="3:29" s="4" customFormat="1" x14ac:dyDescent="0.2">
      <c r="AB54" s="9"/>
      <c r="AC54" s="9"/>
    </row>
    <row r="55" spans="3:29" s="4" customFormat="1" x14ac:dyDescent="0.2">
      <c r="AB55" s="9"/>
      <c r="AC55" s="9"/>
    </row>
    <row r="56" spans="3:29" s="4" customFormat="1" x14ac:dyDescent="0.2">
      <c r="C56" s="5"/>
      <c r="D56" s="5"/>
      <c r="AB56" s="9"/>
      <c r="AC56" s="9"/>
    </row>
    <row r="57" spans="3:29" s="4" customFormat="1" x14ac:dyDescent="0.2">
      <c r="C57" s="5"/>
      <c r="D57" s="5"/>
      <c r="AB57" s="9"/>
      <c r="AC57" s="9"/>
    </row>
    <row r="58" spans="3:29" s="4" customFormat="1" x14ac:dyDescent="0.2">
      <c r="AB58" s="9"/>
      <c r="AC58" s="9"/>
    </row>
    <row r="59" spans="3:29" s="4" customFormat="1" x14ac:dyDescent="0.2">
      <c r="AB59" s="9"/>
      <c r="AC59" s="9"/>
    </row>
    <row r="60" spans="3:29" s="4" customFormat="1" x14ac:dyDescent="0.2">
      <c r="AB60" s="9"/>
      <c r="AC60" s="9"/>
    </row>
    <row r="61" spans="3:29" s="4" customFormat="1" x14ac:dyDescent="0.2">
      <c r="AB61" s="9"/>
      <c r="AC61" s="9"/>
    </row>
    <row r="62" spans="3:29" s="4" customFormat="1" x14ac:dyDescent="0.2">
      <c r="AB62" s="9"/>
      <c r="AC62" s="9"/>
    </row>
    <row r="63" spans="3:29" s="4" customFormat="1" x14ac:dyDescent="0.2">
      <c r="AB63" s="9"/>
      <c r="AC63" s="9"/>
    </row>
    <row r="64" spans="3:29" s="4" customFormat="1" x14ac:dyDescent="0.2">
      <c r="AB64" s="9"/>
      <c r="AC64" s="9"/>
    </row>
    <row r="65" spans="28:29" s="4" customFormat="1" x14ac:dyDescent="0.2">
      <c r="AB65" s="9"/>
      <c r="AC65" s="9"/>
    </row>
    <row r="66" spans="28:29" s="4" customFormat="1" x14ac:dyDescent="0.2">
      <c r="AB66" s="9"/>
      <c r="AC66" s="9"/>
    </row>
    <row r="67" spans="28:29" s="4" customFormat="1" x14ac:dyDescent="0.2">
      <c r="AB67" s="9"/>
      <c r="AC67" s="9"/>
    </row>
    <row r="68" spans="28:29" s="4" customFormat="1" x14ac:dyDescent="0.2">
      <c r="AB68" s="9"/>
      <c r="AC68" s="9"/>
    </row>
    <row r="69" spans="28:29" s="4" customFormat="1" x14ac:dyDescent="0.2">
      <c r="AB69" s="9"/>
      <c r="AC69" s="9"/>
    </row>
    <row r="70" spans="28:29" s="4" customFormat="1" x14ac:dyDescent="0.2">
      <c r="AB70" s="9"/>
      <c r="AC70" s="9"/>
    </row>
    <row r="71" spans="28:29" s="4" customFormat="1" x14ac:dyDescent="0.2">
      <c r="AB71" s="9"/>
      <c r="AC71" s="9"/>
    </row>
    <row r="72" spans="28:29" s="4" customFormat="1" x14ac:dyDescent="0.2">
      <c r="AB72" s="9"/>
      <c r="AC72" s="9"/>
    </row>
    <row r="73" spans="28:29" s="4" customFormat="1" x14ac:dyDescent="0.2">
      <c r="AB73" s="9"/>
      <c r="AC73" s="9"/>
    </row>
    <row r="74" spans="28:29" s="4" customFormat="1" x14ac:dyDescent="0.2">
      <c r="AB74" s="9"/>
      <c r="AC74" s="9"/>
    </row>
    <row r="75" spans="28:29" s="4" customFormat="1" x14ac:dyDescent="0.2">
      <c r="AB75" s="9"/>
      <c r="AC75" s="9"/>
    </row>
    <row r="76" spans="28:29" s="4" customFormat="1" x14ac:dyDescent="0.2">
      <c r="AB76" s="9"/>
      <c r="AC76" s="9"/>
    </row>
    <row r="77" spans="28:29" s="4" customFormat="1" x14ac:dyDescent="0.2">
      <c r="AB77" s="9"/>
      <c r="AC77" s="9"/>
    </row>
    <row r="78" spans="28:29" s="4" customFormat="1" x14ac:dyDescent="0.2">
      <c r="AB78" s="9"/>
      <c r="AC78" s="9"/>
    </row>
    <row r="79" spans="28:29" s="4" customFormat="1" x14ac:dyDescent="0.2">
      <c r="AB79" s="9"/>
      <c r="AC79" s="9"/>
    </row>
    <row r="80" spans="28:29" s="4" customFormat="1" x14ac:dyDescent="0.2">
      <c r="AB80" s="9"/>
      <c r="AC80" s="9"/>
    </row>
    <row r="81" spans="28:29" s="4" customFormat="1" x14ac:dyDescent="0.2">
      <c r="AB81" s="9"/>
      <c r="AC81" s="9"/>
    </row>
    <row r="82" spans="28:29" s="4" customFormat="1" x14ac:dyDescent="0.2">
      <c r="AB82" s="9"/>
      <c r="AC82" s="9"/>
    </row>
    <row r="83" spans="28:29" s="4" customFormat="1" x14ac:dyDescent="0.2">
      <c r="AB83" s="9"/>
      <c r="AC83" s="9"/>
    </row>
    <row r="84" spans="28:29" s="4" customFormat="1" x14ac:dyDescent="0.2">
      <c r="AB84" s="9"/>
      <c r="AC84" s="9"/>
    </row>
    <row r="85" spans="28:29" s="4" customFormat="1" x14ac:dyDescent="0.2">
      <c r="AB85" s="9"/>
      <c r="AC85" s="9"/>
    </row>
    <row r="86" spans="28:29" s="4" customFormat="1" x14ac:dyDescent="0.2">
      <c r="AB86" s="9"/>
      <c r="AC86" s="9"/>
    </row>
    <row r="87" spans="28:29" s="4" customFormat="1" x14ac:dyDescent="0.2">
      <c r="AB87" s="9"/>
      <c r="AC87" s="9"/>
    </row>
    <row r="88" spans="28:29" s="4" customFormat="1" x14ac:dyDescent="0.2">
      <c r="AB88" s="9"/>
      <c r="AC88" s="9"/>
    </row>
    <row r="89" spans="28:29" s="4" customFormat="1" x14ac:dyDescent="0.2">
      <c r="AB89" s="9"/>
      <c r="AC89" s="9"/>
    </row>
    <row r="90" spans="28:29" s="4" customFormat="1" x14ac:dyDescent="0.2">
      <c r="AB90" s="9"/>
      <c r="AC90" s="9"/>
    </row>
    <row r="91" spans="28:29" s="4" customFormat="1" x14ac:dyDescent="0.2">
      <c r="AB91" s="9"/>
      <c r="AC91" s="9"/>
    </row>
    <row r="92" spans="28:29" s="4" customFormat="1" x14ac:dyDescent="0.2">
      <c r="AB92" s="9"/>
      <c r="AC92" s="9"/>
    </row>
    <row r="93" spans="28:29" s="4" customFormat="1" x14ac:dyDescent="0.2">
      <c r="AB93" s="9"/>
      <c r="AC93" s="9"/>
    </row>
    <row r="94" spans="28:29" s="4" customFormat="1" x14ac:dyDescent="0.2">
      <c r="AB94" s="9"/>
      <c r="AC94" s="9"/>
    </row>
    <row r="95" spans="28:29" s="4" customFormat="1" x14ac:dyDescent="0.2">
      <c r="AB95" s="9"/>
      <c r="AC95" s="9"/>
    </row>
    <row r="96" spans="28:29" s="4" customFormat="1" x14ac:dyDescent="0.2">
      <c r="AB96" s="9"/>
      <c r="AC96" s="9"/>
    </row>
    <row r="97" spans="28:29" s="4" customFormat="1" x14ac:dyDescent="0.2">
      <c r="AB97" s="9"/>
      <c r="AC97" s="9"/>
    </row>
    <row r="98" spans="28:29" s="4" customFormat="1" x14ac:dyDescent="0.2">
      <c r="AB98" s="9"/>
      <c r="AC98" s="9"/>
    </row>
    <row r="99" spans="28:29" s="4" customFormat="1" x14ac:dyDescent="0.2">
      <c r="AB99" s="9"/>
      <c r="AC99" s="9"/>
    </row>
    <row r="100" spans="28:29" s="4" customFormat="1" x14ac:dyDescent="0.2">
      <c r="AB100" s="9"/>
      <c r="AC100" s="9"/>
    </row>
    <row r="101" spans="28:29" s="4" customFormat="1" x14ac:dyDescent="0.2">
      <c r="AB101" s="9"/>
      <c r="AC101" s="9"/>
    </row>
    <row r="102" spans="28:29" s="4" customFormat="1" x14ac:dyDescent="0.2">
      <c r="AB102" s="9"/>
      <c r="AC102" s="9"/>
    </row>
    <row r="103" spans="28:29" s="4" customFormat="1" x14ac:dyDescent="0.2">
      <c r="AB103" s="9"/>
      <c r="AC103" s="9"/>
    </row>
    <row r="104" spans="28:29" s="4" customFormat="1" x14ac:dyDescent="0.2">
      <c r="AB104" s="9"/>
      <c r="AC104" s="9"/>
    </row>
    <row r="105" spans="28:29" s="4" customFormat="1" x14ac:dyDescent="0.2">
      <c r="AB105" s="9"/>
      <c r="AC105" s="9"/>
    </row>
    <row r="106" spans="28:29" s="4" customFormat="1" x14ac:dyDescent="0.2">
      <c r="AB106" s="9"/>
      <c r="AC106" s="9"/>
    </row>
    <row r="107" spans="28:29" s="4" customFormat="1" x14ac:dyDescent="0.2">
      <c r="AB107" s="9"/>
      <c r="AC107" s="9"/>
    </row>
    <row r="108" spans="28:29" s="4" customFormat="1" x14ac:dyDescent="0.2">
      <c r="AB108" s="9"/>
      <c r="AC108" s="9"/>
    </row>
    <row r="109" spans="28:29" s="4" customFormat="1" x14ac:dyDescent="0.2">
      <c r="AB109" s="9"/>
      <c r="AC109" s="9"/>
    </row>
    <row r="110" spans="28:29" s="4" customFormat="1" x14ac:dyDescent="0.2">
      <c r="AB110" s="9"/>
      <c r="AC110" s="9"/>
    </row>
    <row r="111" spans="28:29" s="4" customFormat="1" x14ac:dyDescent="0.2">
      <c r="AB111" s="9"/>
      <c r="AC111" s="9"/>
    </row>
    <row r="112" spans="28:29" s="4" customFormat="1" x14ac:dyDescent="0.2">
      <c r="AB112" s="9"/>
      <c r="AC112" s="9"/>
    </row>
    <row r="113" spans="28:29" s="4" customFormat="1" x14ac:dyDescent="0.2">
      <c r="AB113" s="9"/>
      <c r="AC113" s="9"/>
    </row>
    <row r="114" spans="28:29" s="4" customFormat="1" x14ac:dyDescent="0.2">
      <c r="AB114" s="9"/>
      <c r="AC114" s="9"/>
    </row>
    <row r="115" spans="28:29" s="4" customFormat="1" x14ac:dyDescent="0.2">
      <c r="AB115" s="9"/>
      <c r="AC115" s="9"/>
    </row>
    <row r="116" spans="28:29" s="4" customFormat="1" x14ac:dyDescent="0.2">
      <c r="AB116" s="9"/>
      <c r="AC116" s="9"/>
    </row>
    <row r="117" spans="28:29" s="4" customFormat="1" x14ac:dyDescent="0.2">
      <c r="AB117" s="9"/>
      <c r="AC117" s="9"/>
    </row>
    <row r="118" spans="28:29" s="4" customFormat="1" x14ac:dyDescent="0.2">
      <c r="AB118" s="9"/>
      <c r="AC118" s="9"/>
    </row>
    <row r="119" spans="28:29" s="4" customFormat="1" x14ac:dyDescent="0.2">
      <c r="AB119" s="9"/>
      <c r="AC119" s="9"/>
    </row>
    <row r="120" spans="28:29" s="4" customFormat="1" x14ac:dyDescent="0.2">
      <c r="AB120" s="9"/>
      <c r="AC120" s="9"/>
    </row>
    <row r="121" spans="28:29" s="4" customFormat="1" x14ac:dyDescent="0.2">
      <c r="AB121" s="9"/>
      <c r="AC121" s="9"/>
    </row>
    <row r="122" spans="28:29" s="4" customFormat="1" x14ac:dyDescent="0.2">
      <c r="AB122" s="9"/>
      <c r="AC122" s="9"/>
    </row>
    <row r="123" spans="28:29" s="4" customFormat="1" x14ac:dyDescent="0.2">
      <c r="AB123" s="9"/>
      <c r="AC123" s="9"/>
    </row>
    <row r="124" spans="28:29" s="4" customFormat="1" x14ac:dyDescent="0.2">
      <c r="AB124" s="9"/>
      <c r="AC124" s="9"/>
    </row>
    <row r="125" spans="28:29" s="4" customFormat="1" x14ac:dyDescent="0.2">
      <c r="AB125" s="9"/>
      <c r="AC125" s="9"/>
    </row>
    <row r="126" spans="28:29" s="4" customFormat="1" x14ac:dyDescent="0.2">
      <c r="AB126" s="9"/>
      <c r="AC126" s="9"/>
    </row>
    <row r="127" spans="28:29" s="4" customFormat="1" x14ac:dyDescent="0.2">
      <c r="AB127" s="9"/>
      <c r="AC127" s="9"/>
    </row>
    <row r="128" spans="28:29" s="4" customFormat="1" x14ac:dyDescent="0.2">
      <c r="AB128" s="9"/>
      <c r="AC128" s="9"/>
    </row>
    <row r="129" spans="28:29" s="4" customFormat="1" x14ac:dyDescent="0.2">
      <c r="AB129" s="9"/>
      <c r="AC129" s="9"/>
    </row>
    <row r="130" spans="28:29" s="4" customFormat="1" x14ac:dyDescent="0.2">
      <c r="AB130" s="9"/>
      <c r="AC130" s="9"/>
    </row>
    <row r="131" spans="28:29" s="4" customFormat="1" x14ac:dyDescent="0.2">
      <c r="AB131" s="9"/>
      <c r="AC131" s="9"/>
    </row>
    <row r="132" spans="28:29" s="4" customFormat="1" x14ac:dyDescent="0.2">
      <c r="AB132" s="9"/>
      <c r="AC132" s="9"/>
    </row>
    <row r="133" spans="28:29" s="4" customFormat="1" x14ac:dyDescent="0.2">
      <c r="AB133" s="9"/>
      <c r="AC133" s="9"/>
    </row>
    <row r="134" spans="28:29" s="4" customFormat="1" x14ac:dyDescent="0.2">
      <c r="AB134" s="9"/>
      <c r="AC134" s="9"/>
    </row>
    <row r="135" spans="28:29" s="4" customFormat="1" x14ac:dyDescent="0.2">
      <c r="AB135" s="9"/>
      <c r="AC135" s="9"/>
    </row>
    <row r="136" spans="28:29" s="4" customFormat="1" x14ac:dyDescent="0.2">
      <c r="AB136" s="9"/>
      <c r="AC136" s="9"/>
    </row>
    <row r="137" spans="28:29" s="4" customFormat="1" x14ac:dyDescent="0.2">
      <c r="AB137" s="9"/>
      <c r="AC137" s="9"/>
    </row>
    <row r="138" spans="28:29" s="4" customFormat="1" x14ac:dyDescent="0.2">
      <c r="AB138" s="9"/>
      <c r="AC138" s="9"/>
    </row>
    <row r="139" spans="28:29" s="4" customFormat="1" x14ac:dyDescent="0.2">
      <c r="AB139" s="9"/>
      <c r="AC139" s="9"/>
    </row>
    <row r="140" spans="28:29" s="4" customFormat="1" x14ac:dyDescent="0.2">
      <c r="AB140" s="9"/>
      <c r="AC140" s="9"/>
    </row>
    <row r="141" spans="28:29" s="4" customFormat="1" x14ac:dyDescent="0.2">
      <c r="AB141" s="9"/>
      <c r="AC141" s="9"/>
    </row>
    <row r="142" spans="28:29" s="4" customFormat="1" x14ac:dyDescent="0.2">
      <c r="AB142" s="9"/>
      <c r="AC142" s="9"/>
    </row>
    <row r="143" spans="28:29" s="4" customFormat="1" x14ac:dyDescent="0.2">
      <c r="AB143" s="9"/>
      <c r="AC143" s="9"/>
    </row>
    <row r="144" spans="28:29" s="4" customFormat="1" x14ac:dyDescent="0.2">
      <c r="AB144" s="9"/>
      <c r="AC144" s="9"/>
    </row>
    <row r="145" spans="28:29" s="4" customFormat="1" x14ac:dyDescent="0.2">
      <c r="AB145" s="9"/>
      <c r="AC145" s="9"/>
    </row>
    <row r="146" spans="28:29" s="4" customFormat="1" x14ac:dyDescent="0.2">
      <c r="AB146" s="9"/>
      <c r="AC146" s="9"/>
    </row>
    <row r="147" spans="28:29" s="4" customFormat="1" x14ac:dyDescent="0.2">
      <c r="AB147" s="9"/>
      <c r="AC147" s="9"/>
    </row>
    <row r="148" spans="28:29" s="4" customFormat="1" x14ac:dyDescent="0.2">
      <c r="AB148" s="9"/>
      <c r="AC148" s="9"/>
    </row>
    <row r="149" spans="28:29" s="4" customFormat="1" x14ac:dyDescent="0.2">
      <c r="AB149" s="9"/>
      <c r="AC149" s="9"/>
    </row>
    <row r="150" spans="28:29" s="4" customFormat="1" x14ac:dyDescent="0.2">
      <c r="AB150" s="9"/>
      <c r="AC150" s="9"/>
    </row>
    <row r="151" spans="28:29" s="4" customFormat="1" x14ac:dyDescent="0.2">
      <c r="AB151" s="9"/>
      <c r="AC151" s="9"/>
    </row>
    <row r="152" spans="28:29" s="4" customFormat="1" x14ac:dyDescent="0.2">
      <c r="AB152" s="9"/>
      <c r="AC152" s="9"/>
    </row>
    <row r="153" spans="28:29" s="4" customFormat="1" x14ac:dyDescent="0.2">
      <c r="AB153" s="9"/>
      <c r="AC153" s="9"/>
    </row>
    <row r="154" spans="28:29" s="4" customFormat="1" x14ac:dyDescent="0.2">
      <c r="AB154" s="9"/>
      <c r="AC154" s="9"/>
    </row>
    <row r="155" spans="28:29" s="4" customFormat="1" x14ac:dyDescent="0.2">
      <c r="AB155" s="9"/>
      <c r="AC155" s="9"/>
    </row>
    <row r="156" spans="28:29" s="4" customFormat="1" x14ac:dyDescent="0.2">
      <c r="AB156" s="9"/>
      <c r="AC156" s="9"/>
    </row>
    <row r="157" spans="28:29" s="4" customFormat="1" x14ac:dyDescent="0.2">
      <c r="AB157" s="9"/>
      <c r="AC157" s="9"/>
    </row>
    <row r="158" spans="28:29" s="4" customFormat="1" x14ac:dyDescent="0.2">
      <c r="AB158" s="9"/>
      <c r="AC158" s="9"/>
    </row>
    <row r="159" spans="28:29" s="4" customFormat="1" x14ac:dyDescent="0.2">
      <c r="AB159" s="9"/>
      <c r="AC159" s="9"/>
    </row>
    <row r="160" spans="28:29" s="4" customFormat="1" x14ac:dyDescent="0.2">
      <c r="AB160" s="9"/>
      <c r="AC160" s="9"/>
    </row>
    <row r="161" spans="28:29" s="4" customFormat="1" x14ac:dyDescent="0.2">
      <c r="AB161" s="9"/>
      <c r="AC161" s="9"/>
    </row>
    <row r="162" spans="28:29" s="4" customFormat="1" x14ac:dyDescent="0.2">
      <c r="AB162" s="9"/>
      <c r="AC162" s="9"/>
    </row>
    <row r="163" spans="28:29" s="4" customFormat="1" x14ac:dyDescent="0.2">
      <c r="AB163" s="9"/>
      <c r="AC163" s="9"/>
    </row>
    <row r="164" spans="28:29" s="4" customFormat="1" x14ac:dyDescent="0.2">
      <c r="AB164" s="9"/>
      <c r="AC164" s="9"/>
    </row>
    <row r="165" spans="28:29" s="4" customFormat="1" x14ac:dyDescent="0.2">
      <c r="AB165" s="9"/>
      <c r="AC165" s="9"/>
    </row>
    <row r="166" spans="28:29" s="4" customFormat="1" x14ac:dyDescent="0.2">
      <c r="AB166" s="9"/>
      <c r="AC166" s="9"/>
    </row>
    <row r="167" spans="28:29" s="4" customFormat="1" x14ac:dyDescent="0.2">
      <c r="AB167" s="9"/>
      <c r="AC167" s="9"/>
    </row>
    <row r="168" spans="28:29" s="4" customFormat="1" x14ac:dyDescent="0.2">
      <c r="AB168" s="9"/>
      <c r="AC168" s="9"/>
    </row>
    <row r="169" spans="28:29" s="4" customFormat="1" x14ac:dyDescent="0.2">
      <c r="AB169" s="9"/>
      <c r="AC169" s="9"/>
    </row>
    <row r="170" spans="28:29" s="4" customFormat="1" x14ac:dyDescent="0.2">
      <c r="AB170" s="9"/>
      <c r="AC170" s="9"/>
    </row>
    <row r="171" spans="28:29" s="4" customFormat="1" x14ac:dyDescent="0.2">
      <c r="AB171" s="9"/>
      <c r="AC171" s="9"/>
    </row>
    <row r="172" spans="28:29" s="4" customFormat="1" x14ac:dyDescent="0.2">
      <c r="AB172" s="9"/>
      <c r="AC172" s="9"/>
    </row>
    <row r="173" spans="28:29" s="4" customFormat="1" x14ac:dyDescent="0.2">
      <c r="AB173" s="9"/>
      <c r="AC173" s="9"/>
    </row>
    <row r="174" spans="28:29" s="4" customFormat="1" x14ac:dyDescent="0.2">
      <c r="AB174" s="9"/>
      <c r="AC174" s="9"/>
    </row>
    <row r="175" spans="28:29" s="4" customFormat="1" x14ac:dyDescent="0.2">
      <c r="AB175" s="9"/>
      <c r="AC175" s="9"/>
    </row>
    <row r="176" spans="28:29" s="4" customFormat="1" x14ac:dyDescent="0.2">
      <c r="AB176" s="9"/>
      <c r="AC176" s="9"/>
    </row>
    <row r="177" spans="28:29" s="4" customFormat="1" x14ac:dyDescent="0.2">
      <c r="AB177" s="9"/>
      <c r="AC177" s="9"/>
    </row>
    <row r="178" spans="28:29" s="4" customFormat="1" x14ac:dyDescent="0.2">
      <c r="AB178" s="9"/>
      <c r="AC178" s="9"/>
    </row>
    <row r="179" spans="28:29" s="4" customFormat="1" x14ac:dyDescent="0.2">
      <c r="AB179" s="9"/>
      <c r="AC179" s="9"/>
    </row>
    <row r="180" spans="28:29" s="4" customFormat="1" x14ac:dyDescent="0.2">
      <c r="AB180" s="9"/>
      <c r="AC180" s="9"/>
    </row>
    <row r="181" spans="28:29" s="4" customFormat="1" x14ac:dyDescent="0.2">
      <c r="AB181" s="9"/>
      <c r="AC181" s="9"/>
    </row>
    <row r="182" spans="28:29" s="4" customFormat="1" x14ac:dyDescent="0.2">
      <c r="AB182" s="9"/>
      <c r="AC182" s="9"/>
    </row>
    <row r="183" spans="28:29" s="4" customFormat="1" x14ac:dyDescent="0.2">
      <c r="AB183" s="9"/>
      <c r="AC183" s="9"/>
    </row>
    <row r="184" spans="28:29" s="4" customFormat="1" x14ac:dyDescent="0.2">
      <c r="AB184" s="9"/>
      <c r="AC184" s="9"/>
    </row>
    <row r="185" spans="28:29" s="4" customFormat="1" x14ac:dyDescent="0.2">
      <c r="AB185" s="9"/>
      <c r="AC185" s="9"/>
    </row>
    <row r="186" spans="28:29" s="4" customFormat="1" x14ac:dyDescent="0.2">
      <c r="AB186" s="9"/>
      <c r="AC186" s="9"/>
    </row>
    <row r="187" spans="28:29" s="4" customFormat="1" x14ac:dyDescent="0.2">
      <c r="AB187" s="9"/>
      <c r="AC187" s="9"/>
    </row>
    <row r="188" spans="28:29" s="4" customFormat="1" x14ac:dyDescent="0.2">
      <c r="AB188" s="9"/>
      <c r="AC188" s="9"/>
    </row>
    <row r="189" spans="28:29" s="4" customFormat="1" x14ac:dyDescent="0.2">
      <c r="AB189" s="9"/>
      <c r="AC189" s="9"/>
    </row>
    <row r="190" spans="28:29" s="4" customFormat="1" x14ac:dyDescent="0.2">
      <c r="AB190" s="9"/>
      <c r="AC190" s="9"/>
    </row>
    <row r="191" spans="28:29" s="4" customFormat="1" x14ac:dyDescent="0.2">
      <c r="AB191" s="9"/>
      <c r="AC191" s="9"/>
    </row>
    <row r="192" spans="28:29" s="4" customFormat="1" x14ac:dyDescent="0.2">
      <c r="AB192" s="9"/>
      <c r="AC192" s="9"/>
    </row>
    <row r="193" spans="28:29" s="4" customFormat="1" x14ac:dyDescent="0.2">
      <c r="AB193" s="9"/>
      <c r="AC193" s="9"/>
    </row>
    <row r="194" spans="28:29" s="4" customFormat="1" x14ac:dyDescent="0.2">
      <c r="AB194" s="9"/>
      <c r="AC194" s="9"/>
    </row>
    <row r="195" spans="28:29" s="4" customFormat="1" x14ac:dyDescent="0.2">
      <c r="AB195" s="9"/>
      <c r="AC195" s="9"/>
    </row>
    <row r="196" spans="28:29" s="4" customFormat="1" x14ac:dyDescent="0.2">
      <c r="AB196" s="9"/>
      <c r="AC196" s="9"/>
    </row>
    <row r="197" spans="28:29" s="4" customFormat="1" x14ac:dyDescent="0.2">
      <c r="AB197" s="9"/>
      <c r="AC197" s="9"/>
    </row>
    <row r="198" spans="28:29" s="4" customFormat="1" x14ac:dyDescent="0.2">
      <c r="AB198" s="9"/>
      <c r="AC198" s="9"/>
    </row>
    <row r="199" spans="28:29" s="4" customFormat="1" x14ac:dyDescent="0.2">
      <c r="AB199" s="9"/>
      <c r="AC199" s="9"/>
    </row>
    <row r="200" spans="28:29" s="4" customFormat="1" x14ac:dyDescent="0.2">
      <c r="AB200" s="9"/>
      <c r="AC200" s="9"/>
    </row>
    <row r="201" spans="28:29" s="4" customFormat="1" x14ac:dyDescent="0.2">
      <c r="AB201" s="9"/>
      <c r="AC201" s="9"/>
    </row>
    <row r="202" spans="28:29" s="4" customFormat="1" x14ac:dyDescent="0.2">
      <c r="AB202" s="9"/>
      <c r="AC202" s="9"/>
    </row>
    <row r="203" spans="28:29" s="4" customFormat="1" x14ac:dyDescent="0.2">
      <c r="AB203" s="9"/>
      <c r="AC203" s="9"/>
    </row>
    <row r="204" spans="28:29" s="4" customFormat="1" x14ac:dyDescent="0.2">
      <c r="AB204" s="9"/>
      <c r="AC204" s="9"/>
    </row>
    <row r="205" spans="28:29" s="4" customFormat="1" x14ac:dyDescent="0.2">
      <c r="AB205" s="9"/>
      <c r="AC205" s="9"/>
    </row>
    <row r="206" spans="28:29" s="4" customFormat="1" x14ac:dyDescent="0.2">
      <c r="AB206" s="9"/>
      <c r="AC206" s="9"/>
    </row>
    <row r="207" spans="28:29" s="4" customFormat="1" x14ac:dyDescent="0.2">
      <c r="AB207" s="9"/>
      <c r="AC207" s="9"/>
    </row>
    <row r="208" spans="28:29" s="4" customFormat="1" x14ac:dyDescent="0.2">
      <c r="AB208" s="9"/>
      <c r="AC208" s="9"/>
    </row>
    <row r="209" spans="28:29" s="4" customFormat="1" x14ac:dyDescent="0.2">
      <c r="AB209" s="9"/>
      <c r="AC209" s="9"/>
    </row>
    <row r="210" spans="28:29" s="4" customFormat="1" x14ac:dyDescent="0.2">
      <c r="AB210" s="9"/>
      <c r="AC210" s="9"/>
    </row>
    <row r="211" spans="28:29" s="4" customFormat="1" x14ac:dyDescent="0.2">
      <c r="AB211" s="9"/>
      <c r="AC211" s="9"/>
    </row>
    <row r="212" spans="28:29" s="4" customFormat="1" x14ac:dyDescent="0.2">
      <c r="AB212" s="9"/>
      <c r="AC212" s="9"/>
    </row>
    <row r="213" spans="28:29" s="4" customFormat="1" x14ac:dyDescent="0.2">
      <c r="AB213" s="9"/>
      <c r="AC213" s="9"/>
    </row>
    <row r="214" spans="28:29" s="4" customFormat="1" x14ac:dyDescent="0.2">
      <c r="AB214" s="9"/>
      <c r="AC214" s="9"/>
    </row>
    <row r="215" spans="28:29" s="4" customFormat="1" x14ac:dyDescent="0.2">
      <c r="AB215" s="9"/>
      <c r="AC215" s="9"/>
    </row>
    <row r="216" spans="28:29" s="4" customFormat="1" x14ac:dyDescent="0.2">
      <c r="AB216" s="9"/>
      <c r="AC216" s="9"/>
    </row>
    <row r="217" spans="28:29" s="4" customFormat="1" x14ac:dyDescent="0.2">
      <c r="AB217" s="9"/>
      <c r="AC217" s="9"/>
    </row>
    <row r="218" spans="28:29" s="4" customFormat="1" x14ac:dyDescent="0.2">
      <c r="AB218" s="9"/>
      <c r="AC218" s="9"/>
    </row>
    <row r="219" spans="28:29" s="4" customFormat="1" x14ac:dyDescent="0.2">
      <c r="AB219" s="9"/>
      <c r="AC219" s="9"/>
    </row>
    <row r="220" spans="28:29" s="4" customFormat="1" x14ac:dyDescent="0.2">
      <c r="AB220" s="9"/>
      <c r="AC220" s="9"/>
    </row>
    <row r="221" spans="28:29" s="4" customFormat="1" x14ac:dyDescent="0.2">
      <c r="AB221" s="9"/>
      <c r="AC221" s="9"/>
    </row>
    <row r="222" spans="28:29" s="4" customFormat="1" x14ac:dyDescent="0.2">
      <c r="AB222" s="9"/>
      <c r="AC222" s="9"/>
    </row>
    <row r="223" spans="28:29" s="4" customFormat="1" x14ac:dyDescent="0.2">
      <c r="AB223" s="9"/>
      <c r="AC223" s="9"/>
    </row>
    <row r="224" spans="28:29" s="4" customFormat="1" x14ac:dyDescent="0.2">
      <c r="AB224" s="9"/>
      <c r="AC224" s="9"/>
    </row>
    <row r="225" spans="28:29" s="4" customFormat="1" x14ac:dyDescent="0.2">
      <c r="AB225" s="9"/>
      <c r="AC225" s="9"/>
    </row>
    <row r="226" spans="28:29" s="4" customFormat="1" x14ac:dyDescent="0.2">
      <c r="AB226" s="9"/>
      <c r="AC226" s="9"/>
    </row>
    <row r="227" spans="28:29" s="4" customFormat="1" x14ac:dyDescent="0.2">
      <c r="AB227" s="9"/>
      <c r="AC227" s="9"/>
    </row>
    <row r="228" spans="28:29" s="4" customFormat="1" x14ac:dyDescent="0.2">
      <c r="AB228" s="9"/>
      <c r="AC228" s="9"/>
    </row>
    <row r="229" spans="28:29" s="4" customFormat="1" x14ac:dyDescent="0.2">
      <c r="AB229" s="9"/>
      <c r="AC229" s="9"/>
    </row>
    <row r="230" spans="28:29" s="4" customFormat="1" x14ac:dyDescent="0.2">
      <c r="AB230" s="9"/>
      <c r="AC230" s="9"/>
    </row>
    <row r="231" spans="28:29" s="4" customFormat="1" x14ac:dyDescent="0.2">
      <c r="AB231" s="9"/>
      <c r="AC231" s="9"/>
    </row>
    <row r="232" spans="28:29" s="4" customFormat="1" x14ac:dyDescent="0.2">
      <c r="AB232" s="9"/>
      <c r="AC232" s="9"/>
    </row>
    <row r="233" spans="28:29" s="4" customFormat="1" x14ac:dyDescent="0.2">
      <c r="AB233" s="9"/>
      <c r="AC233" s="9"/>
    </row>
    <row r="234" spans="28:29" s="4" customFormat="1" x14ac:dyDescent="0.2">
      <c r="AB234" s="9"/>
      <c r="AC234" s="9"/>
    </row>
    <row r="235" spans="28:29" s="4" customFormat="1" x14ac:dyDescent="0.2">
      <c r="AB235" s="9"/>
      <c r="AC235" s="9"/>
    </row>
    <row r="236" spans="28:29" s="4" customFormat="1" x14ac:dyDescent="0.2">
      <c r="AB236" s="9"/>
      <c r="AC236" s="9"/>
    </row>
    <row r="237" spans="28:29" s="4" customFormat="1" x14ac:dyDescent="0.2">
      <c r="AB237" s="9"/>
      <c r="AC237" s="9"/>
    </row>
    <row r="238" spans="28:29" s="4" customFormat="1" x14ac:dyDescent="0.2">
      <c r="AB238" s="9"/>
      <c r="AC238" s="9"/>
    </row>
    <row r="239" spans="28:29" s="4" customFormat="1" x14ac:dyDescent="0.2">
      <c r="AB239" s="9"/>
      <c r="AC239" s="9"/>
    </row>
    <row r="240" spans="28:29" s="4" customFormat="1" x14ac:dyDescent="0.2">
      <c r="AB240" s="9"/>
      <c r="AC240" s="9"/>
    </row>
    <row r="241" spans="28:29" s="4" customFormat="1" x14ac:dyDescent="0.2">
      <c r="AB241" s="9"/>
      <c r="AC241" s="9"/>
    </row>
    <row r="242" spans="28:29" s="4" customFormat="1" x14ac:dyDescent="0.2">
      <c r="AB242" s="9"/>
      <c r="AC242" s="9"/>
    </row>
    <row r="243" spans="28:29" s="4" customFormat="1" x14ac:dyDescent="0.2">
      <c r="AB243" s="9"/>
      <c r="AC243" s="9"/>
    </row>
    <row r="244" spans="28:29" s="4" customFormat="1" x14ac:dyDescent="0.2">
      <c r="AB244" s="9"/>
      <c r="AC244" s="9"/>
    </row>
    <row r="245" spans="28:29" s="4" customFormat="1" x14ac:dyDescent="0.2">
      <c r="AB245" s="9"/>
      <c r="AC245" s="9"/>
    </row>
    <row r="246" spans="28:29" s="4" customFormat="1" x14ac:dyDescent="0.2">
      <c r="AB246" s="9"/>
      <c r="AC246" s="9"/>
    </row>
    <row r="247" spans="28:29" s="4" customFormat="1" x14ac:dyDescent="0.2">
      <c r="AB247" s="9"/>
      <c r="AC247" s="9"/>
    </row>
    <row r="248" spans="28:29" s="4" customFormat="1" x14ac:dyDescent="0.2">
      <c r="AB248" s="9"/>
      <c r="AC248" s="9"/>
    </row>
    <row r="249" spans="28:29" s="4" customFormat="1" x14ac:dyDescent="0.2">
      <c r="AB249" s="9"/>
      <c r="AC249" s="9"/>
    </row>
    <row r="250" spans="28:29" s="4" customFormat="1" x14ac:dyDescent="0.2">
      <c r="AB250" s="9"/>
      <c r="AC250" s="9"/>
    </row>
    <row r="251" spans="28:29" s="4" customFormat="1" x14ac:dyDescent="0.2">
      <c r="AB251" s="9"/>
      <c r="AC251" s="9"/>
    </row>
    <row r="252" spans="28:29" s="4" customFormat="1" x14ac:dyDescent="0.2">
      <c r="AB252" s="9"/>
      <c r="AC252" s="9"/>
    </row>
    <row r="253" spans="28:29" s="4" customFormat="1" x14ac:dyDescent="0.2">
      <c r="AB253" s="9"/>
      <c r="AC253" s="9"/>
    </row>
    <row r="254" spans="28:29" s="4" customFormat="1" x14ac:dyDescent="0.2">
      <c r="AB254" s="9"/>
      <c r="AC254" s="9"/>
    </row>
    <row r="255" spans="28:29" s="4" customFormat="1" x14ac:dyDescent="0.2">
      <c r="AB255" s="9"/>
      <c r="AC255" s="9"/>
    </row>
    <row r="256" spans="28:29" s="4" customFormat="1" x14ac:dyDescent="0.2">
      <c r="AB256" s="9"/>
      <c r="AC256" s="9"/>
    </row>
    <row r="257" spans="28:29" s="4" customFormat="1" x14ac:dyDescent="0.2">
      <c r="AB257" s="9"/>
      <c r="AC257" s="9"/>
    </row>
    <row r="258" spans="28:29" s="4" customFormat="1" x14ac:dyDescent="0.2">
      <c r="AB258" s="9"/>
      <c r="AC258" s="9"/>
    </row>
    <row r="259" spans="28:29" s="4" customFormat="1" x14ac:dyDescent="0.2">
      <c r="AB259" s="9"/>
      <c r="AC259" s="9"/>
    </row>
    <row r="260" spans="28:29" s="4" customFormat="1" x14ac:dyDescent="0.2">
      <c r="AB260" s="9"/>
      <c r="AC260" s="9"/>
    </row>
    <row r="261" spans="28:29" s="4" customFormat="1" x14ac:dyDescent="0.2">
      <c r="AB261" s="9"/>
      <c r="AC261" s="9"/>
    </row>
    <row r="262" spans="28:29" s="4" customFormat="1" x14ac:dyDescent="0.2">
      <c r="AB262" s="9"/>
      <c r="AC262" s="9"/>
    </row>
    <row r="263" spans="28:29" s="4" customFormat="1" x14ac:dyDescent="0.2">
      <c r="AB263" s="9"/>
      <c r="AC263" s="9"/>
    </row>
    <row r="264" spans="28:29" s="4" customFormat="1" x14ac:dyDescent="0.2">
      <c r="AB264" s="9"/>
      <c r="AC264" s="9"/>
    </row>
    <row r="265" spans="28:29" s="4" customFormat="1" x14ac:dyDescent="0.2">
      <c r="AB265" s="9"/>
      <c r="AC265" s="9"/>
    </row>
    <row r="266" spans="28:29" s="4" customFormat="1" x14ac:dyDescent="0.2">
      <c r="AB266" s="9"/>
      <c r="AC266" s="9"/>
    </row>
    <row r="267" spans="28:29" s="4" customFormat="1" x14ac:dyDescent="0.2">
      <c r="AB267" s="9"/>
      <c r="AC267" s="9"/>
    </row>
    <row r="268" spans="28:29" s="4" customFormat="1" x14ac:dyDescent="0.2">
      <c r="AB268" s="9"/>
      <c r="AC268" s="9"/>
    </row>
    <row r="269" spans="28:29" s="4" customFormat="1" x14ac:dyDescent="0.2">
      <c r="AB269" s="9"/>
      <c r="AC269" s="9"/>
    </row>
    <row r="270" spans="28:29" s="4" customFormat="1" x14ac:dyDescent="0.2">
      <c r="AB270" s="9"/>
      <c r="AC270" s="9"/>
    </row>
    <row r="271" spans="28:29" s="4" customFormat="1" x14ac:dyDescent="0.2">
      <c r="AB271" s="9"/>
      <c r="AC271" s="9"/>
    </row>
    <row r="272" spans="28:29" s="4" customFormat="1" x14ac:dyDescent="0.2">
      <c r="AB272" s="9"/>
      <c r="AC272" s="9"/>
    </row>
    <row r="273" spans="28:29" s="4" customFormat="1" x14ac:dyDescent="0.2">
      <c r="AB273" s="9"/>
      <c r="AC273" s="9"/>
    </row>
    <row r="274" spans="28:29" s="4" customFormat="1" x14ac:dyDescent="0.2">
      <c r="AB274" s="9"/>
      <c r="AC274" s="9"/>
    </row>
    <row r="275" spans="28:29" s="4" customFormat="1" x14ac:dyDescent="0.2">
      <c r="AB275" s="9"/>
      <c r="AC275" s="9"/>
    </row>
    <row r="276" spans="28:29" s="4" customFormat="1" x14ac:dyDescent="0.2">
      <c r="AB276" s="9"/>
      <c r="AC276" s="9"/>
    </row>
    <row r="277" spans="28:29" s="4" customFormat="1" x14ac:dyDescent="0.2">
      <c r="AB277" s="9"/>
      <c r="AC277" s="9"/>
    </row>
    <row r="278" spans="28:29" s="4" customFormat="1" x14ac:dyDescent="0.2">
      <c r="AB278" s="9"/>
      <c r="AC278" s="9"/>
    </row>
    <row r="279" spans="28:29" s="4" customFormat="1" x14ac:dyDescent="0.2">
      <c r="AB279" s="9"/>
      <c r="AC279" s="9"/>
    </row>
    <row r="280" spans="28:29" s="4" customFormat="1" x14ac:dyDescent="0.2">
      <c r="AB280" s="9"/>
      <c r="AC280" s="9"/>
    </row>
    <row r="281" spans="28:29" s="4" customFormat="1" x14ac:dyDescent="0.2">
      <c r="AB281" s="9"/>
      <c r="AC281" s="9"/>
    </row>
    <row r="282" spans="28:29" s="4" customFormat="1" x14ac:dyDescent="0.2">
      <c r="AB282" s="9"/>
      <c r="AC282" s="9"/>
    </row>
    <row r="283" spans="28:29" s="4" customFormat="1" x14ac:dyDescent="0.2">
      <c r="AB283" s="9"/>
      <c r="AC283" s="9"/>
    </row>
    <row r="284" spans="28:29" s="4" customFormat="1" x14ac:dyDescent="0.2">
      <c r="AB284" s="9"/>
      <c r="AC284" s="9"/>
    </row>
    <row r="285" spans="28:29" s="4" customFormat="1" x14ac:dyDescent="0.2">
      <c r="AB285" s="9"/>
      <c r="AC285" s="9"/>
    </row>
  </sheetData>
  <mergeCells count="7">
    <mergeCell ref="A44:L44"/>
    <mergeCell ref="X1:AA1"/>
    <mergeCell ref="D1:G1"/>
    <mergeCell ref="H1:K1"/>
    <mergeCell ref="L1:O1"/>
    <mergeCell ref="P1:S1"/>
    <mergeCell ref="T1:W1"/>
  </mergeCells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4"/>
  <sheetViews>
    <sheetView workbookViewId="0">
      <selection activeCell="D10" sqref="D10"/>
    </sheetView>
  </sheetViews>
  <sheetFormatPr baseColWidth="10" defaultRowHeight="16" x14ac:dyDescent="0.2"/>
  <cols>
    <col min="4" max="4" width="42.1640625" bestFit="1" customWidth="1"/>
    <col min="5" max="5" width="11" bestFit="1" customWidth="1"/>
    <col min="6" max="6" width="16.5" bestFit="1" customWidth="1"/>
    <col min="7" max="7" width="16.83203125" bestFit="1" customWidth="1"/>
    <col min="8" max="8" width="10.1640625" bestFit="1" customWidth="1"/>
  </cols>
  <sheetData>
    <row r="1" spans="1:8" s="7" customFormat="1" ht="31" customHeight="1" x14ac:dyDescent="0.2">
      <c r="A1" s="15" t="s">
        <v>38</v>
      </c>
      <c r="B1" s="15"/>
      <c r="D1" s="15" t="s">
        <v>23</v>
      </c>
      <c r="E1" s="15"/>
      <c r="F1" s="15"/>
      <c r="G1" s="15"/>
      <c r="H1" s="15"/>
    </row>
    <row r="2" spans="1:8" ht="32" x14ac:dyDescent="0.2">
      <c r="A2" s="7" t="s">
        <v>21</v>
      </c>
      <c r="B2" s="7" t="s">
        <v>22</v>
      </c>
      <c r="D2" t="s">
        <v>24</v>
      </c>
    </row>
    <row r="3" spans="1:8" x14ac:dyDescent="0.2">
      <c r="A3">
        <v>18</v>
      </c>
      <c r="B3">
        <v>10</v>
      </c>
      <c r="D3" t="s">
        <v>25</v>
      </c>
      <c r="E3" t="s">
        <v>26</v>
      </c>
      <c r="F3" t="s">
        <v>27</v>
      </c>
      <c r="G3" t="s">
        <v>28</v>
      </c>
      <c r="H3" t="s">
        <v>29</v>
      </c>
    </row>
    <row r="4" spans="1:8" x14ac:dyDescent="0.2">
      <c r="A4">
        <v>14</v>
      </c>
      <c r="B4">
        <v>16</v>
      </c>
      <c r="D4" t="s">
        <v>21</v>
      </c>
      <c r="E4">
        <v>12</v>
      </c>
      <c r="F4" s="16">
        <v>15</v>
      </c>
      <c r="G4">
        <v>7.6276999999999999</v>
      </c>
      <c r="H4">
        <v>58.181820000000002</v>
      </c>
    </row>
    <row r="5" spans="1:8" x14ac:dyDescent="0.2">
      <c r="A5">
        <v>23</v>
      </c>
      <c r="B5">
        <v>14</v>
      </c>
      <c r="D5" t="s">
        <v>22</v>
      </c>
      <c r="E5">
        <v>12</v>
      </c>
      <c r="F5" s="16">
        <v>18.25</v>
      </c>
      <c r="G5">
        <v>13.632350000000001</v>
      </c>
      <c r="H5">
        <v>185.84091000000001</v>
      </c>
    </row>
    <row r="6" spans="1:8" x14ac:dyDescent="0.2">
      <c r="A6">
        <v>17</v>
      </c>
      <c r="B6">
        <v>11</v>
      </c>
    </row>
    <row r="7" spans="1:8" x14ac:dyDescent="0.2">
      <c r="A7">
        <v>17</v>
      </c>
      <c r="B7">
        <v>12</v>
      </c>
      <c r="D7" t="s">
        <v>30</v>
      </c>
    </row>
    <row r="8" spans="1:8" x14ac:dyDescent="0.2">
      <c r="A8">
        <v>3</v>
      </c>
      <c r="B8">
        <v>6</v>
      </c>
      <c r="D8" t="s">
        <v>31</v>
      </c>
      <c r="E8" s="16">
        <v>22</v>
      </c>
    </row>
    <row r="9" spans="1:8" x14ac:dyDescent="0.2">
      <c r="A9">
        <v>1</v>
      </c>
      <c r="B9">
        <v>56</v>
      </c>
      <c r="D9" t="s">
        <v>32</v>
      </c>
      <c r="E9">
        <v>0</v>
      </c>
    </row>
    <row r="10" spans="1:8" x14ac:dyDescent="0.2">
      <c r="A10">
        <v>6</v>
      </c>
      <c r="B10">
        <v>4</v>
      </c>
      <c r="D10" t="s">
        <v>33</v>
      </c>
      <c r="E10">
        <v>122.01136</v>
      </c>
    </row>
    <row r="11" spans="1:8" x14ac:dyDescent="0.2">
      <c r="A11">
        <v>17</v>
      </c>
      <c r="B11">
        <v>24</v>
      </c>
      <c r="D11" t="s">
        <v>34</v>
      </c>
      <c r="E11" s="16">
        <v>0.72070999999999996</v>
      </c>
    </row>
    <row r="12" spans="1:8" x14ac:dyDescent="0.2">
      <c r="A12">
        <v>21</v>
      </c>
      <c r="B12">
        <v>20</v>
      </c>
    </row>
    <row r="13" spans="1:8" x14ac:dyDescent="0.2">
      <c r="A13">
        <v>19</v>
      </c>
      <c r="B13">
        <v>22</v>
      </c>
      <c r="D13" t="s">
        <v>35</v>
      </c>
    </row>
    <row r="14" spans="1:8" x14ac:dyDescent="0.2">
      <c r="A14">
        <v>24</v>
      </c>
      <c r="B14">
        <v>24</v>
      </c>
      <c r="D14" t="s">
        <v>36</v>
      </c>
      <c r="E14" s="16">
        <v>0.47867999999999999</v>
      </c>
      <c r="F14" t="s">
        <v>37</v>
      </c>
      <c r="G14">
        <v>2.0738699999999999</v>
      </c>
    </row>
    <row r="17" spans="1:8" ht="30" customHeight="1" x14ac:dyDescent="0.2">
      <c r="A17" s="7" t="s">
        <v>39</v>
      </c>
      <c r="B17" s="7" t="s">
        <v>40</v>
      </c>
      <c r="D17" s="17" t="s">
        <v>23</v>
      </c>
      <c r="E17" s="17"/>
      <c r="F17" s="17"/>
      <c r="G17" s="17"/>
      <c r="H17" s="17"/>
    </row>
    <row r="18" spans="1:8" x14ac:dyDescent="0.2">
      <c r="A18">
        <v>16</v>
      </c>
      <c r="B18">
        <v>8</v>
      </c>
      <c r="D18" t="s">
        <v>24</v>
      </c>
    </row>
    <row r="19" spans="1:8" x14ac:dyDescent="0.2">
      <c r="A19">
        <v>14</v>
      </c>
      <c r="B19">
        <v>6</v>
      </c>
      <c r="D19" t="s">
        <v>25</v>
      </c>
      <c r="E19" t="s">
        <v>26</v>
      </c>
      <c r="F19" t="s">
        <v>27</v>
      </c>
      <c r="G19" t="s">
        <v>28</v>
      </c>
      <c r="H19" t="s">
        <v>29</v>
      </c>
    </row>
    <row r="20" spans="1:8" x14ac:dyDescent="0.2">
      <c r="A20">
        <v>4</v>
      </c>
      <c r="B20">
        <v>3</v>
      </c>
      <c r="D20" t="s">
        <v>39</v>
      </c>
      <c r="E20">
        <v>16</v>
      </c>
      <c r="F20" s="16">
        <v>7.2</v>
      </c>
      <c r="G20">
        <v>3.7471800000000002</v>
      </c>
      <c r="H20">
        <v>14.04133</v>
      </c>
    </row>
    <row r="21" spans="1:8" x14ac:dyDescent="0.2">
      <c r="A21">
        <v>11</v>
      </c>
      <c r="B21">
        <v>8</v>
      </c>
      <c r="D21" t="s">
        <v>40</v>
      </c>
      <c r="E21">
        <v>16</v>
      </c>
      <c r="F21" s="16">
        <v>6.0437500000000002</v>
      </c>
      <c r="G21">
        <v>1.70136</v>
      </c>
      <c r="H21">
        <v>2.8946299999999998</v>
      </c>
    </row>
    <row r="22" spans="1:8" x14ac:dyDescent="0.2">
      <c r="A22">
        <v>2.7</v>
      </c>
      <c r="B22">
        <v>4.5</v>
      </c>
    </row>
    <row r="23" spans="1:8" x14ac:dyDescent="0.2">
      <c r="A23">
        <v>2.8</v>
      </c>
      <c r="B23">
        <v>4.9000000000000004</v>
      </c>
      <c r="D23" t="s">
        <v>30</v>
      </c>
    </row>
    <row r="24" spans="1:8" x14ac:dyDescent="0.2">
      <c r="A24">
        <v>4.5</v>
      </c>
      <c r="B24">
        <v>3.7</v>
      </c>
      <c r="D24" t="s">
        <v>31</v>
      </c>
      <c r="E24" s="16">
        <v>30</v>
      </c>
    </row>
    <row r="25" spans="1:8" x14ac:dyDescent="0.2">
      <c r="A25">
        <v>4</v>
      </c>
      <c r="B25">
        <v>3.8</v>
      </c>
      <c r="D25" t="s">
        <v>32</v>
      </c>
      <c r="E25">
        <v>0</v>
      </c>
    </row>
    <row r="26" spans="1:8" x14ac:dyDescent="0.2">
      <c r="A26">
        <v>7.5</v>
      </c>
      <c r="B26">
        <v>8</v>
      </c>
      <c r="D26" t="s">
        <v>33</v>
      </c>
      <c r="E26">
        <v>8.4679800000000007</v>
      </c>
    </row>
    <row r="27" spans="1:8" x14ac:dyDescent="0.2">
      <c r="A27">
        <v>7.7</v>
      </c>
      <c r="B27">
        <v>7.7</v>
      </c>
      <c r="D27" t="s">
        <v>34</v>
      </c>
      <c r="E27" s="16">
        <v>1.12385</v>
      </c>
    </row>
    <row r="28" spans="1:8" x14ac:dyDescent="0.2">
      <c r="A28">
        <v>6.2</v>
      </c>
      <c r="B28">
        <v>6.8</v>
      </c>
    </row>
    <row r="29" spans="1:8" x14ac:dyDescent="0.2">
      <c r="A29">
        <v>7</v>
      </c>
      <c r="B29">
        <v>7.9</v>
      </c>
      <c r="D29" t="s">
        <v>35</v>
      </c>
    </row>
    <row r="30" spans="1:8" x14ac:dyDescent="0.2">
      <c r="A30">
        <v>6.4</v>
      </c>
      <c r="B30">
        <v>6.3</v>
      </c>
      <c r="D30" t="s">
        <v>36</v>
      </c>
      <c r="E30" s="16">
        <v>0.26999000000000001</v>
      </c>
      <c r="F30" t="s">
        <v>37</v>
      </c>
      <c r="G30">
        <v>2.0422699999999998</v>
      </c>
    </row>
    <row r="31" spans="1:8" x14ac:dyDescent="0.2">
      <c r="A31">
        <v>5.7</v>
      </c>
      <c r="B31">
        <v>5.0999999999999996</v>
      </c>
    </row>
    <row r="32" spans="1:8" x14ac:dyDescent="0.2">
      <c r="A32">
        <v>7.8</v>
      </c>
      <c r="B32">
        <v>6.9</v>
      </c>
      <c r="D32" t="s">
        <v>41</v>
      </c>
    </row>
    <row r="33" spans="1:7" x14ac:dyDescent="0.2">
      <c r="A33">
        <v>7.9</v>
      </c>
      <c r="B33">
        <v>6.1</v>
      </c>
      <c r="D33" t="s">
        <v>42</v>
      </c>
    </row>
    <row r="34" spans="1:7" x14ac:dyDescent="0.2">
      <c r="D34" t="s">
        <v>36</v>
      </c>
      <c r="E34">
        <v>0.13500000000000001</v>
      </c>
      <c r="F34" t="s">
        <v>37</v>
      </c>
      <c r="G34">
        <v>1.69726</v>
      </c>
    </row>
  </sheetData>
  <mergeCells count="3">
    <mergeCell ref="D1:H1"/>
    <mergeCell ref="A1:B1"/>
    <mergeCell ref="D17:H17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Burst.prob. (Fig 2A)</vt:lpstr>
      <vt:lpstr>Surv.prob. (Fig 2B,2C)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Payne</dc:creator>
  <cp:lastModifiedBy>Pavel Payne</cp:lastModifiedBy>
  <dcterms:created xsi:type="dcterms:W3CDTF">2016-07-07T13:51:59Z</dcterms:created>
  <dcterms:modified xsi:type="dcterms:W3CDTF">2018-02-22T10:01:35Z</dcterms:modified>
</cp:coreProperties>
</file>