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011"/>
  <workbookPr/>
  <mc:AlternateContent xmlns:mc="http://schemas.openxmlformats.org/markup-compatibility/2006">
    <mc:Choice Requires="x15">
      <x15ac:absPath xmlns:x15ac="http://schemas.microsoft.com/office/spreadsheetml/2010/11/ac" url="/Users/gian-lucamclelland/Documents/Fon Lab/My Manuscripts/16.01.21 Mfn2/eLife submission III/source data/"/>
    </mc:Choice>
  </mc:AlternateContent>
  <bookViews>
    <workbookView xWindow="640" yWindow="1180" windowWidth="24960" windowHeight="14740" tabRatio="500"/>
  </bookViews>
  <sheets>
    <sheet name="5G and H" sheetId="1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5" i="1" l="1"/>
  <c r="E5" i="1"/>
  <c r="F5" i="1"/>
  <c r="I5" i="1"/>
  <c r="J5" i="1"/>
  <c r="E6" i="1"/>
  <c r="F6" i="1"/>
  <c r="I6" i="1"/>
  <c r="J6" i="1"/>
  <c r="E7" i="1"/>
  <c r="F7" i="1"/>
  <c r="I7" i="1"/>
  <c r="J7" i="1"/>
  <c r="E8" i="1"/>
  <c r="F8" i="1"/>
  <c r="I8" i="1"/>
  <c r="J8" i="1"/>
  <c r="F9" i="1"/>
  <c r="I9" i="1"/>
  <c r="J9" i="1"/>
  <c r="F10" i="1"/>
  <c r="I10" i="1"/>
  <c r="J10" i="1"/>
  <c r="F11" i="1"/>
  <c r="I11" i="1"/>
  <c r="J11" i="1"/>
  <c r="E12" i="1"/>
  <c r="F12" i="1"/>
  <c r="I12" i="1"/>
  <c r="J12" i="1"/>
  <c r="F13" i="1"/>
  <c r="I13" i="1"/>
  <c r="J13" i="1"/>
  <c r="E14" i="1"/>
  <c r="F14" i="1"/>
  <c r="I14" i="1"/>
  <c r="J14" i="1"/>
  <c r="F15" i="1"/>
  <c r="I15" i="1"/>
  <c r="J15" i="1"/>
  <c r="F16" i="1"/>
  <c r="I16" i="1"/>
  <c r="J16" i="1"/>
  <c r="E17" i="1"/>
  <c r="F17" i="1"/>
  <c r="I17" i="1"/>
  <c r="J17" i="1"/>
  <c r="E18" i="1"/>
  <c r="F18" i="1"/>
  <c r="H18" i="1"/>
  <c r="I18" i="1"/>
  <c r="J18" i="1"/>
  <c r="F19" i="1"/>
  <c r="I19" i="1"/>
  <c r="J19" i="1"/>
  <c r="F20" i="1"/>
  <c r="I20" i="1"/>
  <c r="J20" i="1"/>
  <c r="F21" i="1"/>
  <c r="I21" i="1"/>
  <c r="J21" i="1"/>
  <c r="F22" i="1"/>
  <c r="I22" i="1"/>
  <c r="J22" i="1"/>
  <c r="E23" i="1"/>
  <c r="F23" i="1"/>
  <c r="I23" i="1"/>
  <c r="J23" i="1"/>
  <c r="E24" i="1"/>
  <c r="F24" i="1"/>
  <c r="I24" i="1"/>
  <c r="J24" i="1"/>
  <c r="E25" i="1"/>
  <c r="F25" i="1"/>
  <c r="I25" i="1"/>
  <c r="J25" i="1"/>
  <c r="E26" i="1"/>
  <c r="F26" i="1"/>
  <c r="I26" i="1"/>
  <c r="J26" i="1"/>
  <c r="E27" i="1"/>
  <c r="F27" i="1"/>
  <c r="H27" i="1"/>
  <c r="I27" i="1"/>
  <c r="J27" i="1"/>
  <c r="E28" i="1"/>
  <c r="F28" i="1"/>
  <c r="I28" i="1"/>
  <c r="J28" i="1"/>
  <c r="E29" i="1"/>
  <c r="F29" i="1"/>
  <c r="I29" i="1"/>
  <c r="J29" i="1"/>
  <c r="E30" i="1"/>
  <c r="F30" i="1"/>
  <c r="I30" i="1"/>
  <c r="J30" i="1"/>
  <c r="E31" i="1"/>
  <c r="F31" i="1"/>
  <c r="I31" i="1"/>
  <c r="J31" i="1"/>
  <c r="F32" i="1"/>
  <c r="I32" i="1"/>
  <c r="J32" i="1"/>
  <c r="F33" i="1"/>
  <c r="I33" i="1"/>
  <c r="J33" i="1"/>
  <c r="F34" i="1"/>
  <c r="I34" i="1"/>
  <c r="J34" i="1"/>
  <c r="E35" i="1"/>
  <c r="F35" i="1"/>
  <c r="I35" i="1"/>
  <c r="J35" i="1"/>
  <c r="E36" i="1"/>
  <c r="F36" i="1"/>
  <c r="I36" i="1"/>
  <c r="J36" i="1"/>
  <c r="F37" i="1"/>
  <c r="I37" i="1"/>
  <c r="J37" i="1"/>
  <c r="F38" i="1"/>
  <c r="I38" i="1"/>
  <c r="J38" i="1"/>
  <c r="E39" i="1"/>
  <c r="F39" i="1"/>
  <c r="I39" i="1"/>
  <c r="J39" i="1"/>
  <c r="E40" i="1"/>
  <c r="F40" i="1"/>
  <c r="I40" i="1"/>
  <c r="J40" i="1"/>
  <c r="E41" i="1"/>
  <c r="F41" i="1"/>
  <c r="I41" i="1"/>
  <c r="J41" i="1"/>
  <c r="E42" i="1"/>
  <c r="F42" i="1"/>
  <c r="H42" i="1"/>
  <c r="I42" i="1"/>
  <c r="J42" i="1"/>
  <c r="E43" i="1"/>
  <c r="F43" i="1"/>
  <c r="I43" i="1"/>
  <c r="J43" i="1"/>
  <c r="E44" i="1"/>
  <c r="F44" i="1"/>
  <c r="I44" i="1"/>
  <c r="J44" i="1"/>
  <c r="F45" i="1"/>
  <c r="I45" i="1"/>
  <c r="J45" i="1"/>
  <c r="E46" i="1"/>
  <c r="F46" i="1"/>
  <c r="I46" i="1"/>
  <c r="J46" i="1"/>
  <c r="F47" i="1"/>
  <c r="I47" i="1"/>
  <c r="J47" i="1"/>
  <c r="E48" i="1"/>
  <c r="F48" i="1"/>
  <c r="I48" i="1"/>
  <c r="J48" i="1"/>
  <c r="E49" i="1"/>
  <c r="F49" i="1"/>
  <c r="I49" i="1"/>
  <c r="J49" i="1"/>
  <c r="E50" i="1"/>
  <c r="F50" i="1"/>
  <c r="I50" i="1"/>
  <c r="J50" i="1"/>
  <c r="E51" i="1"/>
  <c r="F51" i="1"/>
  <c r="I51" i="1"/>
  <c r="J51" i="1"/>
  <c r="E52" i="1"/>
  <c r="F52" i="1"/>
  <c r="I52" i="1"/>
  <c r="J52" i="1"/>
  <c r="F53" i="1"/>
  <c r="H53" i="1"/>
  <c r="I53" i="1"/>
  <c r="J53" i="1"/>
  <c r="F54" i="1"/>
  <c r="I54" i="1"/>
  <c r="J54" i="1"/>
  <c r="E55" i="1"/>
  <c r="F55" i="1"/>
  <c r="I55" i="1"/>
  <c r="J55" i="1"/>
  <c r="E56" i="1"/>
  <c r="F56" i="1"/>
  <c r="I56" i="1"/>
  <c r="J56" i="1"/>
  <c r="E57" i="1"/>
  <c r="F57" i="1"/>
  <c r="I57" i="1"/>
  <c r="J57" i="1"/>
  <c r="E58" i="1"/>
  <c r="F58" i="1"/>
  <c r="I58" i="1"/>
  <c r="J58" i="1"/>
  <c r="E59" i="1"/>
  <c r="F59" i="1"/>
  <c r="I59" i="1"/>
  <c r="J59" i="1"/>
  <c r="E60" i="1"/>
  <c r="F60" i="1"/>
  <c r="I60" i="1"/>
  <c r="J60" i="1"/>
  <c r="E61" i="1"/>
  <c r="F61" i="1"/>
  <c r="I61" i="1"/>
  <c r="J61" i="1"/>
  <c r="E62" i="1"/>
  <c r="F62" i="1"/>
  <c r="I62" i="1"/>
  <c r="J62" i="1"/>
  <c r="E63" i="1"/>
  <c r="F63" i="1"/>
  <c r="I63" i="1"/>
  <c r="J63" i="1"/>
  <c r="E64" i="1"/>
  <c r="F64" i="1"/>
  <c r="I64" i="1"/>
  <c r="J64" i="1"/>
  <c r="E65" i="1"/>
  <c r="F65" i="1"/>
  <c r="I65" i="1"/>
  <c r="J65" i="1"/>
  <c r="E66" i="1"/>
  <c r="F66" i="1"/>
  <c r="I66" i="1"/>
  <c r="J66" i="1"/>
  <c r="E67" i="1"/>
  <c r="F67" i="1"/>
  <c r="I67" i="1"/>
  <c r="J67" i="1"/>
  <c r="E68" i="1"/>
  <c r="F68" i="1"/>
  <c r="I68" i="1"/>
  <c r="J68" i="1"/>
  <c r="F69" i="1"/>
  <c r="H69" i="1"/>
  <c r="I69" i="1"/>
  <c r="J69" i="1"/>
  <c r="F70" i="1"/>
  <c r="I70" i="1"/>
  <c r="J70" i="1"/>
  <c r="E71" i="1"/>
  <c r="F71" i="1"/>
  <c r="I71" i="1"/>
  <c r="J71" i="1"/>
  <c r="F72" i="1"/>
  <c r="I72" i="1"/>
  <c r="J72" i="1"/>
  <c r="F73" i="1"/>
  <c r="I73" i="1"/>
  <c r="J73" i="1"/>
  <c r="E74" i="1"/>
  <c r="F74" i="1"/>
  <c r="I74" i="1"/>
  <c r="J74" i="1"/>
  <c r="F75" i="1"/>
  <c r="I75" i="1"/>
  <c r="J75" i="1"/>
  <c r="E76" i="1"/>
  <c r="F76" i="1"/>
  <c r="I76" i="1"/>
  <c r="J76" i="1"/>
  <c r="E77" i="1"/>
  <c r="F77" i="1"/>
  <c r="I77" i="1"/>
  <c r="J77" i="1"/>
  <c r="E78" i="1"/>
  <c r="F78" i="1"/>
  <c r="I78" i="1"/>
  <c r="J78" i="1"/>
  <c r="E79" i="1"/>
  <c r="F79" i="1"/>
  <c r="I79" i="1"/>
  <c r="J79" i="1"/>
  <c r="F80" i="1"/>
  <c r="I80" i="1"/>
  <c r="J80" i="1"/>
  <c r="E81" i="1"/>
  <c r="F81" i="1"/>
  <c r="I81" i="1"/>
  <c r="J81" i="1"/>
  <c r="F82" i="1"/>
  <c r="I82" i="1"/>
  <c r="J82" i="1"/>
  <c r="E83" i="1"/>
  <c r="F83" i="1"/>
  <c r="I83" i="1"/>
  <c r="J83" i="1"/>
  <c r="E84" i="1"/>
  <c r="F84" i="1"/>
  <c r="I84" i="1"/>
  <c r="J84" i="1"/>
  <c r="E85" i="1"/>
  <c r="F85" i="1"/>
  <c r="I85" i="1"/>
  <c r="J85" i="1"/>
  <c r="E86" i="1"/>
  <c r="F86" i="1"/>
  <c r="I86" i="1"/>
  <c r="J86" i="1"/>
  <c r="F87" i="1"/>
  <c r="I87" i="1"/>
  <c r="J87" i="1"/>
  <c r="E88" i="1"/>
  <c r="F88" i="1"/>
  <c r="I88" i="1"/>
  <c r="J88" i="1"/>
  <c r="F89" i="1"/>
  <c r="I89" i="1"/>
  <c r="J89" i="1"/>
  <c r="E90" i="1"/>
  <c r="F90" i="1"/>
  <c r="I90" i="1"/>
  <c r="J90" i="1"/>
  <c r="F91" i="1"/>
  <c r="I91" i="1"/>
  <c r="J91" i="1"/>
  <c r="E92" i="1"/>
  <c r="F92" i="1"/>
  <c r="I92" i="1"/>
  <c r="J92" i="1"/>
  <c r="E93" i="1"/>
  <c r="F93" i="1"/>
  <c r="I93" i="1"/>
  <c r="J93" i="1"/>
  <c r="F94" i="1"/>
  <c r="I94" i="1"/>
  <c r="J94" i="1"/>
  <c r="F95" i="1"/>
  <c r="I95" i="1"/>
  <c r="J95" i="1"/>
  <c r="E96" i="1"/>
  <c r="F96" i="1"/>
  <c r="I96" i="1"/>
  <c r="J96" i="1"/>
  <c r="E97" i="1"/>
  <c r="F97" i="1"/>
  <c r="I97" i="1"/>
  <c r="J97" i="1"/>
  <c r="E98" i="1"/>
  <c r="F98" i="1"/>
  <c r="I98" i="1"/>
  <c r="J98" i="1"/>
  <c r="E99" i="1"/>
  <c r="F99" i="1"/>
  <c r="I99" i="1"/>
  <c r="J99" i="1"/>
  <c r="E100" i="1"/>
  <c r="F100" i="1"/>
  <c r="I100" i="1"/>
  <c r="J100" i="1"/>
  <c r="E101" i="1"/>
  <c r="F101" i="1"/>
  <c r="I101" i="1"/>
  <c r="J101" i="1"/>
  <c r="E102" i="1"/>
  <c r="F102" i="1"/>
  <c r="I102" i="1"/>
  <c r="J102" i="1"/>
  <c r="E103" i="1"/>
  <c r="F103" i="1"/>
  <c r="I103" i="1"/>
  <c r="J103" i="1"/>
  <c r="E104" i="1"/>
  <c r="F104" i="1"/>
  <c r="I104" i="1"/>
  <c r="J104" i="1"/>
  <c r="E105" i="1"/>
  <c r="F105" i="1"/>
  <c r="I105" i="1"/>
  <c r="J105" i="1"/>
  <c r="E106" i="1"/>
  <c r="F106" i="1"/>
  <c r="I106" i="1"/>
  <c r="J106" i="1"/>
  <c r="E107" i="1"/>
  <c r="F107" i="1"/>
  <c r="I107" i="1"/>
  <c r="J107" i="1"/>
  <c r="F108" i="1"/>
  <c r="I108" i="1"/>
  <c r="J108" i="1"/>
  <c r="E109" i="1"/>
  <c r="F109" i="1"/>
  <c r="I109" i="1"/>
  <c r="J109" i="1"/>
  <c r="F110" i="1"/>
  <c r="I110" i="1"/>
  <c r="J110" i="1"/>
  <c r="E111" i="1"/>
  <c r="F111" i="1"/>
  <c r="I111" i="1"/>
  <c r="J111" i="1"/>
  <c r="E112" i="1"/>
  <c r="F112" i="1"/>
  <c r="I112" i="1"/>
  <c r="J112" i="1"/>
  <c r="E113" i="1"/>
  <c r="F113" i="1"/>
  <c r="I113" i="1"/>
  <c r="J113" i="1"/>
  <c r="E114" i="1"/>
  <c r="F114" i="1"/>
  <c r="I114" i="1"/>
  <c r="J114" i="1"/>
  <c r="E115" i="1"/>
  <c r="F115" i="1"/>
  <c r="I115" i="1"/>
  <c r="J115" i="1"/>
  <c r="E116" i="1"/>
  <c r="F116" i="1"/>
  <c r="I116" i="1"/>
  <c r="J116" i="1"/>
  <c r="E117" i="1"/>
  <c r="F117" i="1"/>
  <c r="I117" i="1"/>
  <c r="J117" i="1"/>
  <c r="D119" i="1"/>
  <c r="E119" i="1"/>
  <c r="F119" i="1"/>
  <c r="H119" i="1"/>
  <c r="I119" i="1"/>
  <c r="J119" i="1"/>
  <c r="D120" i="1"/>
  <c r="E120" i="1"/>
  <c r="F120" i="1"/>
  <c r="H120" i="1"/>
  <c r="I120" i="1"/>
  <c r="J120" i="1"/>
  <c r="E124" i="1"/>
  <c r="F124" i="1"/>
  <c r="H124" i="1"/>
  <c r="I124" i="1"/>
  <c r="J124" i="1"/>
  <c r="F125" i="1"/>
  <c r="I125" i="1"/>
  <c r="J125" i="1"/>
  <c r="F126" i="1"/>
  <c r="I126" i="1"/>
  <c r="J126" i="1"/>
  <c r="E127" i="1"/>
  <c r="F127" i="1"/>
  <c r="I127" i="1"/>
  <c r="J127" i="1"/>
  <c r="E128" i="1"/>
  <c r="F128" i="1"/>
  <c r="I128" i="1"/>
  <c r="J128" i="1"/>
  <c r="E129" i="1"/>
  <c r="F129" i="1"/>
  <c r="I129" i="1"/>
  <c r="J129" i="1"/>
  <c r="F130" i="1"/>
  <c r="I130" i="1"/>
  <c r="J130" i="1"/>
  <c r="F131" i="1"/>
  <c r="I131" i="1"/>
  <c r="J131" i="1"/>
  <c r="F132" i="1"/>
  <c r="I132" i="1"/>
  <c r="J132" i="1"/>
  <c r="F133" i="1"/>
  <c r="I133" i="1"/>
  <c r="J133" i="1"/>
  <c r="E134" i="1"/>
  <c r="F134" i="1"/>
  <c r="I134" i="1"/>
  <c r="J134" i="1"/>
  <c r="F135" i="1"/>
  <c r="I135" i="1"/>
  <c r="J135" i="1"/>
  <c r="F136" i="1"/>
  <c r="I136" i="1"/>
  <c r="J136" i="1"/>
  <c r="F137" i="1"/>
  <c r="I137" i="1"/>
  <c r="J137" i="1"/>
  <c r="F138" i="1"/>
  <c r="I138" i="1"/>
  <c r="J138" i="1"/>
  <c r="F139" i="1"/>
  <c r="H139" i="1"/>
  <c r="I139" i="1"/>
  <c r="J139" i="1"/>
  <c r="E140" i="1"/>
  <c r="F140" i="1"/>
  <c r="I140" i="1"/>
  <c r="J140" i="1"/>
  <c r="F141" i="1"/>
  <c r="I141" i="1"/>
  <c r="J141" i="1"/>
  <c r="E142" i="1"/>
  <c r="F142" i="1"/>
  <c r="I142" i="1"/>
  <c r="J142" i="1"/>
  <c r="F143" i="1"/>
  <c r="I143" i="1"/>
  <c r="J143" i="1"/>
  <c r="E144" i="1"/>
  <c r="F144" i="1"/>
  <c r="I144" i="1"/>
  <c r="J144" i="1"/>
  <c r="F145" i="1"/>
  <c r="I145" i="1"/>
  <c r="J145" i="1"/>
  <c r="F146" i="1"/>
  <c r="I146" i="1"/>
  <c r="J146" i="1"/>
  <c r="F147" i="1"/>
  <c r="I147" i="1"/>
  <c r="J147" i="1"/>
  <c r="F148" i="1"/>
  <c r="I148" i="1"/>
  <c r="J148" i="1"/>
  <c r="F149" i="1"/>
  <c r="I149" i="1"/>
  <c r="J149" i="1"/>
  <c r="F150" i="1"/>
  <c r="I150" i="1"/>
  <c r="J150" i="1"/>
  <c r="F151" i="1"/>
  <c r="I151" i="1"/>
  <c r="J151" i="1"/>
  <c r="F152" i="1"/>
  <c r="I152" i="1"/>
  <c r="J152" i="1"/>
  <c r="E153" i="1"/>
  <c r="F153" i="1"/>
  <c r="I153" i="1"/>
  <c r="J153" i="1"/>
  <c r="E154" i="1"/>
  <c r="F154" i="1"/>
  <c r="H154" i="1"/>
  <c r="I154" i="1"/>
  <c r="J154" i="1"/>
  <c r="F155" i="1"/>
  <c r="I155" i="1"/>
  <c r="J155" i="1"/>
  <c r="F156" i="1"/>
  <c r="I156" i="1"/>
  <c r="J156" i="1"/>
  <c r="F157" i="1"/>
  <c r="I157" i="1"/>
  <c r="J157" i="1"/>
  <c r="F158" i="1"/>
  <c r="I158" i="1"/>
  <c r="J158" i="1"/>
  <c r="F159" i="1"/>
  <c r="I159" i="1"/>
  <c r="J159" i="1"/>
  <c r="F160" i="1"/>
  <c r="I160" i="1"/>
  <c r="J160" i="1"/>
  <c r="F161" i="1"/>
  <c r="I161" i="1"/>
  <c r="J161" i="1"/>
  <c r="F162" i="1"/>
  <c r="I162" i="1"/>
  <c r="J162" i="1"/>
  <c r="E163" i="1"/>
  <c r="F163" i="1"/>
  <c r="I163" i="1"/>
  <c r="J163" i="1"/>
  <c r="F164" i="1"/>
  <c r="I164" i="1"/>
  <c r="J164" i="1"/>
  <c r="E165" i="1"/>
  <c r="F165" i="1"/>
  <c r="I165" i="1"/>
  <c r="J165" i="1"/>
  <c r="F166" i="1"/>
  <c r="I166" i="1"/>
  <c r="J166" i="1"/>
  <c r="F167" i="1"/>
  <c r="I167" i="1"/>
  <c r="J167" i="1"/>
  <c r="F168" i="1"/>
  <c r="I168" i="1"/>
  <c r="J168" i="1"/>
  <c r="F169" i="1"/>
  <c r="I169" i="1"/>
  <c r="J169" i="1"/>
  <c r="F170" i="1"/>
  <c r="I170" i="1"/>
  <c r="J170" i="1"/>
  <c r="F171" i="1"/>
  <c r="I171" i="1"/>
  <c r="J171" i="1"/>
  <c r="F172" i="1"/>
  <c r="I172" i="1"/>
  <c r="J172" i="1"/>
  <c r="F173" i="1"/>
  <c r="I173" i="1"/>
  <c r="J173" i="1"/>
  <c r="F174" i="1"/>
  <c r="I174" i="1"/>
  <c r="J174" i="1"/>
  <c r="F175" i="1"/>
  <c r="I175" i="1"/>
  <c r="J175" i="1"/>
  <c r="F176" i="1"/>
  <c r="I176" i="1"/>
  <c r="J176" i="1"/>
  <c r="F177" i="1"/>
  <c r="I177" i="1"/>
  <c r="J177" i="1"/>
  <c r="E178" i="1"/>
  <c r="F178" i="1"/>
  <c r="I178" i="1"/>
  <c r="J178" i="1"/>
  <c r="F179" i="1"/>
  <c r="I179" i="1"/>
  <c r="J179" i="1"/>
  <c r="F180" i="1"/>
  <c r="I180" i="1"/>
  <c r="J180" i="1"/>
  <c r="F181" i="1"/>
  <c r="I181" i="1"/>
  <c r="J181" i="1"/>
  <c r="E182" i="1"/>
  <c r="F182" i="1"/>
  <c r="I182" i="1"/>
  <c r="J182" i="1"/>
  <c r="F183" i="1"/>
  <c r="I183" i="1"/>
  <c r="J183" i="1"/>
  <c r="F184" i="1"/>
  <c r="I184" i="1"/>
  <c r="J184" i="1"/>
  <c r="F185" i="1"/>
  <c r="I185" i="1"/>
  <c r="J185" i="1"/>
  <c r="F186" i="1"/>
  <c r="I186" i="1"/>
  <c r="J186" i="1"/>
  <c r="F187" i="1"/>
  <c r="I187" i="1"/>
  <c r="J187" i="1"/>
  <c r="F188" i="1"/>
  <c r="I188" i="1"/>
  <c r="J188" i="1"/>
  <c r="F189" i="1"/>
  <c r="I189" i="1"/>
  <c r="J189" i="1"/>
  <c r="E190" i="1"/>
  <c r="F190" i="1"/>
  <c r="I190" i="1"/>
  <c r="J190" i="1"/>
  <c r="F191" i="1"/>
  <c r="I191" i="1"/>
  <c r="J191" i="1"/>
  <c r="F192" i="1"/>
  <c r="I192" i="1"/>
  <c r="J192" i="1"/>
  <c r="F193" i="1"/>
  <c r="I193" i="1"/>
  <c r="J193" i="1"/>
  <c r="F194" i="1"/>
  <c r="I194" i="1"/>
  <c r="J194" i="1"/>
  <c r="F195" i="1"/>
  <c r="I195" i="1"/>
  <c r="J195" i="1"/>
  <c r="F196" i="1"/>
  <c r="I196" i="1"/>
  <c r="J196" i="1"/>
  <c r="F197" i="1"/>
  <c r="I197" i="1"/>
  <c r="J197" i="1"/>
  <c r="F198" i="1"/>
  <c r="H198" i="1"/>
  <c r="I198" i="1"/>
  <c r="J198" i="1"/>
  <c r="F199" i="1"/>
  <c r="I199" i="1"/>
  <c r="J199" i="1"/>
  <c r="F200" i="1"/>
  <c r="I200" i="1"/>
  <c r="J200" i="1"/>
  <c r="F201" i="1"/>
  <c r="I201" i="1"/>
  <c r="J201" i="1"/>
  <c r="F202" i="1"/>
  <c r="I202" i="1"/>
  <c r="J202" i="1"/>
  <c r="F203" i="1"/>
  <c r="H203" i="1"/>
  <c r="I203" i="1"/>
  <c r="J203" i="1"/>
  <c r="F204" i="1"/>
  <c r="I204" i="1"/>
  <c r="J204" i="1"/>
  <c r="F205" i="1"/>
  <c r="I205" i="1"/>
  <c r="J205" i="1"/>
  <c r="F206" i="1"/>
  <c r="I206" i="1"/>
  <c r="J206" i="1"/>
  <c r="F207" i="1"/>
  <c r="I207" i="1"/>
  <c r="J207" i="1"/>
  <c r="E208" i="1"/>
  <c r="F208" i="1"/>
  <c r="I208" i="1"/>
  <c r="J208" i="1"/>
  <c r="F209" i="1"/>
  <c r="I209" i="1"/>
  <c r="J209" i="1"/>
  <c r="E210" i="1"/>
  <c r="F210" i="1"/>
  <c r="I210" i="1"/>
  <c r="J210" i="1"/>
  <c r="E211" i="1"/>
  <c r="F211" i="1"/>
  <c r="I211" i="1"/>
  <c r="J211" i="1"/>
  <c r="F212" i="1"/>
  <c r="I212" i="1"/>
  <c r="J212" i="1"/>
  <c r="F213" i="1"/>
  <c r="I213" i="1"/>
  <c r="J213" i="1"/>
  <c r="F214" i="1"/>
  <c r="I214" i="1"/>
  <c r="J214" i="1"/>
  <c r="E215" i="1"/>
  <c r="F215" i="1"/>
  <c r="I215" i="1"/>
  <c r="J215" i="1"/>
  <c r="E216" i="1"/>
  <c r="F216" i="1"/>
  <c r="I216" i="1"/>
  <c r="J216" i="1"/>
  <c r="F217" i="1"/>
  <c r="I217" i="1"/>
  <c r="J217" i="1"/>
  <c r="E218" i="1"/>
  <c r="F218" i="1"/>
  <c r="I218" i="1"/>
  <c r="J218" i="1"/>
  <c r="F219" i="1"/>
  <c r="I219" i="1"/>
  <c r="J219" i="1"/>
  <c r="F220" i="1"/>
  <c r="I220" i="1"/>
  <c r="J220" i="1"/>
  <c r="F221" i="1"/>
  <c r="I221" i="1"/>
  <c r="J221" i="1"/>
  <c r="E222" i="1"/>
  <c r="F222" i="1"/>
  <c r="I222" i="1"/>
  <c r="J222" i="1"/>
  <c r="E223" i="1"/>
  <c r="F223" i="1"/>
  <c r="I223" i="1"/>
  <c r="J223" i="1"/>
  <c r="F224" i="1"/>
  <c r="I224" i="1"/>
  <c r="J224" i="1"/>
  <c r="F225" i="1"/>
  <c r="I225" i="1"/>
  <c r="J225" i="1"/>
  <c r="F226" i="1"/>
  <c r="I226" i="1"/>
  <c r="J226" i="1"/>
  <c r="F227" i="1"/>
  <c r="I227" i="1"/>
  <c r="J227" i="1"/>
  <c r="F228" i="1"/>
  <c r="I228" i="1"/>
  <c r="J228" i="1"/>
  <c r="F229" i="1"/>
  <c r="I229" i="1"/>
  <c r="J229" i="1"/>
  <c r="F230" i="1"/>
  <c r="I230" i="1"/>
  <c r="J230" i="1"/>
  <c r="F231" i="1"/>
  <c r="I231" i="1"/>
  <c r="J231" i="1"/>
  <c r="F232" i="1"/>
  <c r="I232" i="1"/>
  <c r="J232" i="1"/>
  <c r="F233" i="1"/>
  <c r="I233" i="1"/>
  <c r="J233" i="1"/>
  <c r="E234" i="1"/>
  <c r="F234" i="1"/>
  <c r="I234" i="1"/>
  <c r="J234" i="1"/>
  <c r="F235" i="1"/>
  <c r="H235" i="1"/>
  <c r="I235" i="1"/>
  <c r="J235" i="1"/>
  <c r="F236" i="1"/>
  <c r="I236" i="1"/>
  <c r="J236" i="1"/>
  <c r="F237" i="1"/>
  <c r="I237" i="1"/>
  <c r="J237" i="1"/>
  <c r="F238" i="1"/>
  <c r="I238" i="1"/>
  <c r="J238" i="1"/>
  <c r="F239" i="1"/>
  <c r="I239" i="1"/>
  <c r="J239" i="1"/>
  <c r="E240" i="1"/>
  <c r="F240" i="1"/>
  <c r="I240" i="1"/>
  <c r="J240" i="1"/>
  <c r="E241" i="1"/>
  <c r="F241" i="1"/>
  <c r="I241" i="1"/>
  <c r="J241" i="1"/>
  <c r="F242" i="1"/>
  <c r="I242" i="1"/>
  <c r="J242" i="1"/>
  <c r="E243" i="1"/>
  <c r="F243" i="1"/>
  <c r="I243" i="1"/>
  <c r="J243" i="1"/>
  <c r="E244" i="1"/>
  <c r="F244" i="1"/>
  <c r="I244" i="1"/>
  <c r="J244" i="1"/>
  <c r="E245" i="1"/>
  <c r="F245" i="1"/>
  <c r="I245" i="1"/>
  <c r="J245" i="1"/>
  <c r="E246" i="1"/>
  <c r="F246" i="1"/>
  <c r="I246" i="1"/>
  <c r="J246" i="1"/>
  <c r="F247" i="1"/>
  <c r="I247" i="1"/>
  <c r="J247" i="1"/>
  <c r="F248" i="1"/>
  <c r="I248" i="1"/>
  <c r="J248" i="1"/>
  <c r="F249" i="1"/>
  <c r="I249" i="1"/>
  <c r="J249" i="1"/>
  <c r="F250" i="1"/>
  <c r="I250" i="1"/>
  <c r="J250" i="1"/>
  <c r="F251" i="1"/>
  <c r="I251" i="1"/>
  <c r="J251" i="1"/>
  <c r="E252" i="1"/>
  <c r="F252" i="1"/>
  <c r="H252" i="1"/>
  <c r="I252" i="1"/>
  <c r="J252" i="1"/>
  <c r="E253" i="1"/>
  <c r="F253" i="1"/>
  <c r="I253" i="1"/>
  <c r="J253" i="1"/>
  <c r="E254" i="1"/>
  <c r="F254" i="1"/>
  <c r="I254" i="1"/>
  <c r="J254" i="1"/>
  <c r="E255" i="1"/>
  <c r="F255" i="1"/>
  <c r="I255" i="1"/>
  <c r="J255" i="1"/>
  <c r="F256" i="1"/>
  <c r="I256" i="1"/>
  <c r="J256" i="1"/>
  <c r="F257" i="1"/>
  <c r="I257" i="1"/>
  <c r="J257" i="1"/>
  <c r="F258" i="1"/>
  <c r="I258" i="1"/>
  <c r="J258" i="1"/>
  <c r="F259" i="1"/>
  <c r="I259" i="1"/>
  <c r="J259" i="1"/>
  <c r="F260" i="1"/>
  <c r="I260" i="1"/>
  <c r="J260" i="1"/>
  <c r="E261" i="1"/>
  <c r="F261" i="1"/>
  <c r="I261" i="1"/>
  <c r="J261" i="1"/>
  <c r="E262" i="1"/>
  <c r="F262" i="1"/>
  <c r="I262" i="1"/>
  <c r="J262" i="1"/>
  <c r="E263" i="1"/>
  <c r="F263" i="1"/>
  <c r="I263" i="1"/>
  <c r="J263" i="1"/>
  <c r="F264" i="1"/>
  <c r="H264" i="1"/>
  <c r="I264" i="1"/>
  <c r="J264" i="1"/>
  <c r="E265" i="1"/>
  <c r="F265" i="1"/>
  <c r="I265" i="1"/>
  <c r="J265" i="1"/>
  <c r="F266" i="1"/>
  <c r="I266" i="1"/>
  <c r="J266" i="1"/>
  <c r="E267" i="1"/>
  <c r="F267" i="1"/>
  <c r="I267" i="1"/>
  <c r="J267" i="1"/>
  <c r="E268" i="1"/>
  <c r="F268" i="1"/>
  <c r="H268" i="1"/>
  <c r="I268" i="1"/>
  <c r="J268" i="1"/>
  <c r="F269" i="1"/>
  <c r="I269" i="1"/>
  <c r="J269" i="1"/>
  <c r="F270" i="1"/>
  <c r="I270" i="1"/>
  <c r="J270" i="1"/>
  <c r="F271" i="1"/>
  <c r="I271" i="1"/>
  <c r="J271" i="1"/>
  <c r="F272" i="1"/>
  <c r="I272" i="1"/>
  <c r="J272" i="1"/>
  <c r="F273" i="1"/>
  <c r="I273" i="1"/>
  <c r="J273" i="1"/>
  <c r="F274" i="1"/>
  <c r="I274" i="1"/>
  <c r="J274" i="1"/>
  <c r="F275" i="1"/>
  <c r="I275" i="1"/>
  <c r="J275" i="1"/>
  <c r="F276" i="1"/>
  <c r="I276" i="1"/>
  <c r="J276" i="1"/>
  <c r="F277" i="1"/>
  <c r="I277" i="1"/>
  <c r="J277" i="1"/>
  <c r="F278" i="1"/>
  <c r="I278" i="1"/>
  <c r="J278" i="1"/>
  <c r="E279" i="1"/>
  <c r="F279" i="1"/>
  <c r="I279" i="1"/>
  <c r="J279" i="1"/>
  <c r="F280" i="1"/>
  <c r="I280" i="1"/>
  <c r="J280" i="1"/>
  <c r="E281" i="1"/>
  <c r="F281" i="1"/>
  <c r="I281" i="1"/>
  <c r="J281" i="1"/>
  <c r="F282" i="1"/>
  <c r="I282" i="1"/>
  <c r="J282" i="1"/>
  <c r="F283" i="1"/>
  <c r="I283" i="1"/>
  <c r="J283" i="1"/>
  <c r="E284" i="1"/>
  <c r="F284" i="1"/>
  <c r="I284" i="1"/>
  <c r="J284" i="1"/>
  <c r="E285" i="1"/>
  <c r="F285" i="1"/>
  <c r="I285" i="1"/>
  <c r="J285" i="1"/>
  <c r="F286" i="1"/>
  <c r="I286" i="1"/>
  <c r="J286" i="1"/>
  <c r="F287" i="1"/>
  <c r="I287" i="1"/>
  <c r="J287" i="1"/>
  <c r="F288" i="1"/>
  <c r="I288" i="1"/>
  <c r="J288" i="1"/>
  <c r="F289" i="1"/>
  <c r="I289" i="1"/>
  <c r="J289" i="1"/>
  <c r="E290" i="1"/>
  <c r="F290" i="1"/>
  <c r="I290" i="1"/>
  <c r="J290" i="1"/>
  <c r="F291" i="1"/>
  <c r="I291" i="1"/>
  <c r="J291" i="1"/>
  <c r="E292" i="1"/>
  <c r="F292" i="1"/>
  <c r="I292" i="1"/>
  <c r="J292" i="1"/>
  <c r="E293" i="1"/>
  <c r="F293" i="1"/>
  <c r="I293" i="1"/>
  <c r="J293" i="1"/>
  <c r="E294" i="1"/>
  <c r="F294" i="1"/>
  <c r="I294" i="1"/>
  <c r="J294" i="1"/>
  <c r="F295" i="1"/>
  <c r="I295" i="1"/>
  <c r="J295" i="1"/>
  <c r="D297" i="1"/>
  <c r="E297" i="1"/>
  <c r="F297" i="1"/>
  <c r="H297" i="1"/>
  <c r="I297" i="1"/>
  <c r="J297" i="1"/>
  <c r="D298" i="1"/>
  <c r="E298" i="1"/>
  <c r="F298" i="1"/>
  <c r="H298" i="1"/>
  <c r="I298" i="1"/>
  <c r="J298" i="1"/>
  <c r="F302" i="1"/>
  <c r="H302" i="1"/>
  <c r="I302" i="1"/>
  <c r="J302" i="1"/>
  <c r="F303" i="1"/>
  <c r="I303" i="1"/>
  <c r="J303" i="1"/>
  <c r="E304" i="1"/>
  <c r="F304" i="1"/>
  <c r="I304" i="1"/>
  <c r="J304" i="1"/>
  <c r="F305" i="1"/>
  <c r="I305" i="1"/>
  <c r="J305" i="1"/>
  <c r="E306" i="1"/>
  <c r="F306" i="1"/>
  <c r="I306" i="1"/>
  <c r="J306" i="1"/>
  <c r="E307" i="1"/>
  <c r="F307" i="1"/>
  <c r="I307" i="1"/>
  <c r="J307" i="1"/>
  <c r="F308" i="1"/>
  <c r="I308" i="1"/>
  <c r="J308" i="1"/>
  <c r="F309" i="1"/>
  <c r="I309" i="1"/>
  <c r="J309" i="1"/>
  <c r="F310" i="1"/>
  <c r="I310" i="1"/>
  <c r="J310" i="1"/>
  <c r="E311" i="1"/>
  <c r="F311" i="1"/>
  <c r="I311" i="1"/>
  <c r="J311" i="1"/>
  <c r="E312" i="1"/>
  <c r="F312" i="1"/>
  <c r="I312" i="1"/>
  <c r="J312" i="1"/>
  <c r="F313" i="1"/>
  <c r="I313" i="1"/>
  <c r="J313" i="1"/>
  <c r="F314" i="1"/>
  <c r="I314" i="1"/>
  <c r="J314" i="1"/>
  <c r="F315" i="1"/>
  <c r="I315" i="1"/>
  <c r="J315" i="1"/>
  <c r="F316" i="1"/>
  <c r="I316" i="1"/>
  <c r="J316" i="1"/>
  <c r="F317" i="1"/>
  <c r="I317" i="1"/>
  <c r="J317" i="1"/>
  <c r="F318" i="1"/>
  <c r="I318" i="1"/>
  <c r="J318" i="1"/>
  <c r="F319" i="1"/>
  <c r="H319" i="1"/>
  <c r="I319" i="1"/>
  <c r="J319" i="1"/>
  <c r="F320" i="1"/>
  <c r="I320" i="1"/>
  <c r="J320" i="1"/>
  <c r="F321" i="1"/>
  <c r="I321" i="1"/>
  <c r="J321" i="1"/>
  <c r="F322" i="1"/>
  <c r="I322" i="1"/>
  <c r="J322" i="1"/>
  <c r="F323" i="1"/>
  <c r="I323" i="1"/>
  <c r="J323" i="1"/>
  <c r="F324" i="1"/>
  <c r="I324" i="1"/>
  <c r="J324" i="1"/>
  <c r="F325" i="1"/>
  <c r="I325" i="1"/>
  <c r="J325" i="1"/>
  <c r="F326" i="1"/>
  <c r="I326" i="1"/>
  <c r="J326" i="1"/>
  <c r="F327" i="1"/>
  <c r="I327" i="1"/>
  <c r="J327" i="1"/>
  <c r="F328" i="1"/>
  <c r="I328" i="1"/>
  <c r="J328" i="1"/>
  <c r="F329" i="1"/>
  <c r="I329" i="1"/>
  <c r="J329" i="1"/>
  <c r="F330" i="1"/>
  <c r="I330" i="1"/>
  <c r="J330" i="1"/>
  <c r="E331" i="1"/>
  <c r="F331" i="1"/>
  <c r="I331" i="1"/>
  <c r="J331" i="1"/>
  <c r="E332" i="1"/>
  <c r="F332" i="1"/>
  <c r="I332" i="1"/>
  <c r="J332" i="1"/>
  <c r="E333" i="1"/>
  <c r="F333" i="1"/>
  <c r="I333" i="1"/>
  <c r="J333" i="1"/>
  <c r="F334" i="1"/>
  <c r="I334" i="1"/>
  <c r="J334" i="1"/>
  <c r="F335" i="1"/>
  <c r="I335" i="1"/>
  <c r="J335" i="1"/>
  <c r="E336" i="1"/>
  <c r="F336" i="1"/>
  <c r="I336" i="1"/>
  <c r="J336" i="1"/>
  <c r="F337" i="1"/>
  <c r="I337" i="1"/>
  <c r="J337" i="1"/>
  <c r="F338" i="1"/>
  <c r="I338" i="1"/>
  <c r="J338" i="1"/>
  <c r="E339" i="1"/>
  <c r="F339" i="1"/>
  <c r="H339" i="1"/>
  <c r="I339" i="1"/>
  <c r="J339" i="1"/>
  <c r="E340" i="1"/>
  <c r="F340" i="1"/>
  <c r="I340" i="1"/>
  <c r="J340" i="1"/>
  <c r="F341" i="1"/>
  <c r="I341" i="1"/>
  <c r="J341" i="1"/>
  <c r="F342" i="1"/>
  <c r="I342" i="1"/>
  <c r="J342" i="1"/>
  <c r="F343" i="1"/>
  <c r="I343" i="1"/>
  <c r="J343" i="1"/>
  <c r="F344" i="1"/>
  <c r="I344" i="1"/>
  <c r="J344" i="1"/>
  <c r="E345" i="1"/>
  <c r="F345" i="1"/>
  <c r="I345" i="1"/>
  <c r="J345" i="1"/>
  <c r="F346" i="1"/>
  <c r="I346" i="1"/>
  <c r="J346" i="1"/>
  <c r="F347" i="1"/>
  <c r="I347" i="1"/>
  <c r="J347" i="1"/>
  <c r="F348" i="1"/>
  <c r="I348" i="1"/>
  <c r="J348" i="1"/>
  <c r="F349" i="1"/>
  <c r="I349" i="1"/>
  <c r="J349" i="1"/>
  <c r="F350" i="1"/>
  <c r="I350" i="1"/>
  <c r="J350" i="1"/>
  <c r="E351" i="1"/>
  <c r="F351" i="1"/>
  <c r="I351" i="1"/>
  <c r="J351" i="1"/>
  <c r="F352" i="1"/>
  <c r="I352" i="1"/>
  <c r="J352" i="1"/>
  <c r="E353" i="1"/>
  <c r="F353" i="1"/>
  <c r="I353" i="1"/>
  <c r="J353" i="1"/>
  <c r="F354" i="1"/>
  <c r="I354" i="1"/>
  <c r="J354" i="1"/>
  <c r="F355" i="1"/>
  <c r="I355" i="1"/>
  <c r="J355" i="1"/>
  <c r="F356" i="1"/>
  <c r="I356" i="1"/>
  <c r="J356" i="1"/>
  <c r="F357" i="1"/>
  <c r="I357" i="1"/>
  <c r="J357" i="1"/>
  <c r="F358" i="1"/>
  <c r="I358" i="1"/>
  <c r="J358" i="1"/>
  <c r="F359" i="1"/>
  <c r="I359" i="1"/>
  <c r="J359" i="1"/>
  <c r="F360" i="1"/>
  <c r="H360" i="1"/>
  <c r="I360" i="1"/>
  <c r="J360" i="1"/>
  <c r="F361" i="1"/>
  <c r="I361" i="1"/>
  <c r="J361" i="1"/>
  <c r="F362" i="1"/>
  <c r="I362" i="1"/>
  <c r="J362" i="1"/>
  <c r="F363" i="1"/>
  <c r="I363" i="1"/>
  <c r="J363" i="1"/>
  <c r="F364" i="1"/>
  <c r="I364" i="1"/>
  <c r="J364" i="1"/>
  <c r="F365" i="1"/>
  <c r="I365" i="1"/>
  <c r="J365" i="1"/>
  <c r="E366" i="1"/>
  <c r="F366" i="1"/>
  <c r="I366" i="1"/>
  <c r="J366" i="1"/>
  <c r="F367" i="1"/>
  <c r="I367" i="1"/>
  <c r="J367" i="1"/>
  <c r="E368" i="1"/>
  <c r="F368" i="1"/>
  <c r="H368" i="1"/>
  <c r="I368" i="1"/>
  <c r="J368" i="1"/>
  <c r="F369" i="1"/>
  <c r="I369" i="1"/>
  <c r="J369" i="1"/>
  <c r="E370" i="1"/>
  <c r="F370" i="1"/>
  <c r="I370" i="1"/>
  <c r="J370" i="1"/>
  <c r="E371" i="1"/>
  <c r="F371" i="1"/>
  <c r="I371" i="1"/>
  <c r="J371" i="1"/>
  <c r="E372" i="1"/>
  <c r="F372" i="1"/>
  <c r="I372" i="1"/>
  <c r="J372" i="1"/>
  <c r="F373" i="1"/>
  <c r="I373" i="1"/>
  <c r="J373" i="1"/>
  <c r="F374" i="1"/>
  <c r="I374" i="1"/>
  <c r="J374" i="1"/>
  <c r="F375" i="1"/>
  <c r="I375" i="1"/>
  <c r="J375" i="1"/>
  <c r="E376" i="1"/>
  <c r="F376" i="1"/>
  <c r="I376" i="1"/>
  <c r="J376" i="1"/>
  <c r="E377" i="1"/>
  <c r="F377" i="1"/>
  <c r="I377" i="1"/>
  <c r="J377" i="1"/>
  <c r="E378" i="1"/>
  <c r="F378" i="1"/>
  <c r="I378" i="1"/>
  <c r="J378" i="1"/>
  <c r="F379" i="1"/>
  <c r="I379" i="1"/>
  <c r="J379" i="1"/>
  <c r="F380" i="1"/>
  <c r="I380" i="1"/>
  <c r="J380" i="1"/>
  <c r="F381" i="1"/>
  <c r="I381" i="1"/>
  <c r="J381" i="1"/>
  <c r="F382" i="1"/>
  <c r="I382" i="1"/>
  <c r="J382" i="1"/>
  <c r="F383" i="1"/>
  <c r="I383" i="1"/>
  <c r="J383" i="1"/>
  <c r="E384" i="1"/>
  <c r="F384" i="1"/>
  <c r="I384" i="1"/>
  <c r="J384" i="1"/>
  <c r="F385" i="1"/>
  <c r="I385" i="1"/>
  <c r="J385" i="1"/>
  <c r="F386" i="1"/>
  <c r="I386" i="1"/>
  <c r="J386" i="1"/>
  <c r="E387" i="1"/>
  <c r="F387" i="1"/>
  <c r="I387" i="1"/>
  <c r="J387" i="1"/>
  <c r="E388" i="1"/>
  <c r="F388" i="1"/>
  <c r="I388" i="1"/>
  <c r="J388" i="1"/>
  <c r="F389" i="1"/>
  <c r="I389" i="1"/>
  <c r="J389" i="1"/>
  <c r="E390" i="1"/>
  <c r="F390" i="1"/>
  <c r="H390" i="1"/>
  <c r="I390" i="1"/>
  <c r="J390" i="1"/>
  <c r="E391" i="1"/>
  <c r="F391" i="1"/>
  <c r="I391" i="1"/>
  <c r="J391" i="1"/>
  <c r="E392" i="1"/>
  <c r="F392" i="1"/>
  <c r="I392" i="1"/>
  <c r="J392" i="1"/>
  <c r="E393" i="1"/>
  <c r="F393" i="1"/>
  <c r="I393" i="1"/>
  <c r="J393" i="1"/>
  <c r="E394" i="1"/>
  <c r="F394" i="1"/>
  <c r="I394" i="1"/>
  <c r="J394" i="1"/>
  <c r="E395" i="1"/>
  <c r="F395" i="1"/>
  <c r="I395" i="1"/>
  <c r="J395" i="1"/>
  <c r="F396" i="1"/>
  <c r="I396" i="1"/>
  <c r="J396" i="1"/>
  <c r="F397" i="1"/>
  <c r="I397" i="1"/>
  <c r="J397" i="1"/>
  <c r="F398" i="1"/>
  <c r="I398" i="1"/>
  <c r="J398" i="1"/>
  <c r="F399" i="1"/>
  <c r="I399" i="1"/>
  <c r="J399" i="1"/>
  <c r="E400" i="1"/>
  <c r="F400" i="1"/>
  <c r="I400" i="1"/>
  <c r="J400" i="1"/>
  <c r="E401" i="1"/>
  <c r="F401" i="1"/>
  <c r="I401" i="1"/>
  <c r="J401" i="1"/>
  <c r="E402" i="1"/>
  <c r="F402" i="1"/>
  <c r="I402" i="1"/>
  <c r="J402" i="1"/>
  <c r="F403" i="1"/>
  <c r="I403" i="1"/>
  <c r="J403" i="1"/>
  <c r="E404" i="1"/>
  <c r="F404" i="1"/>
  <c r="I404" i="1"/>
  <c r="J404" i="1"/>
  <c r="F405" i="1"/>
  <c r="I405" i="1"/>
  <c r="J405" i="1"/>
  <c r="F406" i="1"/>
  <c r="I406" i="1"/>
  <c r="J406" i="1"/>
  <c r="E407" i="1"/>
  <c r="F407" i="1"/>
  <c r="I407" i="1"/>
  <c r="J407" i="1"/>
  <c r="F408" i="1"/>
  <c r="I408" i="1"/>
  <c r="J408" i="1"/>
  <c r="F409" i="1"/>
  <c r="I409" i="1"/>
  <c r="J409" i="1"/>
  <c r="E410" i="1"/>
  <c r="F410" i="1"/>
  <c r="H410" i="1"/>
  <c r="I410" i="1"/>
  <c r="J410" i="1"/>
  <c r="E411" i="1"/>
  <c r="F411" i="1"/>
  <c r="I411" i="1"/>
  <c r="J411" i="1"/>
  <c r="F412" i="1"/>
  <c r="I412" i="1"/>
  <c r="J412" i="1"/>
  <c r="F413" i="1"/>
  <c r="I413" i="1"/>
  <c r="J413" i="1"/>
  <c r="F414" i="1"/>
  <c r="I414" i="1"/>
  <c r="J414" i="1"/>
  <c r="F415" i="1"/>
  <c r="I415" i="1"/>
  <c r="J415" i="1"/>
  <c r="F416" i="1"/>
  <c r="I416" i="1"/>
  <c r="J416" i="1"/>
  <c r="E417" i="1"/>
  <c r="F417" i="1"/>
  <c r="I417" i="1"/>
  <c r="J417" i="1"/>
  <c r="F418" i="1"/>
  <c r="I418" i="1"/>
  <c r="J418" i="1"/>
  <c r="E419" i="1"/>
  <c r="F419" i="1"/>
  <c r="H419" i="1"/>
  <c r="I419" i="1"/>
  <c r="J419" i="1"/>
  <c r="E420" i="1"/>
  <c r="F420" i="1"/>
  <c r="I420" i="1"/>
  <c r="J420" i="1"/>
  <c r="F421" i="1"/>
  <c r="I421" i="1"/>
  <c r="J421" i="1"/>
  <c r="F422" i="1"/>
  <c r="I422" i="1"/>
  <c r="J422" i="1"/>
  <c r="F423" i="1"/>
  <c r="I423" i="1"/>
  <c r="J423" i="1"/>
  <c r="F424" i="1"/>
  <c r="I424" i="1"/>
  <c r="J424" i="1"/>
  <c r="F425" i="1"/>
  <c r="I425" i="1"/>
  <c r="J425" i="1"/>
  <c r="F426" i="1"/>
  <c r="I426" i="1"/>
  <c r="J426" i="1"/>
  <c r="F427" i="1"/>
  <c r="I427" i="1"/>
  <c r="J427" i="1"/>
  <c r="F428" i="1"/>
  <c r="I428" i="1"/>
  <c r="J428" i="1"/>
  <c r="E429" i="1"/>
  <c r="F429" i="1"/>
  <c r="I429" i="1"/>
  <c r="J429" i="1"/>
  <c r="F430" i="1"/>
  <c r="I430" i="1"/>
  <c r="J430" i="1"/>
  <c r="F431" i="1"/>
  <c r="H431" i="1"/>
  <c r="I431" i="1"/>
  <c r="J431" i="1"/>
  <c r="F432" i="1"/>
  <c r="I432" i="1"/>
  <c r="J432" i="1"/>
  <c r="F433" i="1"/>
  <c r="I433" i="1"/>
  <c r="J433" i="1"/>
  <c r="F434" i="1"/>
  <c r="I434" i="1"/>
  <c r="J434" i="1"/>
  <c r="F435" i="1"/>
  <c r="I435" i="1"/>
  <c r="J435" i="1"/>
  <c r="F436" i="1"/>
  <c r="I436" i="1"/>
  <c r="J436" i="1"/>
  <c r="F437" i="1"/>
  <c r="I437" i="1"/>
  <c r="J437" i="1"/>
  <c r="F438" i="1"/>
  <c r="I438" i="1"/>
  <c r="J438" i="1"/>
  <c r="F439" i="1"/>
  <c r="I439" i="1"/>
  <c r="J439" i="1"/>
  <c r="F440" i="1"/>
  <c r="I440" i="1"/>
  <c r="J440" i="1"/>
  <c r="F441" i="1"/>
  <c r="I441" i="1"/>
  <c r="J441" i="1"/>
  <c r="F442" i="1"/>
  <c r="I442" i="1"/>
  <c r="J442" i="1"/>
  <c r="F443" i="1"/>
  <c r="I443" i="1"/>
  <c r="J443" i="1"/>
  <c r="F444" i="1"/>
  <c r="I444" i="1"/>
  <c r="J444" i="1"/>
  <c r="F445" i="1"/>
  <c r="I445" i="1"/>
  <c r="J445" i="1"/>
  <c r="E446" i="1"/>
  <c r="F446" i="1"/>
  <c r="I446" i="1"/>
  <c r="J446" i="1"/>
  <c r="F447" i="1"/>
  <c r="I447" i="1"/>
  <c r="J447" i="1"/>
  <c r="F448" i="1"/>
  <c r="I448" i="1"/>
  <c r="J448" i="1"/>
  <c r="F449" i="1"/>
  <c r="I449" i="1"/>
  <c r="J449" i="1"/>
  <c r="F450" i="1"/>
  <c r="I450" i="1"/>
  <c r="J450" i="1"/>
  <c r="E451" i="1"/>
  <c r="F451" i="1"/>
  <c r="I451" i="1"/>
  <c r="J451" i="1"/>
  <c r="F452" i="1"/>
  <c r="I452" i="1"/>
  <c r="J452" i="1"/>
  <c r="E453" i="1"/>
  <c r="F453" i="1"/>
  <c r="H453" i="1"/>
  <c r="I453" i="1"/>
  <c r="J453" i="1"/>
  <c r="F454" i="1"/>
  <c r="I454" i="1"/>
  <c r="J454" i="1"/>
  <c r="E455" i="1"/>
  <c r="F455" i="1"/>
  <c r="I455" i="1"/>
  <c r="J455" i="1"/>
  <c r="F456" i="1"/>
  <c r="I456" i="1"/>
  <c r="J456" i="1"/>
  <c r="F457" i="1"/>
  <c r="I457" i="1"/>
  <c r="J457" i="1"/>
  <c r="F458" i="1"/>
  <c r="I458" i="1"/>
  <c r="J458" i="1"/>
  <c r="F459" i="1"/>
  <c r="I459" i="1"/>
  <c r="J459" i="1"/>
  <c r="E460" i="1"/>
  <c r="F460" i="1"/>
  <c r="I460" i="1"/>
  <c r="J460" i="1"/>
  <c r="E461" i="1"/>
  <c r="F461" i="1"/>
  <c r="I461" i="1"/>
  <c r="J461" i="1"/>
  <c r="F462" i="1"/>
  <c r="I462" i="1"/>
  <c r="J462" i="1"/>
  <c r="E463" i="1"/>
  <c r="F463" i="1"/>
  <c r="I463" i="1"/>
  <c r="J463" i="1"/>
  <c r="F464" i="1"/>
  <c r="I464" i="1"/>
  <c r="J464" i="1"/>
  <c r="F465" i="1"/>
  <c r="I465" i="1"/>
  <c r="J465" i="1"/>
  <c r="F466" i="1"/>
  <c r="I466" i="1"/>
  <c r="J466" i="1"/>
  <c r="F467" i="1"/>
  <c r="I467" i="1"/>
  <c r="J467" i="1"/>
  <c r="F468" i="1"/>
  <c r="I468" i="1"/>
  <c r="J468" i="1"/>
  <c r="F469" i="1"/>
  <c r="I469" i="1"/>
  <c r="J469" i="1"/>
  <c r="F470" i="1"/>
  <c r="I470" i="1"/>
  <c r="J470" i="1"/>
  <c r="F471" i="1"/>
  <c r="I471" i="1"/>
  <c r="J471" i="1"/>
  <c r="F472" i="1"/>
  <c r="I472" i="1"/>
  <c r="J472" i="1"/>
  <c r="E473" i="1"/>
  <c r="F473" i="1"/>
  <c r="I473" i="1"/>
  <c r="J473" i="1"/>
  <c r="F474" i="1"/>
  <c r="I474" i="1"/>
  <c r="J474" i="1"/>
  <c r="E475" i="1"/>
  <c r="F475" i="1"/>
  <c r="I475" i="1"/>
  <c r="J475" i="1"/>
  <c r="E476" i="1"/>
  <c r="F476" i="1"/>
  <c r="H476" i="1"/>
  <c r="I476" i="1"/>
  <c r="J476" i="1"/>
  <c r="F477" i="1"/>
  <c r="I477" i="1"/>
  <c r="J477" i="1"/>
  <c r="F478" i="1"/>
  <c r="I478" i="1"/>
  <c r="J478" i="1"/>
  <c r="F479" i="1"/>
  <c r="I479" i="1"/>
  <c r="J479" i="1"/>
  <c r="F480" i="1"/>
  <c r="I480" i="1"/>
  <c r="J480" i="1"/>
  <c r="E481" i="1"/>
  <c r="F481" i="1"/>
  <c r="I481" i="1"/>
  <c r="J481" i="1"/>
  <c r="F482" i="1"/>
  <c r="I482" i="1"/>
  <c r="J482" i="1"/>
  <c r="F483" i="1"/>
  <c r="I483" i="1"/>
  <c r="J483" i="1"/>
  <c r="F484" i="1"/>
  <c r="I484" i="1"/>
  <c r="J484" i="1"/>
  <c r="E485" i="1"/>
  <c r="F485" i="1"/>
  <c r="I485" i="1"/>
  <c r="J485" i="1"/>
  <c r="E486" i="1"/>
  <c r="F486" i="1"/>
  <c r="I486" i="1"/>
  <c r="J486" i="1"/>
  <c r="E487" i="1"/>
  <c r="F487" i="1"/>
  <c r="I487" i="1"/>
  <c r="J487" i="1"/>
  <c r="F488" i="1"/>
  <c r="I488" i="1"/>
  <c r="J488" i="1"/>
  <c r="D490" i="1"/>
  <c r="E490" i="1"/>
  <c r="F490" i="1"/>
  <c r="H490" i="1"/>
  <c r="I490" i="1"/>
  <c r="J490" i="1"/>
  <c r="D491" i="1"/>
  <c r="E491" i="1"/>
  <c r="F491" i="1"/>
  <c r="H491" i="1"/>
  <c r="I491" i="1"/>
  <c r="J491" i="1"/>
  <c r="E495" i="1"/>
  <c r="F495" i="1"/>
  <c r="I495" i="1"/>
  <c r="J495" i="1"/>
  <c r="E496" i="1"/>
  <c r="F496" i="1"/>
  <c r="I496" i="1"/>
  <c r="J496" i="1"/>
  <c r="E497" i="1"/>
  <c r="F497" i="1"/>
  <c r="I497" i="1"/>
  <c r="J497" i="1"/>
  <c r="E498" i="1"/>
  <c r="F498" i="1"/>
  <c r="I498" i="1"/>
  <c r="J498" i="1"/>
  <c r="F499" i="1"/>
  <c r="I499" i="1"/>
  <c r="J499" i="1"/>
  <c r="F500" i="1"/>
  <c r="I500" i="1"/>
  <c r="J500" i="1"/>
  <c r="E501" i="1"/>
  <c r="F501" i="1"/>
  <c r="I501" i="1"/>
  <c r="J501" i="1"/>
  <c r="F502" i="1"/>
  <c r="I502" i="1"/>
  <c r="J502" i="1"/>
  <c r="F503" i="1"/>
  <c r="I503" i="1"/>
  <c r="J503" i="1"/>
  <c r="E504" i="1"/>
  <c r="F504" i="1"/>
  <c r="I504" i="1"/>
  <c r="J504" i="1"/>
  <c r="E505" i="1"/>
  <c r="F505" i="1"/>
  <c r="I505" i="1"/>
  <c r="J505" i="1"/>
  <c r="E506" i="1"/>
  <c r="F506" i="1"/>
  <c r="I506" i="1"/>
  <c r="J506" i="1"/>
  <c r="E507" i="1"/>
  <c r="F507" i="1"/>
  <c r="I507" i="1"/>
  <c r="J507" i="1"/>
  <c r="E508" i="1"/>
  <c r="F508" i="1"/>
  <c r="I508" i="1"/>
  <c r="J508" i="1"/>
  <c r="F509" i="1"/>
  <c r="I509" i="1"/>
  <c r="J509" i="1"/>
  <c r="E510" i="1"/>
  <c r="F510" i="1"/>
  <c r="I510" i="1"/>
  <c r="J510" i="1"/>
  <c r="E511" i="1"/>
  <c r="F511" i="1"/>
  <c r="I511" i="1"/>
  <c r="J511" i="1"/>
  <c r="F512" i="1"/>
  <c r="I512" i="1"/>
  <c r="J512" i="1"/>
  <c r="F513" i="1"/>
  <c r="I513" i="1"/>
  <c r="J513" i="1"/>
  <c r="E514" i="1"/>
  <c r="F514" i="1"/>
  <c r="I514" i="1"/>
  <c r="J514" i="1"/>
  <c r="E515" i="1"/>
  <c r="F515" i="1"/>
  <c r="I515" i="1"/>
  <c r="J515" i="1"/>
  <c r="F516" i="1"/>
  <c r="I516" i="1"/>
  <c r="J516" i="1"/>
  <c r="F517" i="1"/>
  <c r="I517" i="1"/>
  <c r="J517" i="1"/>
  <c r="F518" i="1"/>
  <c r="I518" i="1"/>
  <c r="J518" i="1"/>
  <c r="F519" i="1"/>
  <c r="I519" i="1"/>
  <c r="J519" i="1"/>
  <c r="E520" i="1"/>
  <c r="F520" i="1"/>
  <c r="H520" i="1"/>
  <c r="I520" i="1"/>
  <c r="J520" i="1"/>
  <c r="E521" i="1"/>
  <c r="F521" i="1"/>
  <c r="I521" i="1"/>
  <c r="J521" i="1"/>
  <c r="E522" i="1"/>
  <c r="F522" i="1"/>
  <c r="I522" i="1"/>
  <c r="J522" i="1"/>
  <c r="F523" i="1"/>
  <c r="I523" i="1"/>
  <c r="J523" i="1"/>
  <c r="E524" i="1"/>
  <c r="F524" i="1"/>
  <c r="I524" i="1"/>
  <c r="J524" i="1"/>
  <c r="F525" i="1"/>
  <c r="I525" i="1"/>
  <c r="J525" i="1"/>
  <c r="E526" i="1"/>
  <c r="F526" i="1"/>
  <c r="I526" i="1"/>
  <c r="J526" i="1"/>
  <c r="E527" i="1"/>
  <c r="F527" i="1"/>
  <c r="I527" i="1"/>
  <c r="J527" i="1"/>
  <c r="F528" i="1"/>
  <c r="I528" i="1"/>
  <c r="J528" i="1"/>
  <c r="E529" i="1"/>
  <c r="F529" i="1"/>
  <c r="I529" i="1"/>
  <c r="J529" i="1"/>
  <c r="E530" i="1"/>
  <c r="F530" i="1"/>
  <c r="I530" i="1"/>
  <c r="J530" i="1"/>
  <c r="E531" i="1"/>
  <c r="F531" i="1"/>
  <c r="I531" i="1"/>
  <c r="J531" i="1"/>
  <c r="E532" i="1"/>
  <c r="F532" i="1"/>
  <c r="I532" i="1"/>
  <c r="J532" i="1"/>
  <c r="E533" i="1"/>
  <c r="F533" i="1"/>
  <c r="I533" i="1"/>
  <c r="J533" i="1"/>
  <c r="E534" i="1"/>
  <c r="F534" i="1"/>
  <c r="I534" i="1"/>
  <c r="J534" i="1"/>
  <c r="E535" i="1"/>
  <c r="F535" i="1"/>
  <c r="I535" i="1"/>
  <c r="J535" i="1"/>
  <c r="F536" i="1"/>
  <c r="I536" i="1"/>
  <c r="J536" i="1"/>
  <c r="E537" i="1"/>
  <c r="F537" i="1"/>
  <c r="I537" i="1"/>
  <c r="J537" i="1"/>
  <c r="E538" i="1"/>
  <c r="F538" i="1"/>
  <c r="I538" i="1"/>
  <c r="J538" i="1"/>
  <c r="E539" i="1"/>
  <c r="F539" i="1"/>
  <c r="I539" i="1"/>
  <c r="J539" i="1"/>
  <c r="F540" i="1"/>
  <c r="I540" i="1"/>
  <c r="J540" i="1"/>
  <c r="F541" i="1"/>
  <c r="I541" i="1"/>
  <c r="J541" i="1"/>
  <c r="E542" i="1"/>
  <c r="F542" i="1"/>
  <c r="I542" i="1"/>
  <c r="J542" i="1"/>
  <c r="F543" i="1"/>
  <c r="I543" i="1"/>
  <c r="J543" i="1"/>
  <c r="F544" i="1"/>
  <c r="H544" i="1"/>
  <c r="I544" i="1"/>
  <c r="J544" i="1"/>
  <c r="F545" i="1"/>
  <c r="I545" i="1"/>
  <c r="J545" i="1"/>
  <c r="F546" i="1"/>
  <c r="I546" i="1"/>
  <c r="J546" i="1"/>
  <c r="E547" i="1"/>
  <c r="F547" i="1"/>
  <c r="I547" i="1"/>
  <c r="J547" i="1"/>
  <c r="F548" i="1"/>
  <c r="I548" i="1"/>
  <c r="J548" i="1"/>
  <c r="F549" i="1"/>
  <c r="I549" i="1"/>
  <c r="J549" i="1"/>
  <c r="E550" i="1"/>
  <c r="F550" i="1"/>
  <c r="I550" i="1"/>
  <c r="J550" i="1"/>
  <c r="E551" i="1"/>
  <c r="F551" i="1"/>
  <c r="I551" i="1"/>
  <c r="J551" i="1"/>
  <c r="F552" i="1"/>
  <c r="I552" i="1"/>
  <c r="J552" i="1"/>
  <c r="F553" i="1"/>
  <c r="I553" i="1"/>
  <c r="J553" i="1"/>
  <c r="E554" i="1"/>
  <c r="F554" i="1"/>
  <c r="I554" i="1"/>
  <c r="J554" i="1"/>
  <c r="E555" i="1"/>
  <c r="F555" i="1"/>
  <c r="I555" i="1"/>
  <c r="J555" i="1"/>
  <c r="F556" i="1"/>
  <c r="I556" i="1"/>
  <c r="J556" i="1"/>
  <c r="F557" i="1"/>
  <c r="I557" i="1"/>
  <c r="J557" i="1"/>
  <c r="F558" i="1"/>
  <c r="I558" i="1"/>
  <c r="J558" i="1"/>
  <c r="F559" i="1"/>
  <c r="I559" i="1"/>
  <c r="J559" i="1"/>
  <c r="F560" i="1"/>
  <c r="I560" i="1"/>
  <c r="J560" i="1"/>
  <c r="F561" i="1"/>
  <c r="I561" i="1"/>
  <c r="J561" i="1"/>
  <c r="F562" i="1"/>
  <c r="I562" i="1"/>
  <c r="J562" i="1"/>
  <c r="F563" i="1"/>
  <c r="I563" i="1"/>
  <c r="J563" i="1"/>
  <c r="E564" i="1"/>
  <c r="F564" i="1"/>
  <c r="I564" i="1"/>
  <c r="J564" i="1"/>
  <c r="F565" i="1"/>
  <c r="I565" i="1"/>
  <c r="J565" i="1"/>
  <c r="F566" i="1"/>
  <c r="I566" i="1"/>
  <c r="J566" i="1"/>
  <c r="E567" i="1"/>
  <c r="F567" i="1"/>
  <c r="I567" i="1"/>
  <c r="J567" i="1"/>
  <c r="E568" i="1"/>
  <c r="F568" i="1"/>
  <c r="H568" i="1"/>
  <c r="I568" i="1"/>
  <c r="J568" i="1"/>
  <c r="F569" i="1"/>
  <c r="I569" i="1"/>
  <c r="J569" i="1"/>
  <c r="F570" i="1"/>
  <c r="I570" i="1"/>
  <c r="J570" i="1"/>
  <c r="F571" i="1"/>
  <c r="I571" i="1"/>
  <c r="J571" i="1"/>
  <c r="E572" i="1"/>
  <c r="F572" i="1"/>
  <c r="H572" i="1"/>
  <c r="I572" i="1"/>
  <c r="J572" i="1"/>
  <c r="F573" i="1"/>
  <c r="I573" i="1"/>
  <c r="J573" i="1"/>
  <c r="E574" i="1"/>
  <c r="F574" i="1"/>
  <c r="I574" i="1"/>
  <c r="J574" i="1"/>
  <c r="F575" i="1"/>
  <c r="I575" i="1"/>
  <c r="J575" i="1"/>
  <c r="F576" i="1"/>
  <c r="I576" i="1"/>
  <c r="J576" i="1"/>
  <c r="F577" i="1"/>
  <c r="I577" i="1"/>
  <c r="J577" i="1"/>
  <c r="F578" i="1"/>
  <c r="I578" i="1"/>
  <c r="J578" i="1"/>
  <c r="F579" i="1"/>
  <c r="I579" i="1"/>
  <c r="J579" i="1"/>
  <c r="F580" i="1"/>
  <c r="I580" i="1"/>
  <c r="J580" i="1"/>
  <c r="F581" i="1"/>
  <c r="I581" i="1"/>
  <c r="J581" i="1"/>
  <c r="E582" i="1"/>
  <c r="F582" i="1"/>
  <c r="I582" i="1"/>
  <c r="J582" i="1"/>
  <c r="E583" i="1"/>
  <c r="F583" i="1"/>
  <c r="I583" i="1"/>
  <c r="J583" i="1"/>
  <c r="F584" i="1"/>
  <c r="I584" i="1"/>
  <c r="J584" i="1"/>
  <c r="E585" i="1"/>
  <c r="F585" i="1"/>
  <c r="I585" i="1"/>
  <c r="J585" i="1"/>
  <c r="E586" i="1"/>
  <c r="F586" i="1"/>
  <c r="I586" i="1"/>
  <c r="J586" i="1"/>
  <c r="E587" i="1"/>
  <c r="F587" i="1"/>
  <c r="I587" i="1"/>
  <c r="J587" i="1"/>
  <c r="E588" i="1"/>
  <c r="F588" i="1"/>
  <c r="I588" i="1"/>
  <c r="J588" i="1"/>
  <c r="E589" i="1"/>
  <c r="F589" i="1"/>
  <c r="I589" i="1"/>
  <c r="J589" i="1"/>
  <c r="E590" i="1"/>
  <c r="F590" i="1"/>
  <c r="I590" i="1"/>
  <c r="J590" i="1"/>
  <c r="F591" i="1"/>
  <c r="I591" i="1"/>
  <c r="J591" i="1"/>
  <c r="F592" i="1"/>
  <c r="I592" i="1"/>
  <c r="J592" i="1"/>
  <c r="E593" i="1"/>
  <c r="F593" i="1"/>
  <c r="I593" i="1"/>
  <c r="J593" i="1"/>
  <c r="D595" i="1"/>
  <c r="E595" i="1"/>
  <c r="F595" i="1"/>
  <c r="G595" i="1"/>
  <c r="H595" i="1"/>
  <c r="I595" i="1"/>
  <c r="J595" i="1"/>
  <c r="D596" i="1"/>
  <c r="E596" i="1"/>
  <c r="F596" i="1"/>
  <c r="G596" i="1"/>
  <c r="H596" i="1"/>
  <c r="I596" i="1"/>
  <c r="J596" i="1"/>
</calcChain>
</file>

<file path=xl/sharedStrings.xml><?xml version="1.0" encoding="utf-8"?>
<sst xmlns="http://schemas.openxmlformats.org/spreadsheetml/2006/main" count="109" uniqueCount="73">
  <si>
    <t>SIGMA</t>
  </si>
  <si>
    <t>XBAR</t>
  </si>
  <si>
    <t>block 2 image 9</t>
  </si>
  <si>
    <t>block 2 image 8</t>
  </si>
  <si>
    <t>block 2 image 7</t>
  </si>
  <si>
    <t>block 2 image 6</t>
  </si>
  <si>
    <t>block 2 image 5</t>
  </si>
  <si>
    <t>block 2 image 4</t>
  </si>
  <si>
    <t>block 2 image 3</t>
  </si>
  <si>
    <t>block 2 image 2</t>
  </si>
  <si>
    <t>block 2 image 14</t>
  </si>
  <si>
    <t>block 2 image 13</t>
  </si>
  <si>
    <t>block 2 image 12</t>
  </si>
  <si>
    <t>block 2 image 11</t>
  </si>
  <si>
    <t>block 2 image 10</t>
  </si>
  <si>
    <t>block 2 image 1</t>
  </si>
  <si>
    <t>real L(ER-mito)</t>
  </si>
  <si>
    <t>real P(mito)</t>
  </si>
  <si>
    <t>% contact</t>
  </si>
  <si>
    <t>contact?</t>
  </si>
  <si>
    <t>% app</t>
  </si>
  <si>
    <t>L(ER-mito)</t>
  </si>
  <si>
    <t>P(mito)</t>
  </si>
  <si>
    <t>location</t>
  </si>
  <si>
    <t>mito</t>
  </si>
  <si>
    <t>image file</t>
  </si>
  <si>
    <t>block 2</t>
  </si>
  <si>
    <t>block 6 image 9</t>
  </si>
  <si>
    <t>block 6 image 8</t>
  </si>
  <si>
    <t>block 6 image 7</t>
  </si>
  <si>
    <t>block 6 image 6</t>
  </si>
  <si>
    <t>block 6 image 5</t>
  </si>
  <si>
    <t>block 6 image 4</t>
  </si>
  <si>
    <t>block 6 image 3</t>
  </si>
  <si>
    <t>block 6 image 2</t>
  </si>
  <si>
    <t>block 6 image 13</t>
  </si>
  <si>
    <t>block 6 image 12</t>
  </si>
  <si>
    <t>block 6 image 10</t>
  </si>
  <si>
    <t>block 6 image 1</t>
  </si>
  <si>
    <t>block 6</t>
  </si>
  <si>
    <t>block 5 image 9</t>
  </si>
  <si>
    <t>block 5 image 8</t>
  </si>
  <si>
    <t>block 5 image 7</t>
  </si>
  <si>
    <t>block 5 image 6</t>
  </si>
  <si>
    <t>block 5 image 5</t>
  </si>
  <si>
    <t>block 5 image 4</t>
  </si>
  <si>
    <t>block 5 image 3</t>
  </si>
  <si>
    <t>block 5 image 2</t>
  </si>
  <si>
    <t>block 5 image 12</t>
  </si>
  <si>
    <t>block 5 image 11</t>
  </si>
  <si>
    <t>block 5 image 10</t>
  </si>
  <si>
    <t>block 5 image 1</t>
  </si>
  <si>
    <t>block 5</t>
  </si>
  <si>
    <t>block 1 image 9</t>
  </si>
  <si>
    <t>block 1 image 8</t>
  </si>
  <si>
    <t>block 1 image 7</t>
  </si>
  <si>
    <t>block 1 image 6</t>
  </si>
  <si>
    <t>block 1 image 5</t>
  </si>
  <si>
    <t>block 1 image 4</t>
  </si>
  <si>
    <t>block 1 image 3</t>
  </si>
  <si>
    <t>block 1 image 2</t>
  </si>
  <si>
    <t>block 1 image 13</t>
  </si>
  <si>
    <t>block 1 image 12</t>
  </si>
  <si>
    <t>block 1 image 11</t>
  </si>
  <si>
    <t>block 1 image 10</t>
  </si>
  <si>
    <t>block 6 = NMS + CCCP</t>
  </si>
  <si>
    <t>block 5 = control + CCCP</t>
  </si>
  <si>
    <t>block 2 = NMS - CCCP</t>
  </si>
  <si>
    <t>block 1 = control - CCCP</t>
  </si>
  <si>
    <t>block 1 image 1</t>
  </si>
  <si>
    <t>block 1</t>
  </si>
  <si>
    <t>500 nm = 0.44</t>
  </si>
  <si>
    <t>Numerical source data for Figure 5G and 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</si>
</sst>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64" fontId="0" fillId="0" borderId="0" xfId="0" applyNumberFormat="1"/>
    <xf numFmtId="1" fontId="0" fillId="0" borderId="0" xfId="0" applyNumberFormat="1"/>
    <xf numFmtId="164" fontId="1" fillId="2" borderId="0" xfId="0" applyNumberFormat="1" applyFont="1" applyFill="1"/>
    <xf numFmtId="1" fontId="1" fillId="2" borderId="0" xfId="0" applyNumberFormat="1" applyFont="1" applyFill="1"/>
    <xf numFmtId="0" fontId="1" fillId="2" borderId="0" xfId="0" applyFont="1" applyFill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96"/>
  <sheetViews>
    <sheetView tabSelected="1" workbookViewId="0"/>
  </sheetViews>
  <sheetFormatPr baseColWidth="10" defaultRowHeight="16" x14ac:dyDescent="0.2"/>
  <cols>
    <col min="1" max="1" width="17.6640625" customWidth="1"/>
    <col min="2" max="3" width="9.5" customWidth="1"/>
    <col min="4" max="6" width="9.5" style="1" customWidth="1"/>
    <col min="7" max="7" width="9.5" style="2" customWidth="1"/>
    <col min="8" max="8" width="9.5" style="1" customWidth="1"/>
    <col min="9" max="9" width="10.33203125" style="1" customWidth="1"/>
    <col min="10" max="10" width="13" style="1" customWidth="1"/>
  </cols>
  <sheetData>
    <row r="1" spans="1:12" x14ac:dyDescent="0.2">
      <c r="A1" t="s">
        <v>72</v>
      </c>
    </row>
    <row r="3" spans="1:12" x14ac:dyDescent="0.2">
      <c r="A3" t="s">
        <v>70</v>
      </c>
    </row>
    <row r="4" spans="1:12" x14ac:dyDescent="0.2">
      <c r="A4" s="5" t="s">
        <v>25</v>
      </c>
      <c r="B4" s="5" t="s">
        <v>24</v>
      </c>
      <c r="C4" s="5" t="s">
        <v>23</v>
      </c>
      <c r="D4" s="3" t="s">
        <v>22</v>
      </c>
      <c r="E4" s="3" t="s">
        <v>21</v>
      </c>
      <c r="F4" s="3" t="s">
        <v>20</v>
      </c>
      <c r="G4" s="4" t="s">
        <v>19</v>
      </c>
      <c r="H4" s="3" t="s">
        <v>18</v>
      </c>
      <c r="I4" s="3" t="s">
        <v>17</v>
      </c>
      <c r="J4" s="3" t="s">
        <v>16</v>
      </c>
    </row>
    <row r="5" spans="1:12" x14ac:dyDescent="0.2">
      <c r="A5" t="s">
        <v>69</v>
      </c>
      <c r="B5">
        <v>1</v>
      </c>
      <c r="C5">
        <v>1</v>
      </c>
      <c r="D5" s="1">
        <f>3.428</f>
        <v>3.4279999999999999</v>
      </c>
      <c r="E5" s="1">
        <f>0.229+0.161+0.106+0.196+0.083</f>
        <v>0.77499999999999991</v>
      </c>
      <c r="F5" s="1">
        <f>100*E5/D5</f>
        <v>22.60793465577596</v>
      </c>
      <c r="G5" s="2">
        <v>1</v>
      </c>
      <c r="H5" s="1">
        <v>1</v>
      </c>
      <c r="I5" s="1">
        <f>(0.5/0.44)*D5</f>
        <v>3.8954545454545459</v>
      </c>
      <c r="J5" s="1">
        <f>(0.5/0.44)*E5</f>
        <v>0.88068181818181812</v>
      </c>
      <c r="L5" t="s">
        <v>68</v>
      </c>
    </row>
    <row r="6" spans="1:12" x14ac:dyDescent="0.2">
      <c r="B6">
        <v>2</v>
      </c>
      <c r="C6">
        <v>2</v>
      </c>
      <c r="D6" s="1">
        <v>2.0310000000000001</v>
      </c>
      <c r="E6" s="1">
        <f>0.264+0.182+0.157+0.14</f>
        <v>0.74299999999999999</v>
      </c>
      <c r="F6" s="1">
        <f>100*E6/D6</f>
        <v>36.582964057114715</v>
      </c>
      <c r="G6" s="2">
        <v>1</v>
      </c>
      <c r="I6" s="1">
        <f>(0.5/0.44)*D6</f>
        <v>2.307954545454546</v>
      </c>
      <c r="J6" s="1">
        <f>(0.5/0.44)*E6</f>
        <v>0.84431818181818186</v>
      </c>
      <c r="L6" t="s">
        <v>67</v>
      </c>
    </row>
    <row r="7" spans="1:12" x14ac:dyDescent="0.2">
      <c r="B7">
        <v>3</v>
      </c>
      <c r="C7">
        <v>3</v>
      </c>
      <c r="D7" s="1">
        <v>3.419</v>
      </c>
      <c r="E7" s="1">
        <f>0.183+0.916</f>
        <v>1.099</v>
      </c>
      <c r="F7" s="1">
        <f>100*E7/D7</f>
        <v>32.143901725650771</v>
      </c>
      <c r="G7" s="2">
        <v>1</v>
      </c>
      <c r="I7" s="1">
        <f>(0.5/0.44)*D7</f>
        <v>3.8852272727272732</v>
      </c>
      <c r="J7" s="1">
        <f>(0.5/0.44)*E7</f>
        <v>1.2488636363636365</v>
      </c>
      <c r="L7" t="s">
        <v>66</v>
      </c>
    </row>
    <row r="8" spans="1:12" x14ac:dyDescent="0.2">
      <c r="B8">
        <v>4</v>
      </c>
      <c r="C8">
        <v>4</v>
      </c>
      <c r="D8" s="1">
        <v>1.617</v>
      </c>
      <c r="E8" s="1">
        <f>0.138+0.305</f>
        <v>0.443</v>
      </c>
      <c r="F8" s="1">
        <f>100*E8/D8</f>
        <v>27.396413110698823</v>
      </c>
      <c r="G8" s="2">
        <v>1</v>
      </c>
      <c r="I8" s="1">
        <f>(0.5/0.44)*D8</f>
        <v>1.8375000000000001</v>
      </c>
      <c r="J8" s="1">
        <f>(0.5/0.44)*E8</f>
        <v>0.50340909090909092</v>
      </c>
      <c r="L8" t="s">
        <v>65</v>
      </c>
    </row>
    <row r="9" spans="1:12" x14ac:dyDescent="0.2">
      <c r="B9">
        <v>5</v>
      </c>
      <c r="C9">
        <v>5</v>
      </c>
      <c r="D9" s="1">
        <v>1.68</v>
      </c>
      <c r="E9" s="1">
        <v>0.30199999999999999</v>
      </c>
      <c r="F9" s="1">
        <f>100*E9/D9</f>
        <v>17.976190476190478</v>
      </c>
      <c r="G9" s="2">
        <v>1</v>
      </c>
      <c r="I9" s="1">
        <f>(0.5/0.44)*D9</f>
        <v>1.9090909090909092</v>
      </c>
      <c r="J9" s="1">
        <f>(0.5/0.44)*E9</f>
        <v>0.3431818181818182</v>
      </c>
    </row>
    <row r="10" spans="1:12" x14ac:dyDescent="0.2">
      <c r="B10">
        <v>6</v>
      </c>
      <c r="C10">
        <v>6</v>
      </c>
      <c r="D10" s="1">
        <v>1.55</v>
      </c>
      <c r="E10" s="1">
        <v>0.45400000000000001</v>
      </c>
      <c r="F10" s="1">
        <f>100*E10/D10</f>
        <v>29.29032258064516</v>
      </c>
      <c r="G10" s="2">
        <v>1</v>
      </c>
      <c r="I10" s="1">
        <f>(0.5/0.44)*D10</f>
        <v>1.7613636363636365</v>
      </c>
      <c r="J10" s="1">
        <f>(0.5/0.44)*E10</f>
        <v>0.51590909090909098</v>
      </c>
      <c r="L10" t="s">
        <v>71</v>
      </c>
    </row>
    <row r="11" spans="1:12" x14ac:dyDescent="0.2">
      <c r="B11">
        <v>7</v>
      </c>
      <c r="C11">
        <v>7</v>
      </c>
      <c r="D11" s="1">
        <v>1.2569999999999999</v>
      </c>
      <c r="E11" s="1">
        <v>0.43099999999999999</v>
      </c>
      <c r="F11" s="1">
        <f>100*E11/D11</f>
        <v>34.287987271280834</v>
      </c>
      <c r="G11" s="2">
        <v>1</v>
      </c>
      <c r="I11" s="1">
        <f>(0.5/0.44)*D11</f>
        <v>1.428409090909091</v>
      </c>
      <c r="J11" s="1">
        <f>(0.5/0.44)*E11</f>
        <v>0.4897727272727273</v>
      </c>
    </row>
    <row r="12" spans="1:12" x14ac:dyDescent="0.2">
      <c r="B12">
        <v>8</v>
      </c>
      <c r="C12">
        <v>8</v>
      </c>
      <c r="D12" s="1">
        <v>2.4260000000000002</v>
      </c>
      <c r="E12" s="1">
        <f>0.146+0.177</f>
        <v>0.32299999999999995</v>
      </c>
      <c r="F12" s="1">
        <f>100*E12/D12</f>
        <v>13.31409727947238</v>
      </c>
      <c r="G12" s="2">
        <v>1</v>
      </c>
      <c r="I12" s="1">
        <f>(0.5/0.44)*D12</f>
        <v>2.7568181818181823</v>
      </c>
      <c r="J12" s="1">
        <f>(0.5/0.44)*E12</f>
        <v>0.36704545454545451</v>
      </c>
    </row>
    <row r="13" spans="1:12" x14ac:dyDescent="0.2">
      <c r="B13">
        <v>9</v>
      </c>
      <c r="C13">
        <v>9</v>
      </c>
      <c r="D13" s="1">
        <v>1.554</v>
      </c>
      <c r="E13" s="1">
        <v>0.14899999999999999</v>
      </c>
      <c r="F13" s="1">
        <f>100*E13/D13</f>
        <v>9.5881595881595878</v>
      </c>
      <c r="G13" s="2">
        <v>1</v>
      </c>
      <c r="I13" s="1">
        <f>(0.5/0.44)*D13</f>
        <v>1.7659090909090911</v>
      </c>
      <c r="J13" s="1">
        <f>(0.5/0.44)*E13</f>
        <v>0.16931818181818181</v>
      </c>
    </row>
    <row r="14" spans="1:12" x14ac:dyDescent="0.2">
      <c r="B14">
        <v>10</v>
      </c>
      <c r="C14">
        <v>10</v>
      </c>
      <c r="D14" s="1">
        <v>2.2370000000000001</v>
      </c>
      <c r="E14" s="1">
        <f>0.723+0.17</f>
        <v>0.89300000000000002</v>
      </c>
      <c r="F14" s="1">
        <f>100*E14/D14</f>
        <v>39.91953509164059</v>
      </c>
      <c r="G14" s="2">
        <v>1</v>
      </c>
      <c r="I14" s="1">
        <f>(0.5/0.44)*D14</f>
        <v>2.5420454545454549</v>
      </c>
      <c r="J14" s="1">
        <f>(0.5/0.44)*E14</f>
        <v>1.0147727272727274</v>
      </c>
    </row>
    <row r="15" spans="1:12" x14ac:dyDescent="0.2">
      <c r="B15">
        <v>11</v>
      </c>
      <c r="C15">
        <v>11</v>
      </c>
      <c r="D15" s="1">
        <v>1.0429999999999999</v>
      </c>
      <c r="E15" s="1">
        <v>0.8</v>
      </c>
      <c r="F15" s="1">
        <f>100*E15/D15</f>
        <v>76.701821668264628</v>
      </c>
      <c r="G15" s="2">
        <v>1</v>
      </c>
      <c r="I15" s="1">
        <f>(0.5/0.44)*D15</f>
        <v>1.1852272727272728</v>
      </c>
      <c r="J15" s="1">
        <f>(0.5/0.44)*E15</f>
        <v>0.90909090909090917</v>
      </c>
    </row>
    <row r="16" spans="1:12" x14ac:dyDescent="0.2">
      <c r="B16">
        <v>12</v>
      </c>
      <c r="C16">
        <v>12</v>
      </c>
      <c r="D16" s="1">
        <v>1.0409999999999999</v>
      </c>
      <c r="E16" s="1">
        <v>0.66500000000000004</v>
      </c>
      <c r="F16" s="1">
        <f>100*E16/D16</f>
        <v>63.880883765609994</v>
      </c>
      <c r="G16" s="2">
        <v>1</v>
      </c>
      <c r="I16" s="1">
        <f>(0.5/0.44)*D16</f>
        <v>1.1829545454545454</v>
      </c>
      <c r="J16" s="1">
        <f>(0.5/0.44)*E16</f>
        <v>0.75568181818181834</v>
      </c>
    </row>
    <row r="17" spans="1:10" x14ac:dyDescent="0.2">
      <c r="B17">
        <v>13</v>
      </c>
      <c r="C17">
        <v>13</v>
      </c>
      <c r="D17" s="1">
        <v>3.2730000000000001</v>
      </c>
      <c r="E17" s="1">
        <f>0.126+0.259+0.087</f>
        <v>0.47199999999999998</v>
      </c>
      <c r="F17" s="1">
        <f>100*E17/D17</f>
        <v>14.421020470516345</v>
      </c>
      <c r="G17" s="2">
        <v>1</v>
      </c>
      <c r="I17" s="1">
        <f>(0.5/0.44)*D17</f>
        <v>3.7193181818181822</v>
      </c>
      <c r="J17" s="1">
        <f>(0.5/0.44)*E17</f>
        <v>0.53636363636363638</v>
      </c>
    </row>
    <row r="18" spans="1:10" x14ac:dyDescent="0.2">
      <c r="A18" t="s">
        <v>64</v>
      </c>
      <c r="B18">
        <v>14</v>
      </c>
      <c r="C18">
        <v>1</v>
      </c>
      <c r="D18" s="1">
        <v>4.4379999999999997</v>
      </c>
      <c r="E18" s="1">
        <f>0.576+0.101</f>
        <v>0.67699999999999994</v>
      </c>
      <c r="F18" s="1">
        <f>100*E18/D18</f>
        <v>15.254619197836861</v>
      </c>
      <c r="G18" s="2">
        <v>1</v>
      </c>
      <c r="H18" s="1">
        <f>7/9</f>
        <v>0.77777777777777779</v>
      </c>
      <c r="I18" s="1">
        <f>(0.5/0.44)*D18</f>
        <v>5.043181818181818</v>
      </c>
      <c r="J18" s="1">
        <f>(0.5/0.44)*E18</f>
        <v>0.76931818181818179</v>
      </c>
    </row>
    <row r="19" spans="1:10" x14ac:dyDescent="0.2">
      <c r="B19">
        <v>15</v>
      </c>
      <c r="C19">
        <v>2</v>
      </c>
      <c r="D19" s="1">
        <v>1.768</v>
      </c>
      <c r="E19" s="1">
        <v>0</v>
      </c>
      <c r="F19" s="1">
        <f>100*E19/D19</f>
        <v>0</v>
      </c>
      <c r="G19" s="2">
        <v>0</v>
      </c>
      <c r="I19" s="1">
        <f>(0.5/0.44)*D19</f>
        <v>2.0090909090909093</v>
      </c>
      <c r="J19" s="1">
        <f>(0.5/0.44)*E19</f>
        <v>0</v>
      </c>
    </row>
    <row r="20" spans="1:10" x14ac:dyDescent="0.2">
      <c r="B20">
        <v>16</v>
      </c>
      <c r="C20">
        <v>3</v>
      </c>
      <c r="D20" s="1">
        <v>2.484</v>
      </c>
      <c r="E20" s="1">
        <v>0</v>
      </c>
      <c r="F20" s="1">
        <f>100*E20/D20</f>
        <v>0</v>
      </c>
      <c r="G20" s="2">
        <v>0</v>
      </c>
      <c r="I20" s="1">
        <f>(0.5/0.44)*D20</f>
        <v>2.8227272727272728</v>
      </c>
      <c r="J20" s="1">
        <f>(0.5/0.44)*E20</f>
        <v>0</v>
      </c>
    </row>
    <row r="21" spans="1:10" x14ac:dyDescent="0.2">
      <c r="B21">
        <v>17</v>
      </c>
      <c r="C21">
        <v>4</v>
      </c>
      <c r="D21" s="1">
        <v>2.0169999999999999</v>
      </c>
      <c r="E21" s="1">
        <v>0.34899999999999998</v>
      </c>
      <c r="F21" s="1">
        <f>100*E21/D21</f>
        <v>17.302925136341102</v>
      </c>
      <c r="G21" s="2">
        <v>1</v>
      </c>
      <c r="I21" s="1">
        <f>(0.5/0.44)*D21</f>
        <v>2.2920454545454545</v>
      </c>
      <c r="J21" s="1">
        <f>(0.5/0.44)*E21</f>
        <v>0.39659090909090911</v>
      </c>
    </row>
    <row r="22" spans="1:10" x14ac:dyDescent="0.2">
      <c r="B22">
        <v>18</v>
      </c>
      <c r="C22">
        <v>5</v>
      </c>
      <c r="D22" s="1">
        <v>2.214</v>
      </c>
      <c r="E22" s="1">
        <v>0.90500000000000003</v>
      </c>
      <c r="F22" s="1">
        <f>100*E22/D22</f>
        <v>40.876242095754293</v>
      </c>
      <c r="G22" s="2">
        <v>1</v>
      </c>
      <c r="I22" s="1">
        <f>(0.5/0.44)*D22</f>
        <v>2.5159090909090911</v>
      </c>
      <c r="J22" s="1">
        <f>(0.5/0.44)*E22</f>
        <v>1.0284090909090911</v>
      </c>
    </row>
    <row r="23" spans="1:10" x14ac:dyDescent="0.2">
      <c r="B23">
        <v>19</v>
      </c>
      <c r="C23">
        <v>6</v>
      </c>
      <c r="D23" s="1">
        <v>3.6379999999999999</v>
      </c>
      <c r="E23" s="1">
        <f>0.329+0.517+0.149+0.435+0.213</f>
        <v>1.6430000000000002</v>
      </c>
      <c r="F23" s="1">
        <f>100*E23/D23</f>
        <v>45.162177020340849</v>
      </c>
      <c r="G23" s="2">
        <v>1</v>
      </c>
      <c r="I23" s="1">
        <f>(0.5/0.44)*D23</f>
        <v>4.1340909090909097</v>
      </c>
      <c r="J23" s="1">
        <f>(0.5/0.44)*E23</f>
        <v>1.8670454545454549</v>
      </c>
    </row>
    <row r="24" spans="1:10" x14ac:dyDescent="0.2">
      <c r="B24">
        <v>20</v>
      </c>
      <c r="C24">
        <v>7</v>
      </c>
      <c r="D24" s="1">
        <v>1.802</v>
      </c>
      <c r="E24" s="1">
        <f>0.162+0.076</f>
        <v>0.23799999999999999</v>
      </c>
      <c r="F24" s="1">
        <f>100*E24/D24</f>
        <v>13.207547169811319</v>
      </c>
      <c r="G24" s="2">
        <v>1</v>
      </c>
      <c r="I24" s="1">
        <f>(0.5/0.44)*D24</f>
        <v>2.0477272727272728</v>
      </c>
      <c r="J24" s="1">
        <f>(0.5/0.44)*E24</f>
        <v>0.27045454545454545</v>
      </c>
    </row>
    <row r="25" spans="1:10" x14ac:dyDescent="0.2">
      <c r="B25">
        <v>21</v>
      </c>
      <c r="C25">
        <v>8</v>
      </c>
      <c r="D25" s="1">
        <v>1.9770000000000001</v>
      </c>
      <c r="E25" s="1">
        <f>0.331+0.149</f>
        <v>0.48</v>
      </c>
      <c r="F25" s="1">
        <f>100*E25/D25</f>
        <v>24.279210925644914</v>
      </c>
      <c r="G25" s="2">
        <v>1</v>
      </c>
      <c r="I25" s="1">
        <f>(0.5/0.44)*D25</f>
        <v>2.2465909090909095</v>
      </c>
      <c r="J25" s="1">
        <f>(0.5/0.44)*E25</f>
        <v>0.54545454545454553</v>
      </c>
    </row>
    <row r="26" spans="1:10" x14ac:dyDescent="0.2">
      <c r="B26">
        <v>22</v>
      </c>
      <c r="C26">
        <v>9</v>
      </c>
      <c r="D26" s="1">
        <v>4.4619999999999997</v>
      </c>
      <c r="E26" s="1">
        <f>0.61+0.402+0.302</f>
        <v>1.3140000000000001</v>
      </c>
      <c r="F26" s="1">
        <f>100*E26/D26</f>
        <v>29.448677722994177</v>
      </c>
      <c r="G26" s="2">
        <v>1</v>
      </c>
      <c r="I26" s="1">
        <f>(0.5/0.44)*D26</f>
        <v>5.0704545454545453</v>
      </c>
      <c r="J26" s="1">
        <f>(0.5/0.44)*E26</f>
        <v>1.4931818181818184</v>
      </c>
    </row>
    <row r="27" spans="1:10" x14ac:dyDescent="0.2">
      <c r="A27" t="s">
        <v>63</v>
      </c>
      <c r="B27">
        <v>23</v>
      </c>
      <c r="C27">
        <v>1</v>
      </c>
      <c r="D27" s="1">
        <v>1.5349999999999999</v>
      </c>
      <c r="E27" s="1">
        <f>0.163+0.203</f>
        <v>0.36599999999999999</v>
      </c>
      <c r="F27" s="1">
        <f>100*E27/D27</f>
        <v>23.843648208469059</v>
      </c>
      <c r="G27" s="2">
        <v>1</v>
      </c>
      <c r="H27" s="1">
        <f>14/15</f>
        <v>0.93333333333333335</v>
      </c>
      <c r="I27" s="1">
        <f>(0.5/0.44)*D27</f>
        <v>1.7443181818181819</v>
      </c>
      <c r="J27" s="1">
        <f>(0.5/0.44)*E27</f>
        <v>0.41590909090909095</v>
      </c>
    </row>
    <row r="28" spans="1:10" x14ac:dyDescent="0.2">
      <c r="B28">
        <v>24</v>
      </c>
      <c r="C28">
        <v>2</v>
      </c>
      <c r="D28" s="1">
        <v>2.3889999999999998</v>
      </c>
      <c r="E28" s="1">
        <f>0.144+0.156</f>
        <v>0.3</v>
      </c>
      <c r="F28" s="1">
        <f>100*E28/D28</f>
        <v>12.557555462536627</v>
      </c>
      <c r="G28" s="2">
        <v>1</v>
      </c>
      <c r="I28" s="1">
        <f>(0.5/0.44)*D28</f>
        <v>2.7147727272727273</v>
      </c>
      <c r="J28" s="1">
        <f>(0.5/0.44)*E28</f>
        <v>0.34090909090909094</v>
      </c>
    </row>
    <row r="29" spans="1:10" x14ac:dyDescent="0.2">
      <c r="B29">
        <v>25</v>
      </c>
      <c r="C29">
        <v>3</v>
      </c>
      <c r="D29" s="1">
        <v>1.407</v>
      </c>
      <c r="E29" s="1">
        <f>0.064+0.138</f>
        <v>0.20200000000000001</v>
      </c>
      <c r="F29" s="1">
        <f>100*E29/D29</f>
        <v>14.356787491115851</v>
      </c>
      <c r="G29" s="2">
        <v>1</v>
      </c>
      <c r="I29" s="1">
        <f>(0.5/0.44)*D29</f>
        <v>1.5988636363636366</v>
      </c>
      <c r="J29" s="1">
        <f>(0.5/0.44)*E29</f>
        <v>0.22954545454545458</v>
      </c>
    </row>
    <row r="30" spans="1:10" x14ac:dyDescent="0.2">
      <c r="B30">
        <v>26</v>
      </c>
      <c r="C30">
        <v>4</v>
      </c>
      <c r="D30" s="1">
        <v>1.722</v>
      </c>
      <c r="E30" s="1">
        <f>0.676+0.18</f>
        <v>0.85600000000000009</v>
      </c>
      <c r="F30" s="1">
        <f>100*E30/D30</f>
        <v>49.7096399535424</v>
      </c>
      <c r="G30" s="2">
        <v>1</v>
      </c>
      <c r="I30" s="1">
        <f>(0.5/0.44)*D30</f>
        <v>1.956818181818182</v>
      </c>
      <c r="J30" s="1">
        <f>(0.5/0.44)*E30</f>
        <v>0.97272727272727288</v>
      </c>
    </row>
    <row r="31" spans="1:10" x14ac:dyDescent="0.2">
      <c r="B31">
        <v>27</v>
      </c>
      <c r="C31">
        <v>5</v>
      </c>
      <c r="D31" s="1">
        <v>3.0779999999999998</v>
      </c>
      <c r="E31" s="1">
        <f>0.267+0.167</f>
        <v>0.43400000000000005</v>
      </c>
      <c r="F31" s="1">
        <f>100*E31/D31</f>
        <v>14.100064977257961</v>
      </c>
      <c r="G31" s="2">
        <v>1</v>
      </c>
      <c r="I31" s="1">
        <f>(0.5/0.44)*D31</f>
        <v>3.497727272727273</v>
      </c>
      <c r="J31" s="1">
        <f>(0.5/0.44)*E31</f>
        <v>0.49318181818181828</v>
      </c>
    </row>
    <row r="32" spans="1:10" x14ac:dyDescent="0.2">
      <c r="B32">
        <v>28</v>
      </c>
      <c r="C32">
        <v>6</v>
      </c>
      <c r="D32" s="1">
        <v>7.367</v>
      </c>
      <c r="E32" s="1">
        <v>0.62</v>
      </c>
      <c r="F32" s="1">
        <f>100*E32/D32</f>
        <v>8.4159087824080352</v>
      </c>
      <c r="G32" s="2">
        <v>1</v>
      </c>
      <c r="I32" s="1">
        <f>(0.5/0.44)*D32</f>
        <v>8.3715909090909104</v>
      </c>
      <c r="J32" s="1">
        <f>(0.5/0.44)*E32</f>
        <v>0.70454545454545459</v>
      </c>
    </row>
    <row r="33" spans="1:10" x14ac:dyDescent="0.2">
      <c r="B33">
        <v>29</v>
      </c>
      <c r="C33">
        <v>7</v>
      </c>
      <c r="D33" s="1">
        <v>1.6160000000000001</v>
      </c>
      <c r="E33" s="1">
        <v>0.26100000000000001</v>
      </c>
      <c r="F33" s="1">
        <f>100*E33/D33</f>
        <v>16.150990099009899</v>
      </c>
      <c r="G33" s="2">
        <v>1</v>
      </c>
      <c r="I33" s="1">
        <f>(0.5/0.44)*D33</f>
        <v>1.8363636363636366</v>
      </c>
      <c r="J33" s="1">
        <f>(0.5/0.44)*E33</f>
        <v>0.29659090909090913</v>
      </c>
    </row>
    <row r="34" spans="1:10" x14ac:dyDescent="0.2">
      <c r="B34">
        <v>30</v>
      </c>
      <c r="C34">
        <v>8</v>
      </c>
      <c r="D34" s="1">
        <v>1.2629999999999999</v>
      </c>
      <c r="E34" s="1">
        <v>0</v>
      </c>
      <c r="F34" s="1">
        <f>100*E34/D34</f>
        <v>0</v>
      </c>
      <c r="G34" s="2">
        <v>0</v>
      </c>
      <c r="I34" s="1">
        <f>(0.5/0.44)*D34</f>
        <v>1.4352272727272728</v>
      </c>
      <c r="J34" s="1">
        <f>(0.5/0.44)*E34</f>
        <v>0</v>
      </c>
    </row>
    <row r="35" spans="1:10" x14ac:dyDescent="0.2">
      <c r="B35">
        <v>31</v>
      </c>
      <c r="C35">
        <v>9</v>
      </c>
      <c r="D35" s="1">
        <v>1.33</v>
      </c>
      <c r="E35" s="1">
        <f>0.508+0.221</f>
        <v>0.72899999999999998</v>
      </c>
      <c r="F35" s="1">
        <f>100*E35/D35</f>
        <v>54.812030075187963</v>
      </c>
      <c r="G35" s="2">
        <v>1</v>
      </c>
      <c r="I35" s="1">
        <f>(0.5/0.44)*D35</f>
        <v>1.5113636363636367</v>
      </c>
      <c r="J35" s="1">
        <f>(0.5/0.44)*E35</f>
        <v>0.82840909090909098</v>
      </c>
    </row>
    <row r="36" spans="1:10" x14ac:dyDescent="0.2">
      <c r="B36">
        <v>32</v>
      </c>
      <c r="C36">
        <v>10</v>
      </c>
      <c r="D36" s="1">
        <v>2.9180000000000001</v>
      </c>
      <c r="E36" s="1">
        <f>0.169+0.217</f>
        <v>0.38600000000000001</v>
      </c>
      <c r="F36" s="1">
        <f>100*E36/D36</f>
        <v>13.228238519533928</v>
      </c>
      <c r="G36" s="2">
        <v>1</v>
      </c>
      <c r="I36" s="1">
        <f>(0.5/0.44)*D36</f>
        <v>3.3159090909090914</v>
      </c>
      <c r="J36" s="1">
        <f>(0.5/0.44)*E36</f>
        <v>0.43863636363636371</v>
      </c>
    </row>
    <row r="37" spans="1:10" x14ac:dyDescent="0.2">
      <c r="B37">
        <v>33</v>
      </c>
      <c r="C37">
        <v>11</v>
      </c>
      <c r="D37" s="1">
        <v>2.4540000000000002</v>
      </c>
      <c r="E37" s="1">
        <v>0.17100000000000001</v>
      </c>
      <c r="F37" s="1">
        <f>100*E37/D37</f>
        <v>6.9682151589242052</v>
      </c>
      <c r="G37" s="2">
        <v>1</v>
      </c>
      <c r="I37" s="1">
        <f>(0.5/0.44)*D37</f>
        <v>2.788636363636364</v>
      </c>
      <c r="J37" s="1">
        <f>(0.5/0.44)*E37</f>
        <v>0.19431818181818186</v>
      </c>
    </row>
    <row r="38" spans="1:10" x14ac:dyDescent="0.2">
      <c r="B38">
        <v>34</v>
      </c>
      <c r="C38">
        <v>12</v>
      </c>
      <c r="D38" s="1">
        <v>1.0089999999999999</v>
      </c>
      <c r="E38" s="1">
        <v>0.46</v>
      </c>
      <c r="F38" s="1">
        <f>100*E38/D38</f>
        <v>45.58969276511398</v>
      </c>
      <c r="G38" s="2">
        <v>1</v>
      </c>
      <c r="I38" s="1">
        <f>(0.5/0.44)*D38</f>
        <v>1.146590909090909</v>
      </c>
      <c r="J38" s="1">
        <f>(0.5/0.44)*E38</f>
        <v>0.52272727272727282</v>
      </c>
    </row>
    <row r="39" spans="1:10" x14ac:dyDescent="0.2">
      <c r="B39">
        <v>35</v>
      </c>
      <c r="C39">
        <v>13</v>
      </c>
      <c r="D39" s="1">
        <v>1.4990000000000001</v>
      </c>
      <c r="E39" s="1">
        <f>0.231+0.241</f>
        <v>0.47199999999999998</v>
      </c>
      <c r="F39" s="1">
        <f>100*E39/D39</f>
        <v>31.487658438959301</v>
      </c>
      <c r="G39" s="2">
        <v>1</v>
      </c>
      <c r="I39" s="1">
        <f>(0.5/0.44)*D39</f>
        <v>1.7034090909090911</v>
      </c>
      <c r="J39" s="1">
        <f>(0.5/0.44)*E39</f>
        <v>0.53636363636363638</v>
      </c>
    </row>
    <row r="40" spans="1:10" x14ac:dyDescent="0.2">
      <c r="B40">
        <v>36</v>
      </c>
      <c r="C40">
        <v>14</v>
      </c>
      <c r="D40" s="1">
        <v>6.5259999999999998</v>
      </c>
      <c r="E40" s="1">
        <f>0.176+0.609+0.167+0.447</f>
        <v>1.399</v>
      </c>
      <c r="F40" s="1">
        <f>100*E40/D40</f>
        <v>21.437327612626419</v>
      </c>
      <c r="G40" s="2">
        <v>1</v>
      </c>
      <c r="I40" s="1">
        <f>(0.5/0.44)*D40</f>
        <v>7.415909090909091</v>
      </c>
      <c r="J40" s="1">
        <f>(0.5/0.44)*E40</f>
        <v>1.5897727272727273</v>
      </c>
    </row>
    <row r="41" spans="1:10" x14ac:dyDescent="0.2">
      <c r="B41">
        <v>37</v>
      </c>
      <c r="C41">
        <v>15</v>
      </c>
      <c r="D41" s="1">
        <v>1.7230000000000001</v>
      </c>
      <c r="E41" s="1">
        <f>0.645+0.274</f>
        <v>0.91900000000000004</v>
      </c>
      <c r="F41" s="1">
        <f>100*E41/D41</f>
        <v>53.33720255368543</v>
      </c>
      <c r="G41" s="2">
        <v>1</v>
      </c>
      <c r="I41" s="1">
        <f>(0.5/0.44)*D41</f>
        <v>1.9579545454545457</v>
      </c>
      <c r="J41" s="1">
        <f>(0.5/0.44)*E41</f>
        <v>1.0443181818181819</v>
      </c>
    </row>
    <row r="42" spans="1:10" x14ac:dyDescent="0.2">
      <c r="A42" t="s">
        <v>62</v>
      </c>
      <c r="B42">
        <v>38</v>
      </c>
      <c r="C42">
        <v>1</v>
      </c>
      <c r="D42" s="1">
        <v>3.27</v>
      </c>
      <c r="E42" s="1">
        <f>0.327+0.338</f>
        <v>0.66500000000000004</v>
      </c>
      <c r="F42" s="1">
        <f>100*E42/D42</f>
        <v>20.336391437308869</v>
      </c>
      <c r="G42" s="2">
        <v>1</v>
      </c>
      <c r="H42" s="1">
        <f>5/6</f>
        <v>0.83333333333333337</v>
      </c>
      <c r="I42" s="1">
        <f>(0.5/0.44)*D42</f>
        <v>3.7159090909090913</v>
      </c>
      <c r="J42" s="1">
        <f>(0.5/0.44)*E42</f>
        <v>0.75568181818181834</v>
      </c>
    </row>
    <row r="43" spans="1:10" x14ac:dyDescent="0.2">
      <c r="B43">
        <v>39</v>
      </c>
      <c r="C43">
        <v>2</v>
      </c>
      <c r="D43" s="1">
        <v>6.1980000000000004</v>
      </c>
      <c r="E43" s="1">
        <f>0.366+0.911+0.363+0.258</f>
        <v>1.8980000000000001</v>
      </c>
      <c r="F43" s="1">
        <f>100*E43/D43</f>
        <v>30.622781542433042</v>
      </c>
      <c r="G43" s="2">
        <v>1</v>
      </c>
      <c r="I43" s="1">
        <f>(0.5/0.44)*D43</f>
        <v>7.0431818181818189</v>
      </c>
      <c r="J43" s="1">
        <f>(0.5/0.44)*E43</f>
        <v>2.1568181818181822</v>
      </c>
    </row>
    <row r="44" spans="1:10" x14ac:dyDescent="0.2">
      <c r="B44">
        <v>40</v>
      </c>
      <c r="C44">
        <v>3</v>
      </c>
      <c r="D44" s="1">
        <v>7.5579999999999998</v>
      </c>
      <c r="E44" s="1">
        <f>0.564+0.099+0.702+0.434</f>
        <v>1.7989999999999997</v>
      </c>
      <c r="F44" s="1">
        <f>100*E44/D44</f>
        <v>23.802593278645141</v>
      </c>
      <c r="G44" s="2">
        <v>1</v>
      </c>
      <c r="I44" s="1">
        <f>(0.5/0.44)*D44</f>
        <v>8.5886363636363647</v>
      </c>
      <c r="J44" s="1">
        <f>(0.5/0.44)*E44</f>
        <v>2.0443181818181815</v>
      </c>
    </row>
    <row r="45" spans="1:10" x14ac:dyDescent="0.2">
      <c r="B45">
        <v>41</v>
      </c>
      <c r="C45">
        <v>4</v>
      </c>
      <c r="D45" s="1">
        <v>1.657</v>
      </c>
      <c r="E45" s="1">
        <v>0.31</v>
      </c>
      <c r="F45" s="1">
        <f>100*E45/D45</f>
        <v>18.708509354254677</v>
      </c>
      <c r="G45" s="2">
        <v>1</v>
      </c>
      <c r="I45" s="1">
        <f>(0.5/0.44)*D45</f>
        <v>1.8829545454545455</v>
      </c>
      <c r="J45" s="1">
        <f>(0.5/0.44)*E45</f>
        <v>0.35227272727272729</v>
      </c>
    </row>
    <row r="46" spans="1:10" x14ac:dyDescent="0.2">
      <c r="B46">
        <v>42</v>
      </c>
      <c r="C46">
        <v>5</v>
      </c>
      <c r="D46" s="1">
        <v>2.742</v>
      </c>
      <c r="E46" s="1">
        <f>0.434+0.133</f>
        <v>0.56699999999999995</v>
      </c>
      <c r="F46" s="1">
        <f>100*E46/D46</f>
        <v>20.678336980306344</v>
      </c>
      <c r="G46" s="2">
        <v>1</v>
      </c>
      <c r="I46" s="1">
        <f>(0.5/0.44)*D46</f>
        <v>3.1159090909090912</v>
      </c>
      <c r="J46" s="1">
        <f>(0.5/0.44)*E46</f>
        <v>0.64431818181818179</v>
      </c>
    </row>
    <row r="47" spans="1:10" x14ac:dyDescent="0.2">
      <c r="B47">
        <v>43</v>
      </c>
      <c r="C47">
        <v>6</v>
      </c>
      <c r="D47" s="1">
        <v>1.351</v>
      </c>
      <c r="E47" s="1">
        <v>0</v>
      </c>
      <c r="F47" s="1">
        <f>100*E47/D47</f>
        <v>0</v>
      </c>
      <c r="G47" s="2">
        <v>0</v>
      </c>
      <c r="I47" s="1">
        <f>(0.5/0.44)*D47</f>
        <v>1.5352272727272729</v>
      </c>
      <c r="J47" s="1">
        <f>(0.5/0.44)*E47</f>
        <v>0</v>
      </c>
    </row>
    <row r="48" spans="1:10" x14ac:dyDescent="0.2">
      <c r="A48" t="s">
        <v>61</v>
      </c>
      <c r="B48">
        <v>44</v>
      </c>
      <c r="C48">
        <v>1</v>
      </c>
      <c r="D48" s="1">
        <v>3.4359999999999999</v>
      </c>
      <c r="E48" s="1">
        <f>0.724+0.146+1.326</f>
        <v>2.1960000000000002</v>
      </c>
      <c r="F48" s="1">
        <f>100*E48/D48</f>
        <v>63.911525029103615</v>
      </c>
      <c r="G48" s="2">
        <v>1</v>
      </c>
      <c r="H48" s="1">
        <v>1</v>
      </c>
      <c r="I48" s="1">
        <f>(0.5/0.44)*D48</f>
        <v>3.9045454545454548</v>
      </c>
      <c r="J48" s="1">
        <f>(0.5/0.44)*E48</f>
        <v>2.495454545454546</v>
      </c>
    </row>
    <row r="49" spans="1:10" x14ac:dyDescent="0.2">
      <c r="B49">
        <v>45</v>
      </c>
      <c r="C49">
        <v>2</v>
      </c>
      <c r="D49" s="1">
        <v>5.4560000000000004</v>
      </c>
      <c r="E49" s="1">
        <f>0.415+0.121+0.444</f>
        <v>0.98</v>
      </c>
      <c r="F49" s="1">
        <f>100*E49/D49</f>
        <v>17.961876832844574</v>
      </c>
      <c r="G49" s="2">
        <v>1</v>
      </c>
      <c r="I49" s="1">
        <f>(0.5/0.44)*D49</f>
        <v>6.2000000000000011</v>
      </c>
      <c r="J49" s="1">
        <f>(0.5/0.44)*E49</f>
        <v>1.1136363636363638</v>
      </c>
    </row>
    <row r="50" spans="1:10" x14ac:dyDescent="0.2">
      <c r="B50">
        <v>46</v>
      </c>
      <c r="C50">
        <v>3</v>
      </c>
      <c r="D50" s="1">
        <v>1.9510000000000001</v>
      </c>
      <c r="E50" s="1">
        <f>0.514+0.136</f>
        <v>0.65</v>
      </c>
      <c r="F50" s="1">
        <f>100*E50/D50</f>
        <v>33.31624807790876</v>
      </c>
      <c r="G50" s="2">
        <v>1</v>
      </c>
      <c r="I50" s="1">
        <f>(0.5/0.44)*D50</f>
        <v>2.2170454545454548</v>
      </c>
      <c r="J50" s="1">
        <f>(0.5/0.44)*E50</f>
        <v>0.73863636363636376</v>
      </c>
    </row>
    <row r="51" spans="1:10" x14ac:dyDescent="0.2">
      <c r="B51">
        <v>47</v>
      </c>
      <c r="C51">
        <v>4</v>
      </c>
      <c r="D51" s="1">
        <v>15.856</v>
      </c>
      <c r="E51" s="1">
        <f>0.639+0.713+0.545+0.426+0.478+0.609+0.384+1.155+0.38</f>
        <v>5.3289999999999997</v>
      </c>
      <c r="F51" s="1">
        <f>100*E51/D51</f>
        <v>33.608728557013116</v>
      </c>
      <c r="G51" s="2">
        <v>1</v>
      </c>
      <c r="I51" s="1">
        <f>(0.5/0.44)*D51</f>
        <v>18.018181818181819</v>
      </c>
      <c r="J51" s="1">
        <f>(0.5/0.44)*E51</f>
        <v>6.0556818181818182</v>
      </c>
    </row>
    <row r="52" spans="1:10" x14ac:dyDescent="0.2">
      <c r="B52">
        <v>48</v>
      </c>
      <c r="C52">
        <v>5</v>
      </c>
      <c r="D52" s="1">
        <v>4.2560000000000002</v>
      </c>
      <c r="E52" s="1">
        <f>0.245+0.201+0.239</f>
        <v>0.68500000000000005</v>
      </c>
      <c r="F52" s="1">
        <f>100*E52/D52</f>
        <v>16.094924812030076</v>
      </c>
      <c r="G52" s="2">
        <v>1</v>
      </c>
      <c r="I52" s="1">
        <f>(0.5/0.44)*D52</f>
        <v>4.8363636363636369</v>
      </c>
      <c r="J52" s="1">
        <f>(0.5/0.44)*E52</f>
        <v>0.77840909090909105</v>
      </c>
    </row>
    <row r="53" spans="1:10" x14ac:dyDescent="0.2">
      <c r="A53" t="s">
        <v>60</v>
      </c>
      <c r="B53">
        <v>49</v>
      </c>
      <c r="C53">
        <v>1</v>
      </c>
      <c r="D53" s="1">
        <v>1.786</v>
      </c>
      <c r="E53" s="1">
        <v>0</v>
      </c>
      <c r="F53" s="1">
        <f>100*E53/D53</f>
        <v>0</v>
      </c>
      <c r="G53" s="2">
        <v>0</v>
      </c>
      <c r="H53" s="1">
        <f>6/8</f>
        <v>0.75</v>
      </c>
      <c r="I53" s="1">
        <f>(0.5/0.44)*D53</f>
        <v>2.0295454545454548</v>
      </c>
      <c r="J53" s="1">
        <f>(0.5/0.44)*E53</f>
        <v>0</v>
      </c>
    </row>
    <row r="54" spans="1:10" x14ac:dyDescent="0.2">
      <c r="B54">
        <v>50</v>
      </c>
      <c r="C54">
        <v>2</v>
      </c>
      <c r="D54" s="1">
        <v>1.7010000000000001</v>
      </c>
      <c r="E54" s="1">
        <v>0</v>
      </c>
      <c r="F54" s="1">
        <f>100*E54/D54</f>
        <v>0</v>
      </c>
      <c r="G54" s="2">
        <v>0</v>
      </c>
      <c r="I54" s="1">
        <f>(0.5/0.44)*D54</f>
        <v>1.9329545454545458</v>
      </c>
      <c r="J54" s="1">
        <f>(0.5/0.44)*E54</f>
        <v>0</v>
      </c>
    </row>
    <row r="55" spans="1:10" x14ac:dyDescent="0.2">
      <c r="B55">
        <v>51</v>
      </c>
      <c r="C55">
        <v>3</v>
      </c>
      <c r="D55" s="1">
        <v>6.2320000000000002</v>
      </c>
      <c r="E55" s="1">
        <f>1.488+0.724+0.266+0.754+0.77</f>
        <v>4.0019999999999998</v>
      </c>
      <c r="F55" s="1">
        <f>100*E55/D55</f>
        <v>64.216944801026955</v>
      </c>
      <c r="G55" s="2">
        <v>1</v>
      </c>
      <c r="I55" s="1">
        <f>(0.5/0.44)*D55</f>
        <v>7.0818181818181829</v>
      </c>
      <c r="J55" s="1">
        <f>(0.5/0.44)*E55</f>
        <v>4.5477272727272728</v>
      </c>
    </row>
    <row r="56" spans="1:10" x14ac:dyDescent="0.2">
      <c r="B56">
        <v>52</v>
      </c>
      <c r="C56">
        <v>4</v>
      </c>
      <c r="D56" s="1">
        <v>2.5649999999999999</v>
      </c>
      <c r="E56" s="1">
        <f>0.22+0.143+0.582</f>
        <v>0.94499999999999995</v>
      </c>
      <c r="F56" s="1">
        <f>100*E56/D56</f>
        <v>36.842105263157897</v>
      </c>
      <c r="G56" s="2">
        <v>1</v>
      </c>
      <c r="I56" s="1">
        <f>(0.5/0.44)*D56</f>
        <v>2.9147727272727275</v>
      </c>
      <c r="J56" s="1">
        <f>(0.5/0.44)*E56</f>
        <v>1.0738636363636365</v>
      </c>
    </row>
    <row r="57" spans="1:10" x14ac:dyDescent="0.2">
      <c r="B57">
        <v>53</v>
      </c>
      <c r="C57">
        <v>5</v>
      </c>
      <c r="D57" s="1">
        <v>5.5469999999999997</v>
      </c>
      <c r="E57" s="1">
        <f>0.295+0.114+0.139+0.476</f>
        <v>1.024</v>
      </c>
      <c r="F57" s="1">
        <f>100*E57/D57</f>
        <v>18.460429060753562</v>
      </c>
      <c r="G57" s="2">
        <v>1</v>
      </c>
      <c r="I57" s="1">
        <f>(0.5/0.44)*D57</f>
        <v>6.3034090909090912</v>
      </c>
      <c r="J57" s="1">
        <f>(0.5/0.44)*E57</f>
        <v>1.1636363636363638</v>
      </c>
    </row>
    <row r="58" spans="1:10" x14ac:dyDescent="0.2">
      <c r="B58">
        <v>54</v>
      </c>
      <c r="C58">
        <v>6</v>
      </c>
      <c r="D58" s="1">
        <v>1.034</v>
      </c>
      <c r="E58" s="1">
        <f>0.195+0.204</f>
        <v>0.39900000000000002</v>
      </c>
      <c r="F58" s="1">
        <f>100*E58/D58</f>
        <v>38.588007736943915</v>
      </c>
      <c r="G58" s="2">
        <v>1</v>
      </c>
      <c r="I58" s="1">
        <f>(0.5/0.44)*D58</f>
        <v>1.175</v>
      </c>
      <c r="J58" s="1">
        <f>(0.5/0.44)*E58</f>
        <v>0.45340909090909098</v>
      </c>
    </row>
    <row r="59" spans="1:10" x14ac:dyDescent="0.2">
      <c r="B59">
        <v>55</v>
      </c>
      <c r="C59">
        <v>7</v>
      </c>
      <c r="D59" s="1">
        <v>1.7549999999999999</v>
      </c>
      <c r="E59" s="1">
        <f>0.453+0.351</f>
        <v>0.80400000000000005</v>
      </c>
      <c r="F59" s="1">
        <f>100*E59/D59</f>
        <v>45.81196581196582</v>
      </c>
      <c r="G59" s="2">
        <v>1</v>
      </c>
      <c r="I59" s="1">
        <f>(0.5/0.44)*D59</f>
        <v>1.9943181818181819</v>
      </c>
      <c r="J59" s="1">
        <f>(0.5/0.44)*E59</f>
        <v>0.9136363636363638</v>
      </c>
    </row>
    <row r="60" spans="1:10" x14ac:dyDescent="0.2">
      <c r="B60">
        <v>56</v>
      </c>
      <c r="C60">
        <v>8</v>
      </c>
      <c r="D60" s="1">
        <v>1.9770000000000001</v>
      </c>
      <c r="E60" s="1">
        <f>0.2+0.098+0.71</f>
        <v>1.008</v>
      </c>
      <c r="F60" s="1">
        <f>100*E60/D60</f>
        <v>50.986342943854318</v>
      </c>
      <c r="G60" s="2">
        <v>1</v>
      </c>
      <c r="I60" s="1">
        <f>(0.5/0.44)*D60</f>
        <v>2.2465909090909095</v>
      </c>
      <c r="J60" s="1">
        <f>(0.5/0.44)*E60</f>
        <v>1.1454545454545455</v>
      </c>
    </row>
    <row r="61" spans="1:10" x14ac:dyDescent="0.2">
      <c r="A61" t="s">
        <v>59</v>
      </c>
      <c r="B61">
        <v>57</v>
      </c>
      <c r="C61">
        <v>1</v>
      </c>
      <c r="D61" s="1">
        <v>3.129</v>
      </c>
      <c r="E61" s="1">
        <f>0.226+0.381</f>
        <v>0.60699999999999998</v>
      </c>
      <c r="F61" s="1">
        <f>100*E61/D61</f>
        <v>19.399169063598592</v>
      </c>
      <c r="G61" s="2">
        <v>1</v>
      </c>
      <c r="H61" s="1">
        <v>1</v>
      </c>
      <c r="I61" s="1">
        <f>(0.5/0.44)*D61</f>
        <v>3.5556818181818186</v>
      </c>
      <c r="J61" s="1">
        <f>(0.5/0.44)*E61</f>
        <v>0.68977272727272732</v>
      </c>
    </row>
    <row r="62" spans="1:10" x14ac:dyDescent="0.2">
      <c r="B62">
        <v>58</v>
      </c>
      <c r="C62">
        <v>2</v>
      </c>
      <c r="D62" s="1">
        <v>1.31</v>
      </c>
      <c r="E62" s="1">
        <f>0.338+0.132+0.069</f>
        <v>0.53900000000000003</v>
      </c>
      <c r="F62" s="1">
        <f>100*E62/D62</f>
        <v>41.145038167938935</v>
      </c>
      <c r="G62" s="2">
        <v>1</v>
      </c>
      <c r="I62" s="1">
        <f>(0.5/0.44)*D62</f>
        <v>1.4886363636363638</v>
      </c>
      <c r="J62" s="1">
        <f>(0.5/0.44)*E62</f>
        <v>0.61250000000000004</v>
      </c>
    </row>
    <row r="63" spans="1:10" x14ac:dyDescent="0.2">
      <c r="B63">
        <v>59</v>
      </c>
      <c r="C63">
        <v>3</v>
      </c>
      <c r="D63" s="1">
        <v>1.429</v>
      </c>
      <c r="E63" s="1">
        <f>0.219+0.183</f>
        <v>0.40200000000000002</v>
      </c>
      <c r="F63" s="1">
        <f>100*E63/D63</f>
        <v>28.131560531840449</v>
      </c>
      <c r="G63" s="2">
        <v>1</v>
      </c>
      <c r="I63" s="1">
        <f>(0.5/0.44)*D63</f>
        <v>1.6238636363636365</v>
      </c>
      <c r="J63" s="1">
        <f>(0.5/0.44)*E63</f>
        <v>0.4568181818181819</v>
      </c>
    </row>
    <row r="64" spans="1:10" x14ac:dyDescent="0.2">
      <c r="B64">
        <v>60</v>
      </c>
      <c r="C64">
        <v>4</v>
      </c>
      <c r="D64" s="1">
        <v>1.603</v>
      </c>
      <c r="E64" s="1">
        <f>0.307+0.239</f>
        <v>0.54600000000000004</v>
      </c>
      <c r="F64" s="1">
        <f>100*E64/D64</f>
        <v>34.061135371179041</v>
      </c>
      <c r="G64" s="2">
        <v>1</v>
      </c>
      <c r="I64" s="1">
        <f>(0.5/0.44)*D64</f>
        <v>1.8215909090909093</v>
      </c>
      <c r="J64" s="1">
        <f>(0.5/0.44)*E64</f>
        <v>0.62045454545454559</v>
      </c>
    </row>
    <row r="65" spans="1:10" x14ac:dyDescent="0.2">
      <c r="B65">
        <v>61</v>
      </c>
      <c r="C65">
        <v>5</v>
      </c>
      <c r="D65" s="1">
        <v>1.879</v>
      </c>
      <c r="E65" s="1">
        <f>0.582+0.14</f>
        <v>0.72199999999999998</v>
      </c>
      <c r="F65" s="1">
        <f>100*E65/D65</f>
        <v>38.42469398616285</v>
      </c>
      <c r="G65" s="2">
        <v>1</v>
      </c>
      <c r="I65" s="1">
        <f>(0.5/0.44)*D65</f>
        <v>2.1352272727272728</v>
      </c>
      <c r="J65" s="1">
        <f>(0.5/0.44)*E65</f>
        <v>0.82045454545454555</v>
      </c>
    </row>
    <row r="66" spans="1:10" x14ac:dyDescent="0.2">
      <c r="B66">
        <v>62</v>
      </c>
      <c r="C66">
        <v>6</v>
      </c>
      <c r="D66" s="1">
        <v>3.8180000000000001</v>
      </c>
      <c r="E66" s="1">
        <f>0.56+0.363+0.242</f>
        <v>1.165</v>
      </c>
      <c r="F66" s="1">
        <f>100*E66/D66</f>
        <v>30.513357778941852</v>
      </c>
      <c r="G66" s="2">
        <v>1</v>
      </c>
      <c r="I66" s="1">
        <f>(0.5/0.44)*D66</f>
        <v>4.3386363636363638</v>
      </c>
      <c r="J66" s="1">
        <f>(0.5/0.44)*E66</f>
        <v>1.3238636363636365</v>
      </c>
    </row>
    <row r="67" spans="1:10" x14ac:dyDescent="0.2">
      <c r="B67">
        <v>63</v>
      </c>
      <c r="C67">
        <v>7</v>
      </c>
      <c r="D67" s="1">
        <v>3.1139999999999999</v>
      </c>
      <c r="E67" s="1">
        <f>0.113+0.28</f>
        <v>0.39300000000000002</v>
      </c>
      <c r="F67" s="1">
        <f>100*E67/D67</f>
        <v>12.620423892100195</v>
      </c>
      <c r="G67" s="2">
        <v>1</v>
      </c>
      <c r="I67" s="1">
        <f>(0.5/0.44)*D67</f>
        <v>3.538636363636364</v>
      </c>
      <c r="J67" s="1">
        <f>(0.5/0.44)*E67</f>
        <v>0.44659090909090915</v>
      </c>
    </row>
    <row r="68" spans="1:10" x14ac:dyDescent="0.2">
      <c r="B68">
        <v>64</v>
      </c>
      <c r="C68">
        <v>8</v>
      </c>
      <c r="D68" s="1">
        <v>3.9769999999999999</v>
      </c>
      <c r="E68" s="1">
        <f>1.164+0.709</f>
        <v>1.8729999999999998</v>
      </c>
      <c r="F68" s="1">
        <f>100*E68/D68</f>
        <v>47.095800854915765</v>
      </c>
      <c r="G68" s="2">
        <v>1</v>
      </c>
      <c r="I68" s="1">
        <f>(0.5/0.44)*D68</f>
        <v>4.519318181818182</v>
      </c>
      <c r="J68" s="1">
        <f>(0.5/0.44)*E68</f>
        <v>2.1284090909090909</v>
      </c>
    </row>
    <row r="69" spans="1:10" x14ac:dyDescent="0.2">
      <c r="A69" t="s">
        <v>58</v>
      </c>
      <c r="B69">
        <v>65</v>
      </c>
      <c r="C69">
        <v>1</v>
      </c>
      <c r="D69" s="1">
        <v>2.6339999999999999</v>
      </c>
      <c r="E69" s="1">
        <v>0.14199999999999999</v>
      </c>
      <c r="F69" s="1">
        <f>100*E69/D69</f>
        <v>5.3910402429764614</v>
      </c>
      <c r="G69" s="2">
        <v>1</v>
      </c>
      <c r="H69" s="1">
        <f>8/9</f>
        <v>0.88888888888888884</v>
      </c>
      <c r="I69" s="1">
        <f>(0.5/0.44)*D69</f>
        <v>2.9931818181818182</v>
      </c>
      <c r="J69" s="1">
        <f>(0.5/0.44)*E69</f>
        <v>0.16136363636363638</v>
      </c>
    </row>
    <row r="70" spans="1:10" x14ac:dyDescent="0.2">
      <c r="B70">
        <v>66</v>
      </c>
      <c r="C70">
        <v>2</v>
      </c>
      <c r="D70" s="1">
        <v>1.538</v>
      </c>
      <c r="E70" s="1">
        <v>0</v>
      </c>
      <c r="F70" s="1">
        <f>100*E70/D70</f>
        <v>0</v>
      </c>
      <c r="G70" s="2">
        <v>0</v>
      </c>
      <c r="I70" s="1">
        <f>(0.5/0.44)*D70</f>
        <v>1.747727272727273</v>
      </c>
      <c r="J70" s="1">
        <f>(0.5/0.44)*E70</f>
        <v>0</v>
      </c>
    </row>
    <row r="71" spans="1:10" x14ac:dyDescent="0.2">
      <c r="B71">
        <v>67</v>
      </c>
      <c r="C71">
        <v>3</v>
      </c>
      <c r="D71" s="1">
        <v>2.08</v>
      </c>
      <c r="E71" s="1">
        <f>0.423+0.205+0.22</f>
        <v>0.84799999999999998</v>
      </c>
      <c r="F71" s="1">
        <f>100*E71/D71</f>
        <v>40.769230769230766</v>
      </c>
      <c r="G71" s="2">
        <v>1</v>
      </c>
      <c r="I71" s="1">
        <f>(0.5/0.44)*D71</f>
        <v>2.3636363636363638</v>
      </c>
      <c r="J71" s="1">
        <f>(0.5/0.44)*E71</f>
        <v>0.96363636363636374</v>
      </c>
    </row>
    <row r="72" spans="1:10" x14ac:dyDescent="0.2">
      <c r="B72">
        <v>68</v>
      </c>
      <c r="C72">
        <v>4</v>
      </c>
      <c r="D72" s="1">
        <v>2.4169999999999998</v>
      </c>
      <c r="E72" s="1">
        <v>0.58599999999999997</v>
      </c>
      <c r="F72" s="1">
        <f>100*E72/D72</f>
        <v>24.244931733553994</v>
      </c>
      <c r="G72" s="2">
        <v>1</v>
      </c>
      <c r="I72" s="1">
        <f>(0.5/0.44)*D72</f>
        <v>2.7465909090909091</v>
      </c>
      <c r="J72" s="1">
        <f>(0.5/0.44)*E72</f>
        <v>0.66590909090909089</v>
      </c>
    </row>
    <row r="73" spans="1:10" x14ac:dyDescent="0.2">
      <c r="B73">
        <v>69</v>
      </c>
      <c r="C73">
        <v>5</v>
      </c>
      <c r="D73" s="1">
        <v>1.7210000000000001</v>
      </c>
      <c r="E73" s="1">
        <v>0.29099999999999998</v>
      </c>
      <c r="F73" s="1">
        <f>100*E73/D73</f>
        <v>16.908773968622892</v>
      </c>
      <c r="G73" s="2">
        <v>1</v>
      </c>
      <c r="I73" s="1">
        <f>(0.5/0.44)*D73</f>
        <v>1.9556818181818185</v>
      </c>
      <c r="J73" s="1">
        <f>(0.5/0.44)*E73</f>
        <v>0.33068181818181819</v>
      </c>
    </row>
    <row r="74" spans="1:10" x14ac:dyDescent="0.2">
      <c r="B74">
        <v>70</v>
      </c>
      <c r="C74">
        <v>6</v>
      </c>
      <c r="D74" s="1">
        <v>2.0710000000000002</v>
      </c>
      <c r="E74" s="1">
        <f>0.157+0.94</f>
        <v>1.097</v>
      </c>
      <c r="F74" s="1">
        <f>100*E74/D74</f>
        <v>52.969579913085461</v>
      </c>
      <c r="G74" s="2">
        <v>1</v>
      </c>
      <c r="I74" s="1">
        <f>(0.5/0.44)*D74</f>
        <v>2.3534090909090915</v>
      </c>
      <c r="J74" s="1">
        <f>(0.5/0.44)*E74</f>
        <v>1.2465909090909091</v>
      </c>
    </row>
    <row r="75" spans="1:10" x14ac:dyDescent="0.2">
      <c r="B75">
        <v>71</v>
      </c>
      <c r="C75">
        <v>7</v>
      </c>
      <c r="D75" s="1">
        <v>1.4159999999999999</v>
      </c>
      <c r="E75" s="1">
        <v>0.98799999999999999</v>
      </c>
      <c r="F75" s="1">
        <f>100*E75/D75</f>
        <v>69.774011299435031</v>
      </c>
      <c r="G75" s="2">
        <v>1</v>
      </c>
      <c r="I75" s="1">
        <f>(0.5/0.44)*D75</f>
        <v>1.6090909090909091</v>
      </c>
      <c r="J75" s="1">
        <f>(0.5/0.44)*E75</f>
        <v>1.1227272727272728</v>
      </c>
    </row>
    <row r="76" spans="1:10" x14ac:dyDescent="0.2">
      <c r="B76">
        <v>72</v>
      </c>
      <c r="C76">
        <v>8</v>
      </c>
      <c r="D76" s="1">
        <v>2.569</v>
      </c>
      <c r="E76" s="1">
        <f>0.206+0.148+0.448+0.474</f>
        <v>1.276</v>
      </c>
      <c r="F76" s="1">
        <f>100*E76/D76</f>
        <v>49.669131957960303</v>
      </c>
      <c r="G76" s="2">
        <v>1</v>
      </c>
      <c r="I76" s="1">
        <f>(0.5/0.44)*D76</f>
        <v>2.9193181818181819</v>
      </c>
      <c r="J76" s="1">
        <f>(0.5/0.44)*E76</f>
        <v>1.4500000000000002</v>
      </c>
    </row>
    <row r="77" spans="1:10" x14ac:dyDescent="0.2">
      <c r="B77">
        <v>73</v>
      </c>
      <c r="C77">
        <v>9</v>
      </c>
      <c r="D77" s="1">
        <v>2.8460000000000001</v>
      </c>
      <c r="E77" s="1">
        <f>0.336+1.119</f>
        <v>1.4550000000000001</v>
      </c>
      <c r="F77" s="1">
        <f>100*E77/D77</f>
        <v>51.124385101897396</v>
      </c>
      <c r="G77" s="2">
        <v>1</v>
      </c>
      <c r="I77" s="1">
        <f>(0.5/0.44)*D77</f>
        <v>3.2340909090909093</v>
      </c>
      <c r="J77" s="1">
        <f>(0.5/0.44)*E77</f>
        <v>1.6534090909090911</v>
      </c>
    </row>
    <row r="78" spans="1:10" x14ac:dyDescent="0.2">
      <c r="A78" t="s">
        <v>57</v>
      </c>
      <c r="B78">
        <v>74</v>
      </c>
      <c r="C78">
        <v>1</v>
      </c>
      <c r="D78" s="1">
        <v>5.1100000000000003</v>
      </c>
      <c r="E78" s="1">
        <f>0.13+0.285+0.209</f>
        <v>0.624</v>
      </c>
      <c r="F78" s="1">
        <f>100*E78/D78</f>
        <v>12.211350293542074</v>
      </c>
      <c r="G78" s="2">
        <v>1</v>
      </c>
      <c r="H78" s="1">
        <v>1</v>
      </c>
      <c r="I78" s="1">
        <f>(0.5/0.44)*D78</f>
        <v>5.8068181818181825</v>
      </c>
      <c r="J78" s="1">
        <f>(0.5/0.44)*E78</f>
        <v>0.70909090909090911</v>
      </c>
    </row>
    <row r="79" spans="1:10" x14ac:dyDescent="0.2">
      <c r="B79">
        <v>75</v>
      </c>
      <c r="C79">
        <v>2</v>
      </c>
      <c r="D79" s="1">
        <v>28.599</v>
      </c>
      <c r="E79" s="1">
        <f>0.271+0.658+1.081+0.179+0.439+0.798+0.678+0.481+0.166+0.338+0.579</f>
        <v>5.6680000000000001</v>
      </c>
      <c r="F79" s="1">
        <f>100*E79/D79</f>
        <v>19.818874785831675</v>
      </c>
      <c r="G79" s="2">
        <v>1</v>
      </c>
      <c r="I79" s="1">
        <f>(0.5/0.44)*D79</f>
        <v>32.498863636363637</v>
      </c>
      <c r="J79" s="1">
        <f>(0.5/0.44)*E79</f>
        <v>6.4409090909090914</v>
      </c>
    </row>
    <row r="80" spans="1:10" x14ac:dyDescent="0.2">
      <c r="B80">
        <v>76</v>
      </c>
      <c r="C80">
        <v>3</v>
      </c>
      <c r="D80" s="1">
        <v>3.0880000000000001</v>
      </c>
      <c r="E80" s="1">
        <v>0.55600000000000005</v>
      </c>
      <c r="F80" s="1">
        <f>100*E80/D80</f>
        <v>18.005181347150263</v>
      </c>
      <c r="G80" s="2">
        <v>1</v>
      </c>
      <c r="I80" s="1">
        <f>(0.5/0.44)*D80</f>
        <v>3.5090909090909097</v>
      </c>
      <c r="J80" s="1">
        <f>(0.5/0.44)*E80</f>
        <v>0.63181818181818195</v>
      </c>
    </row>
    <row r="81" spans="1:10" x14ac:dyDescent="0.2">
      <c r="B81">
        <v>77</v>
      </c>
      <c r="C81">
        <v>4</v>
      </c>
      <c r="D81" s="1">
        <v>2.2010000000000001</v>
      </c>
      <c r="E81" s="1">
        <f>0.134+0.449</f>
        <v>0.58299999999999996</v>
      </c>
      <c r="F81" s="1">
        <f>100*E81/D81</f>
        <v>26.487960018173556</v>
      </c>
      <c r="G81" s="2">
        <v>1</v>
      </c>
      <c r="I81" s="1">
        <f>(0.5/0.44)*D81</f>
        <v>2.5011363636363639</v>
      </c>
      <c r="J81" s="1">
        <f>(0.5/0.44)*E81</f>
        <v>0.66249999999999998</v>
      </c>
    </row>
    <row r="82" spans="1:10" x14ac:dyDescent="0.2">
      <c r="B82">
        <v>78</v>
      </c>
      <c r="C82">
        <v>5</v>
      </c>
      <c r="D82" s="1">
        <v>2.343</v>
      </c>
      <c r="E82" s="1">
        <v>0.184</v>
      </c>
      <c r="F82" s="1">
        <f>100*E82/D82</f>
        <v>7.8531796841655988</v>
      </c>
      <c r="G82" s="2">
        <v>1</v>
      </c>
      <c r="I82" s="1">
        <f>(0.5/0.44)*D82</f>
        <v>2.6625000000000001</v>
      </c>
      <c r="J82" s="1">
        <f>(0.5/0.44)*E82</f>
        <v>0.20909090909090911</v>
      </c>
    </row>
    <row r="83" spans="1:10" x14ac:dyDescent="0.2">
      <c r="A83" t="s">
        <v>56</v>
      </c>
      <c r="B83">
        <v>79</v>
      </c>
      <c r="C83">
        <v>1</v>
      </c>
      <c r="D83" s="1">
        <v>15.25</v>
      </c>
      <c r="E83" s="1">
        <f>1.003+1.116+0.538+0.211+0.674</f>
        <v>3.5419999999999998</v>
      </c>
      <c r="F83" s="1">
        <f>100*E83/D83</f>
        <v>23.22622950819672</v>
      </c>
      <c r="G83" s="2">
        <v>1</v>
      </c>
      <c r="H83" s="1">
        <v>1</v>
      </c>
      <c r="I83" s="1">
        <f>(0.5/0.44)*D83</f>
        <v>17.329545454545457</v>
      </c>
      <c r="J83" s="1">
        <f>(0.5/0.44)*E83</f>
        <v>4.0250000000000004</v>
      </c>
    </row>
    <row r="84" spans="1:10" x14ac:dyDescent="0.2">
      <c r="B84">
        <v>80</v>
      </c>
      <c r="C84">
        <v>2</v>
      </c>
      <c r="D84" s="1">
        <v>2.778</v>
      </c>
      <c r="E84" s="1">
        <f>0.105+0.426+0.171</f>
        <v>0.70200000000000007</v>
      </c>
      <c r="F84" s="1">
        <f>100*E84/D84</f>
        <v>25.269978401727862</v>
      </c>
      <c r="G84" s="2">
        <v>1</v>
      </c>
      <c r="I84" s="1">
        <f>(0.5/0.44)*D84</f>
        <v>3.1568181818181822</v>
      </c>
      <c r="J84" s="1">
        <f>(0.5/0.44)*E84</f>
        <v>0.79772727272727284</v>
      </c>
    </row>
    <row r="85" spans="1:10" x14ac:dyDescent="0.2">
      <c r="B85">
        <v>81</v>
      </c>
      <c r="C85">
        <v>3</v>
      </c>
      <c r="D85" s="1">
        <v>2.5459999999999998</v>
      </c>
      <c r="E85" s="1">
        <f>0.152+0.777</f>
        <v>0.92900000000000005</v>
      </c>
      <c r="F85" s="1">
        <f>100*E85/D85</f>
        <v>36.488609583660647</v>
      </c>
      <c r="G85" s="2">
        <v>1</v>
      </c>
      <c r="I85" s="1">
        <f>(0.5/0.44)*D85</f>
        <v>2.8931818181818181</v>
      </c>
      <c r="J85" s="1">
        <f>(0.5/0.44)*E85</f>
        <v>1.0556818181818184</v>
      </c>
    </row>
    <row r="86" spans="1:10" x14ac:dyDescent="0.2">
      <c r="B86">
        <v>82</v>
      </c>
      <c r="C86">
        <v>4</v>
      </c>
      <c r="D86" s="1">
        <v>4.3819999999999997</v>
      </c>
      <c r="E86" s="1">
        <f>1.41+0.23</f>
        <v>1.64</v>
      </c>
      <c r="F86" s="1">
        <f>100*E86/D86</f>
        <v>37.425832952989502</v>
      </c>
      <c r="G86" s="2">
        <v>1</v>
      </c>
      <c r="I86" s="1">
        <f>(0.5/0.44)*D86</f>
        <v>4.9795454545454545</v>
      </c>
      <c r="J86" s="1">
        <f>(0.5/0.44)*E86</f>
        <v>1.8636363636363638</v>
      </c>
    </row>
    <row r="87" spans="1:10" x14ac:dyDescent="0.2">
      <c r="B87">
        <v>83</v>
      </c>
      <c r="C87">
        <v>5</v>
      </c>
      <c r="D87" s="1">
        <v>1.833</v>
      </c>
      <c r="E87" s="1">
        <v>0.252</v>
      </c>
      <c r="F87" s="1">
        <f>100*E87/D87</f>
        <v>13.747954173486088</v>
      </c>
      <c r="G87" s="2">
        <v>1</v>
      </c>
      <c r="I87" s="1">
        <f>(0.5/0.44)*D87</f>
        <v>2.0829545454545455</v>
      </c>
      <c r="J87" s="1">
        <f>(0.5/0.44)*E87</f>
        <v>0.28636363636363638</v>
      </c>
    </row>
    <row r="88" spans="1:10" x14ac:dyDescent="0.2">
      <c r="B88">
        <v>84</v>
      </c>
      <c r="C88">
        <v>6</v>
      </c>
      <c r="D88" s="1">
        <v>3.7530000000000001</v>
      </c>
      <c r="E88" s="1">
        <f>0.497+0.152</f>
        <v>0.64900000000000002</v>
      </c>
      <c r="F88" s="1">
        <f>100*E88/D88</f>
        <v>17.292832400746072</v>
      </c>
      <c r="G88" s="2">
        <v>1</v>
      </c>
      <c r="I88" s="1">
        <f>(0.5/0.44)*D88</f>
        <v>4.264772727272728</v>
      </c>
      <c r="J88" s="1">
        <f>(0.5/0.44)*E88</f>
        <v>0.73750000000000004</v>
      </c>
    </row>
    <row r="89" spans="1:10" x14ac:dyDescent="0.2">
      <c r="B89">
        <v>85</v>
      </c>
      <c r="C89">
        <v>7</v>
      </c>
      <c r="D89" s="1">
        <v>1.3120000000000001</v>
      </c>
      <c r="E89" s="1">
        <v>0.50600000000000001</v>
      </c>
      <c r="F89" s="1">
        <f>100*E89/D89</f>
        <v>38.56707317073171</v>
      </c>
      <c r="G89" s="2">
        <v>1</v>
      </c>
      <c r="I89" s="1">
        <f>(0.5/0.44)*D89</f>
        <v>1.4909090909090912</v>
      </c>
      <c r="J89" s="1">
        <f>(0.5/0.44)*E89</f>
        <v>0.57500000000000007</v>
      </c>
    </row>
    <row r="90" spans="1:10" x14ac:dyDescent="0.2">
      <c r="B90">
        <v>86</v>
      </c>
      <c r="C90">
        <v>8</v>
      </c>
      <c r="D90" s="1">
        <v>4.8449999999999998</v>
      </c>
      <c r="E90" s="1">
        <f>0.428+0.816</f>
        <v>1.244</v>
      </c>
      <c r="F90" s="1">
        <f>100*E90/D90</f>
        <v>25.675954592363265</v>
      </c>
      <c r="G90" s="2">
        <v>1</v>
      </c>
      <c r="I90" s="1">
        <f>(0.5/0.44)*D90</f>
        <v>5.5056818181818183</v>
      </c>
      <c r="J90" s="1">
        <f>(0.5/0.44)*E90</f>
        <v>1.4136363636363638</v>
      </c>
    </row>
    <row r="91" spans="1:10" x14ac:dyDescent="0.2">
      <c r="B91">
        <v>87</v>
      </c>
      <c r="C91">
        <v>9</v>
      </c>
      <c r="D91" s="1">
        <v>2.8439999999999999</v>
      </c>
      <c r="E91" s="1">
        <v>0.872</v>
      </c>
      <c r="F91" s="1">
        <f>100*E91/D91</f>
        <v>30.661040787623069</v>
      </c>
      <c r="G91" s="2">
        <v>1</v>
      </c>
      <c r="I91" s="1">
        <f>(0.5/0.44)*D91</f>
        <v>3.2318181818181819</v>
      </c>
      <c r="J91" s="1">
        <f>(0.5/0.44)*E91</f>
        <v>0.99090909090909096</v>
      </c>
    </row>
    <row r="92" spans="1:10" x14ac:dyDescent="0.2">
      <c r="B92">
        <v>88</v>
      </c>
      <c r="C92">
        <v>10</v>
      </c>
      <c r="D92" s="1">
        <v>8.16</v>
      </c>
      <c r="E92" s="1">
        <f>0.163+2.488+0.439+0.176</f>
        <v>3.266</v>
      </c>
      <c r="F92" s="1">
        <f>100*E92/D92</f>
        <v>40.024509803921568</v>
      </c>
      <c r="G92" s="2">
        <v>1</v>
      </c>
      <c r="I92" s="1">
        <f>(0.5/0.44)*D92</f>
        <v>9.2727272727272734</v>
      </c>
      <c r="J92" s="1">
        <f>(0.5/0.44)*E92</f>
        <v>3.7113636363636369</v>
      </c>
    </row>
    <row r="93" spans="1:10" x14ac:dyDescent="0.2">
      <c r="B93">
        <v>89</v>
      </c>
      <c r="C93">
        <v>11</v>
      </c>
      <c r="D93" s="1">
        <v>8.1240000000000006</v>
      </c>
      <c r="E93" s="1">
        <f>0.568+0.22+0.492</f>
        <v>1.2799999999999998</v>
      </c>
      <c r="F93" s="1">
        <f>100*E93/D93</f>
        <v>15.755785327424912</v>
      </c>
      <c r="G93" s="2">
        <v>1</v>
      </c>
      <c r="I93" s="1">
        <f>(0.5/0.44)*D93</f>
        <v>9.2318181818181841</v>
      </c>
      <c r="J93" s="1">
        <f>(0.5/0.44)*E93</f>
        <v>1.4545454545454544</v>
      </c>
    </row>
    <row r="94" spans="1:10" x14ac:dyDescent="0.2">
      <c r="A94" t="s">
        <v>55</v>
      </c>
      <c r="B94">
        <v>90</v>
      </c>
      <c r="C94">
        <v>1</v>
      </c>
      <c r="D94" s="1">
        <v>1.728</v>
      </c>
      <c r="E94" s="1">
        <v>0.57299999999999995</v>
      </c>
      <c r="F94" s="1">
        <f>100*E94/D94</f>
        <v>33.159722222222221</v>
      </c>
      <c r="G94" s="2">
        <v>1</v>
      </c>
      <c r="H94" s="1">
        <v>1</v>
      </c>
      <c r="I94" s="1">
        <f>(0.5/0.44)*D94</f>
        <v>1.9636363636363638</v>
      </c>
      <c r="J94" s="1">
        <f>(0.5/0.44)*E94</f>
        <v>0.65113636363636362</v>
      </c>
    </row>
    <row r="95" spans="1:10" x14ac:dyDescent="0.2">
      <c r="B95">
        <v>91</v>
      </c>
      <c r="C95">
        <v>2</v>
      </c>
      <c r="D95" s="1">
        <v>1.5189999999999999</v>
      </c>
      <c r="E95" s="1">
        <v>0.22500000000000001</v>
      </c>
      <c r="F95" s="1">
        <f>100*E95/D95</f>
        <v>14.812376563528638</v>
      </c>
      <c r="G95" s="2">
        <v>1</v>
      </c>
      <c r="I95" s="1">
        <f>(0.5/0.44)*D95</f>
        <v>1.7261363636363636</v>
      </c>
      <c r="J95" s="1">
        <f>(0.5/0.44)*E95</f>
        <v>0.25568181818181823</v>
      </c>
    </row>
    <row r="96" spans="1:10" x14ac:dyDescent="0.2">
      <c r="B96">
        <v>92</v>
      </c>
      <c r="C96">
        <v>3</v>
      </c>
      <c r="D96" s="1">
        <v>9.3369999999999997</v>
      </c>
      <c r="E96" s="1">
        <f>0.779+0.19+0.14+0.166+0.314+0.461+0.769</f>
        <v>2.819</v>
      </c>
      <c r="F96" s="1">
        <f>100*E96/D96</f>
        <v>30.191710399485913</v>
      </c>
      <c r="G96" s="2">
        <v>1</v>
      </c>
      <c r="I96" s="1">
        <f>(0.5/0.44)*D96</f>
        <v>10.610227272727274</v>
      </c>
      <c r="J96" s="1">
        <f>(0.5/0.44)*E96</f>
        <v>3.2034090909090911</v>
      </c>
    </row>
    <row r="97" spans="1:10" x14ac:dyDescent="0.2">
      <c r="B97">
        <v>93</v>
      </c>
      <c r="C97">
        <v>4</v>
      </c>
      <c r="D97" s="1">
        <v>1.7589999999999999</v>
      </c>
      <c r="E97" s="1">
        <f>0.191+0.32</f>
        <v>0.51100000000000001</v>
      </c>
      <c r="F97" s="1">
        <f>100*E97/D97</f>
        <v>29.050596930073908</v>
      </c>
      <c r="G97" s="2">
        <v>1</v>
      </c>
      <c r="I97" s="1">
        <f>(0.5/0.44)*D97</f>
        <v>1.9988636363636365</v>
      </c>
      <c r="J97" s="1">
        <f>(0.5/0.44)*E97</f>
        <v>0.5806818181818183</v>
      </c>
    </row>
    <row r="98" spans="1:10" x14ac:dyDescent="0.2">
      <c r="B98">
        <v>94</v>
      </c>
      <c r="C98">
        <v>5</v>
      </c>
      <c r="D98" s="1">
        <v>4.3419999999999996</v>
      </c>
      <c r="E98" s="1">
        <f>0.54+0.36+0.226</f>
        <v>1.1260000000000001</v>
      </c>
      <c r="F98" s="1">
        <f>100*E98/D98</f>
        <v>25.932749884845698</v>
      </c>
      <c r="G98" s="2">
        <v>1</v>
      </c>
      <c r="I98" s="1">
        <f>(0.5/0.44)*D98</f>
        <v>4.9340909090909095</v>
      </c>
      <c r="J98" s="1">
        <f>(0.5/0.44)*E98</f>
        <v>1.2795454545454548</v>
      </c>
    </row>
    <row r="99" spans="1:10" x14ac:dyDescent="0.2">
      <c r="B99">
        <v>95</v>
      </c>
      <c r="C99">
        <v>6</v>
      </c>
      <c r="D99" s="1">
        <v>7.3049999999999997</v>
      </c>
      <c r="E99" s="1">
        <f>0.444+0.888+0.461+0.514</f>
        <v>2.3070000000000004</v>
      </c>
      <c r="F99" s="1">
        <f>100*E99/D99</f>
        <v>31.581108829568795</v>
      </c>
      <c r="G99" s="2">
        <v>1</v>
      </c>
      <c r="I99" s="1">
        <f>(0.5/0.44)*D99</f>
        <v>8.3011363636363633</v>
      </c>
      <c r="J99" s="1">
        <f>(0.5/0.44)*E99</f>
        <v>2.62159090909091</v>
      </c>
    </row>
    <row r="100" spans="1:10" x14ac:dyDescent="0.2">
      <c r="B100">
        <v>96</v>
      </c>
      <c r="C100">
        <v>7</v>
      </c>
      <c r="D100" s="1">
        <v>6.8369999999999997</v>
      </c>
      <c r="E100" s="1">
        <f>0.42+0.337+0.196+0.418+0.581</f>
        <v>1.952</v>
      </c>
      <c r="F100" s="1">
        <f>100*E100/D100</f>
        <v>28.550533859880066</v>
      </c>
      <c r="G100" s="2">
        <v>1</v>
      </c>
      <c r="I100" s="1">
        <f>(0.5/0.44)*D100</f>
        <v>7.769318181818182</v>
      </c>
      <c r="J100" s="1">
        <f>(0.5/0.44)*E100</f>
        <v>2.2181818181818183</v>
      </c>
    </row>
    <row r="101" spans="1:10" x14ac:dyDescent="0.2">
      <c r="A101" t="s">
        <v>54</v>
      </c>
      <c r="B101">
        <v>97</v>
      </c>
      <c r="C101">
        <v>1</v>
      </c>
      <c r="D101" s="1">
        <v>7.5149999999999997</v>
      </c>
      <c r="E101" s="1">
        <f>0.42+0.792+0.216+0.581+0.254</f>
        <v>2.2629999999999999</v>
      </c>
      <c r="F101" s="1">
        <f>100*E101/D101</f>
        <v>30.113107119095144</v>
      </c>
      <c r="G101" s="2">
        <v>1</v>
      </c>
      <c r="H101" s="1">
        <v>1</v>
      </c>
      <c r="I101" s="1">
        <f>(0.5/0.44)*D101</f>
        <v>8.5397727272727284</v>
      </c>
      <c r="J101" s="1">
        <f>(0.5/0.44)*E101</f>
        <v>2.5715909090909093</v>
      </c>
    </row>
    <row r="102" spans="1:10" x14ac:dyDescent="0.2">
      <c r="B102">
        <v>98</v>
      </c>
      <c r="C102">
        <v>2</v>
      </c>
      <c r="D102" s="1">
        <v>3.0659999999999998</v>
      </c>
      <c r="E102" s="1">
        <f>0.324+0.884+0.549</f>
        <v>1.7570000000000001</v>
      </c>
      <c r="F102" s="1">
        <f>100*E102/D102</f>
        <v>57.305936073059371</v>
      </c>
      <c r="G102" s="2">
        <v>1</v>
      </c>
      <c r="I102" s="1">
        <f>(0.5/0.44)*D102</f>
        <v>3.4840909090909093</v>
      </c>
      <c r="J102" s="1">
        <f>(0.5/0.44)*E102</f>
        <v>1.9965909090909093</v>
      </c>
    </row>
    <row r="103" spans="1:10" x14ac:dyDescent="0.2">
      <c r="B103">
        <v>99</v>
      </c>
      <c r="C103">
        <v>3</v>
      </c>
      <c r="D103" s="1">
        <v>2.633</v>
      </c>
      <c r="E103" s="1">
        <f>0.286+0.228+0.79+0.14</f>
        <v>1.444</v>
      </c>
      <c r="F103" s="1">
        <f>100*E103/D103</f>
        <v>54.842385112039501</v>
      </c>
      <c r="G103" s="2">
        <v>1</v>
      </c>
      <c r="I103" s="1">
        <f>(0.5/0.44)*D103</f>
        <v>2.9920454545454547</v>
      </c>
      <c r="J103" s="1">
        <f>(0.5/0.44)*E103</f>
        <v>1.6409090909090911</v>
      </c>
    </row>
    <row r="104" spans="1:10" x14ac:dyDescent="0.2">
      <c r="B104">
        <v>100</v>
      </c>
      <c r="C104">
        <v>4</v>
      </c>
      <c r="D104" s="1">
        <v>3.391</v>
      </c>
      <c r="E104" s="1">
        <f>0.136+0.175+0.263+0.186</f>
        <v>0.76</v>
      </c>
      <c r="F104" s="1">
        <f>100*E104/D104</f>
        <v>22.412267767620172</v>
      </c>
      <c r="G104" s="2">
        <v>1</v>
      </c>
      <c r="I104" s="1">
        <f>(0.5/0.44)*D104</f>
        <v>3.8534090909090915</v>
      </c>
      <c r="J104" s="1">
        <f>(0.5/0.44)*E104</f>
        <v>0.86363636363636376</v>
      </c>
    </row>
    <row r="105" spans="1:10" x14ac:dyDescent="0.2">
      <c r="B105">
        <v>101</v>
      </c>
      <c r="C105">
        <v>5</v>
      </c>
      <c r="D105" s="1">
        <v>1.4610000000000001</v>
      </c>
      <c r="E105" s="1">
        <f>0.298+0.178</f>
        <v>0.47599999999999998</v>
      </c>
      <c r="F105" s="1">
        <f>100*E105/D105</f>
        <v>32.580424366872002</v>
      </c>
      <c r="G105" s="2">
        <v>1</v>
      </c>
      <c r="I105" s="1">
        <f>(0.5/0.44)*D105</f>
        <v>1.6602272727272729</v>
      </c>
      <c r="J105" s="1">
        <f>(0.5/0.44)*E105</f>
        <v>0.54090909090909089</v>
      </c>
    </row>
    <row r="106" spans="1:10" x14ac:dyDescent="0.2">
      <c r="B106">
        <v>102</v>
      </c>
      <c r="C106">
        <v>6</v>
      </c>
      <c r="D106" s="1">
        <v>3.6970000000000001</v>
      </c>
      <c r="E106" s="1">
        <f>0.401+0.284+0.606</f>
        <v>1.2909999999999999</v>
      </c>
      <c r="F106" s="1">
        <f>100*E106/D106</f>
        <v>34.920205572085472</v>
      </c>
      <c r="G106" s="2">
        <v>1</v>
      </c>
      <c r="I106" s="1">
        <f>(0.5/0.44)*D106</f>
        <v>4.2011363636363637</v>
      </c>
      <c r="J106" s="1">
        <f>(0.5/0.44)*E106</f>
        <v>1.4670454545454545</v>
      </c>
    </row>
    <row r="107" spans="1:10" x14ac:dyDescent="0.2">
      <c r="B107">
        <v>103</v>
      </c>
      <c r="C107">
        <v>7</v>
      </c>
      <c r="D107" s="1">
        <v>3.2120000000000002</v>
      </c>
      <c r="E107" s="1">
        <f>0.488+0.232</f>
        <v>0.72</v>
      </c>
      <c r="F107" s="1">
        <f>100*E107/D107</f>
        <v>22.415940224159399</v>
      </c>
      <c r="G107" s="2">
        <v>1</v>
      </c>
      <c r="I107" s="1">
        <f>(0.5/0.44)*D107</f>
        <v>3.6500000000000004</v>
      </c>
      <c r="J107" s="1">
        <f>(0.5/0.44)*E107</f>
        <v>0.81818181818181823</v>
      </c>
    </row>
    <row r="108" spans="1:10" x14ac:dyDescent="0.2">
      <c r="B108">
        <v>104</v>
      </c>
      <c r="C108">
        <v>8</v>
      </c>
      <c r="D108" s="1">
        <v>2.29</v>
      </c>
      <c r="E108" s="1">
        <v>1.129</v>
      </c>
      <c r="F108" s="1">
        <f>100*E108/D108</f>
        <v>49.301310043668124</v>
      </c>
      <c r="G108" s="2">
        <v>1</v>
      </c>
      <c r="I108" s="1">
        <f>(0.5/0.44)*D108</f>
        <v>2.6022727272727275</v>
      </c>
      <c r="J108" s="1">
        <f>(0.5/0.44)*E108</f>
        <v>1.2829545454545457</v>
      </c>
    </row>
    <row r="109" spans="1:10" x14ac:dyDescent="0.2">
      <c r="B109">
        <v>105</v>
      </c>
      <c r="C109">
        <v>9</v>
      </c>
      <c r="D109" s="1">
        <v>3.6989999999999998</v>
      </c>
      <c r="E109" s="1">
        <f>0.477+1.048+0.236</f>
        <v>1.7609999999999999</v>
      </c>
      <c r="F109" s="1">
        <f>100*E109/D109</f>
        <v>47.607461476074619</v>
      </c>
      <c r="G109" s="2">
        <v>1</v>
      </c>
      <c r="I109" s="1">
        <f>(0.5/0.44)*D109</f>
        <v>4.2034090909090915</v>
      </c>
      <c r="J109" s="1">
        <f>(0.5/0.44)*E109</f>
        <v>2.0011363636363635</v>
      </c>
    </row>
    <row r="110" spans="1:10" x14ac:dyDescent="0.2">
      <c r="B110">
        <v>106</v>
      </c>
      <c r="C110">
        <v>10</v>
      </c>
      <c r="D110" s="1">
        <v>1.72</v>
      </c>
      <c r="E110" s="1">
        <v>0.81200000000000006</v>
      </c>
      <c r="F110" s="1">
        <f>100*E110/D110</f>
        <v>47.209302325581397</v>
      </c>
      <c r="G110" s="2">
        <v>1</v>
      </c>
      <c r="I110" s="1">
        <f>(0.5/0.44)*D110</f>
        <v>1.9545454545454546</v>
      </c>
      <c r="J110" s="1">
        <f>(0.5/0.44)*E110</f>
        <v>0.92272727272727284</v>
      </c>
    </row>
    <row r="111" spans="1:10" x14ac:dyDescent="0.2">
      <c r="B111">
        <v>107</v>
      </c>
      <c r="C111">
        <v>11</v>
      </c>
      <c r="D111" s="1">
        <v>3.9079999999999999</v>
      </c>
      <c r="E111" s="1">
        <f>0.206+0.188+1.364</f>
        <v>1.758</v>
      </c>
      <c r="F111" s="1">
        <f>100*E111/D111</f>
        <v>44.984646878198568</v>
      </c>
      <c r="G111" s="2">
        <v>1</v>
      </c>
      <c r="I111" s="1">
        <f>(0.5/0.44)*D111</f>
        <v>4.4409090909090914</v>
      </c>
      <c r="J111" s="1">
        <f>(0.5/0.44)*E111</f>
        <v>1.997727272727273</v>
      </c>
    </row>
    <row r="112" spans="1:10" x14ac:dyDescent="0.2">
      <c r="B112">
        <v>108</v>
      </c>
      <c r="C112">
        <v>12</v>
      </c>
      <c r="D112" s="1">
        <v>7.7450000000000001</v>
      </c>
      <c r="E112" s="1">
        <f>0.318+0.328+0.567+0.548+0.387</f>
        <v>2.1480000000000001</v>
      </c>
      <c r="F112" s="1">
        <f>100*E112/D112</f>
        <v>27.734021949644934</v>
      </c>
      <c r="G112" s="2">
        <v>1</v>
      </c>
      <c r="I112" s="1">
        <f>(0.5/0.44)*D112</f>
        <v>8.8011363636363651</v>
      </c>
      <c r="J112" s="1">
        <f>(0.5/0.44)*E112</f>
        <v>2.4409090909090914</v>
      </c>
    </row>
    <row r="113" spans="1:10" x14ac:dyDescent="0.2">
      <c r="A113" t="s">
        <v>53</v>
      </c>
      <c r="B113">
        <v>109</v>
      </c>
      <c r="C113">
        <v>1</v>
      </c>
      <c r="D113" s="1">
        <v>7.0650000000000004</v>
      </c>
      <c r="E113" s="1">
        <f>0.269+0.195</f>
        <v>0.46400000000000002</v>
      </c>
      <c r="F113" s="1">
        <f>100*E113/D113</f>
        <v>6.5675866949752306</v>
      </c>
      <c r="G113" s="2">
        <v>1</v>
      </c>
      <c r="H113" s="1">
        <v>1</v>
      </c>
      <c r="I113" s="1">
        <f>(0.5/0.44)*D113</f>
        <v>8.0284090909090917</v>
      </c>
      <c r="J113" s="1">
        <f>(0.5/0.44)*E113</f>
        <v>0.52727272727272734</v>
      </c>
    </row>
    <row r="114" spans="1:10" x14ac:dyDescent="0.2">
      <c r="B114">
        <v>110</v>
      </c>
      <c r="C114">
        <v>2</v>
      </c>
      <c r="D114" s="1">
        <v>4.53</v>
      </c>
      <c r="E114" s="1">
        <f>0.397+0.279+0.429</f>
        <v>1.105</v>
      </c>
      <c r="F114" s="1">
        <f>100*E114/D114</f>
        <v>24.392935982339953</v>
      </c>
      <c r="G114" s="2">
        <v>1</v>
      </c>
      <c r="I114" s="1">
        <f>(0.5/0.44)*D114</f>
        <v>5.1477272727272734</v>
      </c>
      <c r="J114" s="1">
        <f>(0.5/0.44)*E114</f>
        <v>1.2556818181818183</v>
      </c>
    </row>
    <row r="115" spans="1:10" x14ac:dyDescent="0.2">
      <c r="B115">
        <v>111</v>
      </c>
      <c r="C115">
        <v>3</v>
      </c>
      <c r="D115" s="1">
        <v>8.3569999999999993</v>
      </c>
      <c r="E115" s="1">
        <f>0.82+0.233+0.412+0.834+0.416</f>
        <v>2.7149999999999999</v>
      </c>
      <c r="F115" s="1">
        <f>100*E115/D115</f>
        <v>32.487734833074072</v>
      </c>
      <c r="G115" s="2">
        <v>1</v>
      </c>
      <c r="I115" s="1">
        <f>(0.5/0.44)*D115</f>
        <v>9.4965909090909086</v>
      </c>
      <c r="J115" s="1">
        <f>(0.5/0.44)*E115</f>
        <v>3.0852272727272729</v>
      </c>
    </row>
    <row r="116" spans="1:10" x14ac:dyDescent="0.2">
      <c r="B116">
        <v>112</v>
      </c>
      <c r="C116">
        <v>4</v>
      </c>
      <c r="D116" s="1">
        <v>4.25</v>
      </c>
      <c r="E116" s="1">
        <f>1.015+0.482</f>
        <v>1.4969999999999999</v>
      </c>
      <c r="F116" s="1">
        <f>100*E116/D116</f>
        <v>35.223529411764702</v>
      </c>
      <c r="G116" s="2">
        <v>1</v>
      </c>
      <c r="I116" s="1">
        <f>(0.5/0.44)*D116</f>
        <v>4.829545454545455</v>
      </c>
      <c r="J116" s="1">
        <f>(0.5/0.44)*E116</f>
        <v>1.7011363636363637</v>
      </c>
    </row>
    <row r="117" spans="1:10" x14ac:dyDescent="0.2">
      <c r="B117">
        <v>113</v>
      </c>
      <c r="C117">
        <v>5</v>
      </c>
      <c r="D117" s="1">
        <v>1.4670000000000001</v>
      </c>
      <c r="E117" s="1">
        <f>0.161+0.285</f>
        <v>0.44599999999999995</v>
      </c>
      <c r="F117" s="1">
        <f>100*E117/D117</f>
        <v>30.402181322426717</v>
      </c>
      <c r="G117" s="2">
        <v>1</v>
      </c>
      <c r="I117" s="1">
        <f>(0.5/0.44)*D117</f>
        <v>1.6670454545454547</v>
      </c>
      <c r="J117" s="1">
        <f>(0.5/0.44)*E117</f>
        <v>0.50681818181818183</v>
      </c>
    </row>
    <row r="119" spans="1:10" x14ac:dyDescent="0.2">
      <c r="C119" t="s">
        <v>1</v>
      </c>
      <c r="D119" s="1">
        <f>AVERAGE(D5:D117)</f>
        <v>3.5847079646017708</v>
      </c>
      <c r="E119" s="1">
        <f>AVERAGE(E5:E117)</f>
        <v>0.98652212389380534</v>
      </c>
      <c r="F119" s="1">
        <f>AVERAGE(F5:F117)</f>
        <v>28.744422034824119</v>
      </c>
      <c r="H119" s="1">
        <f>AVERAGE(H5:H117)</f>
        <v>0.93717948717948718</v>
      </c>
      <c r="I119" s="1">
        <f>AVERAGE(I5:I117)</f>
        <v>4.073531777956557</v>
      </c>
      <c r="J119" s="1">
        <f>AVERAGE(J5:J117)</f>
        <v>1.121047868061142</v>
      </c>
    </row>
    <row r="120" spans="1:10" x14ac:dyDescent="0.2">
      <c r="C120" t="s">
        <v>0</v>
      </c>
      <c r="D120" s="1">
        <f>STDEV(D5:D117)</f>
        <v>3.4820083995175835</v>
      </c>
      <c r="E120" s="1">
        <f>STDEV(E5:E117)</f>
        <v>0.96683254106002836</v>
      </c>
      <c r="F120" s="1">
        <f>STDEV(F5:F117)</f>
        <v>16.472535052755926</v>
      </c>
      <c r="H120" s="1">
        <f>STDEV(H5:H117)</f>
        <v>9.3606979120385653E-2</v>
      </c>
      <c r="I120" s="1">
        <f>STDEV(I5:I117)</f>
        <v>3.9568277267245264</v>
      </c>
      <c r="J120" s="1">
        <f>STDEV(J5:J117)</f>
        <v>1.0986733421136694</v>
      </c>
    </row>
    <row r="122" spans="1:10" x14ac:dyDescent="0.2">
      <c r="A122" t="s">
        <v>52</v>
      </c>
    </row>
    <row r="123" spans="1:10" x14ac:dyDescent="0.2">
      <c r="A123" s="5" t="s">
        <v>25</v>
      </c>
      <c r="B123" s="5" t="s">
        <v>24</v>
      </c>
      <c r="C123" s="5" t="s">
        <v>23</v>
      </c>
      <c r="D123" s="3" t="s">
        <v>22</v>
      </c>
      <c r="E123" s="3" t="s">
        <v>21</v>
      </c>
      <c r="F123" s="3" t="s">
        <v>20</v>
      </c>
      <c r="G123" s="4" t="s">
        <v>19</v>
      </c>
      <c r="H123" s="3" t="s">
        <v>18</v>
      </c>
      <c r="I123" s="3" t="s">
        <v>17</v>
      </c>
      <c r="J123" s="3" t="s">
        <v>16</v>
      </c>
    </row>
    <row r="124" spans="1:10" x14ac:dyDescent="0.2">
      <c r="A124" t="s">
        <v>51</v>
      </c>
      <c r="B124">
        <v>1</v>
      </c>
      <c r="C124">
        <v>1</v>
      </c>
      <c r="D124" s="1">
        <v>1.6220000000000001</v>
      </c>
      <c r="E124" s="1">
        <f>0.117+0.588</f>
        <v>0.70499999999999996</v>
      </c>
      <c r="F124" s="1">
        <f>100*E124/D124</f>
        <v>43.464858199753387</v>
      </c>
      <c r="G124" s="2">
        <v>1</v>
      </c>
      <c r="H124" s="1">
        <f>9/15</f>
        <v>0.6</v>
      </c>
      <c r="I124" s="1">
        <f>(0.5/0.44)*D124</f>
        <v>1.8431818181818185</v>
      </c>
      <c r="J124" s="1">
        <f>(0.5/0.44)*E124</f>
        <v>0.80113636363636365</v>
      </c>
    </row>
    <row r="125" spans="1:10" x14ac:dyDescent="0.2">
      <c r="B125">
        <v>2</v>
      </c>
      <c r="C125">
        <v>2</v>
      </c>
      <c r="D125" s="1">
        <v>2.6150000000000002</v>
      </c>
      <c r="E125" s="1">
        <v>0.20399999999999999</v>
      </c>
      <c r="F125" s="1">
        <f>100*E125/D125</f>
        <v>7.8011472275334599</v>
      </c>
      <c r="G125" s="2">
        <v>1</v>
      </c>
      <c r="I125" s="1">
        <f>(0.5/0.44)*D125</f>
        <v>2.9715909090909096</v>
      </c>
      <c r="J125" s="1">
        <f>(0.5/0.44)*E125</f>
        <v>0.23181818181818181</v>
      </c>
    </row>
    <row r="126" spans="1:10" x14ac:dyDescent="0.2">
      <c r="B126">
        <v>3</v>
      </c>
      <c r="C126">
        <v>3</v>
      </c>
      <c r="D126" s="1">
        <v>1.645</v>
      </c>
      <c r="E126" s="1">
        <v>0</v>
      </c>
      <c r="F126" s="1">
        <f>100*E126/D126</f>
        <v>0</v>
      </c>
      <c r="G126" s="2">
        <v>0</v>
      </c>
      <c r="I126" s="1">
        <f>(0.5/0.44)*D126</f>
        <v>1.8693181818181821</v>
      </c>
      <c r="J126" s="1">
        <f>(0.5/0.44)*E126</f>
        <v>0</v>
      </c>
    </row>
    <row r="127" spans="1:10" x14ac:dyDescent="0.2">
      <c r="B127">
        <v>4</v>
      </c>
      <c r="C127">
        <v>4</v>
      </c>
      <c r="D127" s="1">
        <v>2.282</v>
      </c>
      <c r="E127" s="1">
        <f>0.194+0.117</f>
        <v>0.311</v>
      </c>
      <c r="F127" s="1">
        <f>100*E127/D127</f>
        <v>13.628396143733568</v>
      </c>
      <c r="G127" s="2">
        <v>1</v>
      </c>
      <c r="I127" s="1">
        <f>(0.5/0.44)*D127</f>
        <v>2.5931818181818183</v>
      </c>
      <c r="J127" s="1">
        <f>(0.5/0.44)*E127</f>
        <v>0.35340909090909095</v>
      </c>
    </row>
    <row r="128" spans="1:10" x14ac:dyDescent="0.2">
      <c r="B128">
        <v>5</v>
      </c>
      <c r="C128">
        <v>5</v>
      </c>
      <c r="D128" s="1">
        <v>1.504</v>
      </c>
      <c r="E128" s="1">
        <f>0.088+0.093</f>
        <v>0.18099999999999999</v>
      </c>
      <c r="F128" s="1">
        <f>100*E128/D128</f>
        <v>12.034574468085104</v>
      </c>
      <c r="G128" s="2">
        <v>1</v>
      </c>
      <c r="I128" s="1">
        <f>(0.5/0.44)*D128</f>
        <v>1.7090909090909092</v>
      </c>
      <c r="J128" s="1">
        <f>(0.5/0.44)*E128</f>
        <v>0.20568181818181819</v>
      </c>
    </row>
    <row r="129" spans="1:10" x14ac:dyDescent="0.2">
      <c r="B129">
        <v>6</v>
      </c>
      <c r="C129">
        <v>6</v>
      </c>
      <c r="D129" s="1">
        <v>1.6319999999999999</v>
      </c>
      <c r="E129" s="1">
        <f>0.209+0.069</f>
        <v>0.27800000000000002</v>
      </c>
      <c r="F129" s="1">
        <f>100*E129/D129</f>
        <v>17.0343137254902</v>
      </c>
      <c r="G129" s="2">
        <v>1</v>
      </c>
      <c r="I129" s="1">
        <f>(0.5/0.44)*D129</f>
        <v>1.8545454545454545</v>
      </c>
      <c r="J129" s="1">
        <f>(0.5/0.44)*E129</f>
        <v>0.31590909090909097</v>
      </c>
    </row>
    <row r="130" spans="1:10" x14ac:dyDescent="0.2">
      <c r="B130">
        <v>7</v>
      </c>
      <c r="C130">
        <v>7</v>
      </c>
      <c r="D130" s="1">
        <v>1.6060000000000001</v>
      </c>
      <c r="E130" s="1">
        <v>0</v>
      </c>
      <c r="F130" s="1">
        <f>100*E130/D130</f>
        <v>0</v>
      </c>
      <c r="G130" s="2">
        <v>0</v>
      </c>
      <c r="I130" s="1">
        <f>(0.5/0.44)*D130</f>
        <v>1.8250000000000002</v>
      </c>
      <c r="J130" s="1">
        <f>(0.5/0.44)*E130</f>
        <v>0</v>
      </c>
    </row>
    <row r="131" spans="1:10" x14ac:dyDescent="0.2">
      <c r="B131">
        <v>8</v>
      </c>
      <c r="C131">
        <v>8</v>
      </c>
      <c r="D131" s="1">
        <v>1.7370000000000001</v>
      </c>
      <c r="E131" s="1">
        <v>0</v>
      </c>
      <c r="F131" s="1">
        <f>100*E131/D131</f>
        <v>0</v>
      </c>
      <c r="G131" s="2">
        <v>0</v>
      </c>
      <c r="I131" s="1">
        <f>(0.5/0.44)*D131</f>
        <v>1.9738636363636366</v>
      </c>
      <c r="J131" s="1">
        <f>(0.5/0.44)*E131</f>
        <v>0</v>
      </c>
    </row>
    <row r="132" spans="1:10" x14ac:dyDescent="0.2">
      <c r="B132">
        <v>9</v>
      </c>
      <c r="C132">
        <v>9</v>
      </c>
      <c r="D132" s="1">
        <v>0.98299999999999998</v>
      </c>
      <c r="E132" s="1">
        <v>0</v>
      </c>
      <c r="F132" s="1">
        <f>100*E132/D132</f>
        <v>0</v>
      </c>
      <c r="G132" s="2">
        <v>0</v>
      </c>
      <c r="I132" s="1">
        <f>(0.5/0.44)*D132</f>
        <v>1.1170454545454547</v>
      </c>
      <c r="J132" s="1">
        <f>(0.5/0.44)*E132</f>
        <v>0</v>
      </c>
    </row>
    <row r="133" spans="1:10" x14ac:dyDescent="0.2">
      <c r="B133">
        <v>10</v>
      </c>
      <c r="C133">
        <v>10</v>
      </c>
      <c r="D133" s="1">
        <v>1.617</v>
      </c>
      <c r="E133" s="1">
        <v>0</v>
      </c>
      <c r="F133" s="1">
        <f>100*E133/D133</f>
        <v>0</v>
      </c>
      <c r="G133" s="2">
        <v>0</v>
      </c>
      <c r="I133" s="1">
        <f>(0.5/0.44)*D133</f>
        <v>1.8375000000000001</v>
      </c>
      <c r="J133" s="1">
        <f>(0.5/0.44)*E133</f>
        <v>0</v>
      </c>
    </row>
    <row r="134" spans="1:10" x14ac:dyDescent="0.2">
      <c r="B134">
        <v>11</v>
      </c>
      <c r="C134">
        <v>11</v>
      </c>
      <c r="D134" s="1">
        <v>2.3679999999999999</v>
      </c>
      <c r="E134" s="1">
        <f>0.399+0.074</f>
        <v>0.47300000000000003</v>
      </c>
      <c r="F134" s="1">
        <f>100*E134/D134</f>
        <v>19.974662162162165</v>
      </c>
      <c r="G134" s="2">
        <v>1</v>
      </c>
      <c r="I134" s="1">
        <f>(0.5/0.44)*D134</f>
        <v>2.6909090909090909</v>
      </c>
      <c r="J134" s="1">
        <f>(0.5/0.44)*E134</f>
        <v>0.53750000000000009</v>
      </c>
    </row>
    <row r="135" spans="1:10" x14ac:dyDescent="0.2">
      <c r="B135">
        <v>12</v>
      </c>
      <c r="C135">
        <v>12</v>
      </c>
      <c r="D135" s="1">
        <v>1.738</v>
      </c>
      <c r="E135" s="1">
        <v>0.107</v>
      </c>
      <c r="F135" s="1">
        <f>100*E135/D135</f>
        <v>6.156501726121979</v>
      </c>
      <c r="G135" s="2">
        <v>1</v>
      </c>
      <c r="I135" s="1">
        <f>(0.5/0.44)*D135</f>
        <v>1.9750000000000001</v>
      </c>
      <c r="J135" s="1">
        <f>(0.5/0.44)*E135</f>
        <v>0.1215909090909091</v>
      </c>
    </row>
    <row r="136" spans="1:10" x14ac:dyDescent="0.2">
      <c r="B136">
        <v>13</v>
      </c>
      <c r="C136">
        <v>13</v>
      </c>
      <c r="D136" s="1">
        <v>1.575</v>
      </c>
      <c r="E136" s="1">
        <v>0.31900000000000001</v>
      </c>
      <c r="F136" s="1">
        <f>100*E136/D136</f>
        <v>20.253968253968257</v>
      </c>
      <c r="G136" s="2">
        <v>1</v>
      </c>
      <c r="I136" s="1">
        <f>(0.5/0.44)*D136</f>
        <v>1.7897727272727273</v>
      </c>
      <c r="J136" s="1">
        <f>(0.5/0.44)*E136</f>
        <v>0.36250000000000004</v>
      </c>
    </row>
    <row r="137" spans="1:10" x14ac:dyDescent="0.2">
      <c r="B137">
        <v>14</v>
      </c>
      <c r="C137">
        <v>14</v>
      </c>
      <c r="D137" s="1">
        <v>1.2</v>
      </c>
      <c r="E137" s="1">
        <v>0.15</v>
      </c>
      <c r="F137" s="1">
        <f>100*E137/D137</f>
        <v>12.5</v>
      </c>
      <c r="G137" s="2">
        <v>1</v>
      </c>
      <c r="I137" s="1">
        <f>(0.5/0.44)*D137</f>
        <v>1.3636363636363638</v>
      </c>
      <c r="J137" s="1">
        <f>(0.5/0.44)*E137</f>
        <v>0.17045454545454547</v>
      </c>
    </row>
    <row r="138" spans="1:10" x14ac:dyDescent="0.2">
      <c r="B138">
        <v>15</v>
      </c>
      <c r="C138">
        <v>15</v>
      </c>
      <c r="D138" s="1">
        <v>1.65</v>
      </c>
      <c r="E138" s="1">
        <v>0</v>
      </c>
      <c r="F138" s="1">
        <f>100*E138/D138</f>
        <v>0</v>
      </c>
      <c r="G138" s="2">
        <v>0</v>
      </c>
      <c r="I138" s="1">
        <f>(0.5/0.44)*D138</f>
        <v>1.875</v>
      </c>
      <c r="J138" s="1">
        <f>(0.5/0.44)*E138</f>
        <v>0</v>
      </c>
    </row>
    <row r="139" spans="1:10" x14ac:dyDescent="0.2">
      <c r="A139" t="s">
        <v>50</v>
      </c>
      <c r="B139">
        <v>16</v>
      </c>
      <c r="C139">
        <v>1</v>
      </c>
      <c r="D139" s="1">
        <v>1.669</v>
      </c>
      <c r="E139" s="1">
        <v>0.221</v>
      </c>
      <c r="F139" s="1">
        <f>100*E139/D139</f>
        <v>13.241461953265429</v>
      </c>
      <c r="G139" s="2">
        <v>1</v>
      </c>
      <c r="H139" s="1">
        <f>10/15</f>
        <v>0.66666666666666663</v>
      </c>
      <c r="I139" s="1">
        <f>(0.5/0.44)*D139</f>
        <v>1.8965909090909092</v>
      </c>
      <c r="J139" s="1">
        <f>(0.5/0.44)*E139</f>
        <v>0.25113636363636366</v>
      </c>
    </row>
    <row r="140" spans="1:10" x14ac:dyDescent="0.2">
      <c r="B140">
        <v>17</v>
      </c>
      <c r="C140">
        <v>2</v>
      </c>
      <c r="D140" s="1">
        <v>1.843</v>
      </c>
      <c r="E140" s="1">
        <f>0.185+0.314</f>
        <v>0.499</v>
      </c>
      <c r="F140" s="1">
        <f>100*E140/D140</f>
        <v>27.075420510037983</v>
      </c>
      <c r="G140" s="2">
        <v>1</v>
      </c>
      <c r="I140" s="1">
        <f>(0.5/0.44)*D140</f>
        <v>2.0943181818181822</v>
      </c>
      <c r="J140" s="1">
        <f>(0.5/0.44)*E140</f>
        <v>0.56704545454545463</v>
      </c>
    </row>
    <row r="141" spans="1:10" x14ac:dyDescent="0.2">
      <c r="B141">
        <v>18</v>
      </c>
      <c r="C141">
        <v>3</v>
      </c>
      <c r="D141" s="1">
        <v>1.3140000000000001</v>
      </c>
      <c r="E141" s="1">
        <v>0</v>
      </c>
      <c r="F141" s="1">
        <f>100*E141/D141</f>
        <v>0</v>
      </c>
      <c r="G141" s="2">
        <v>0</v>
      </c>
      <c r="I141" s="1">
        <f>(0.5/0.44)*D141</f>
        <v>1.4931818181818184</v>
      </c>
      <c r="J141" s="1">
        <f>(0.5/0.44)*E141</f>
        <v>0</v>
      </c>
    </row>
    <row r="142" spans="1:10" x14ac:dyDescent="0.2">
      <c r="B142">
        <v>19</v>
      </c>
      <c r="C142">
        <v>4</v>
      </c>
      <c r="D142" s="1">
        <v>2.1120000000000001</v>
      </c>
      <c r="E142" s="1">
        <f>0.225+0.109</f>
        <v>0.33400000000000002</v>
      </c>
      <c r="F142" s="1">
        <f>100*E142/D142</f>
        <v>15.814393939393938</v>
      </c>
      <c r="G142" s="2">
        <v>1</v>
      </c>
      <c r="I142" s="1">
        <f>(0.5/0.44)*D142</f>
        <v>2.4000000000000004</v>
      </c>
      <c r="J142" s="1">
        <f>(0.5/0.44)*E142</f>
        <v>0.37954545454545457</v>
      </c>
    </row>
    <row r="143" spans="1:10" x14ac:dyDescent="0.2">
      <c r="B143">
        <v>20</v>
      </c>
      <c r="C143">
        <v>5</v>
      </c>
      <c r="D143" s="1">
        <v>1.54</v>
      </c>
      <c r="E143" s="1">
        <v>0.308</v>
      </c>
      <c r="F143" s="1">
        <f>100*E143/D143</f>
        <v>20</v>
      </c>
      <c r="G143" s="2">
        <v>1</v>
      </c>
      <c r="I143" s="1">
        <f>(0.5/0.44)*D143</f>
        <v>1.7500000000000002</v>
      </c>
      <c r="J143" s="1">
        <f>(0.5/0.44)*E143</f>
        <v>0.35000000000000003</v>
      </c>
    </row>
    <row r="144" spans="1:10" x14ac:dyDescent="0.2">
      <c r="B144">
        <v>21</v>
      </c>
      <c r="C144">
        <v>6</v>
      </c>
      <c r="D144" s="1">
        <v>1.224</v>
      </c>
      <c r="E144" s="1">
        <f>0.069+0.321</f>
        <v>0.39</v>
      </c>
      <c r="F144" s="1">
        <f>100*E144/D144</f>
        <v>31.862745098039216</v>
      </c>
      <c r="G144" s="2">
        <v>1</v>
      </c>
      <c r="I144" s="1">
        <f>(0.5/0.44)*D144</f>
        <v>1.3909090909090911</v>
      </c>
      <c r="J144" s="1">
        <f>(0.5/0.44)*E144</f>
        <v>0.44318181818181823</v>
      </c>
    </row>
    <row r="145" spans="1:10" x14ac:dyDescent="0.2">
      <c r="B145">
        <v>22</v>
      </c>
      <c r="C145">
        <v>7</v>
      </c>
      <c r="D145" s="1">
        <v>1.103</v>
      </c>
      <c r="E145" s="1">
        <v>0</v>
      </c>
      <c r="F145" s="1">
        <f>100*E145/D145</f>
        <v>0</v>
      </c>
      <c r="G145" s="2">
        <v>0</v>
      </c>
      <c r="I145" s="1">
        <f>(0.5/0.44)*D145</f>
        <v>1.2534090909090909</v>
      </c>
      <c r="J145" s="1">
        <f>(0.5/0.44)*E145</f>
        <v>0</v>
      </c>
    </row>
    <row r="146" spans="1:10" x14ac:dyDescent="0.2">
      <c r="B146">
        <v>23</v>
      </c>
      <c r="C146">
        <v>8</v>
      </c>
      <c r="D146" s="1">
        <v>0.81200000000000006</v>
      </c>
      <c r="E146" s="1">
        <v>0.14199999999999999</v>
      </c>
      <c r="F146" s="1">
        <f>100*E146/D146</f>
        <v>17.487684729064036</v>
      </c>
      <c r="G146" s="2">
        <v>1</v>
      </c>
      <c r="I146" s="1">
        <f>(0.5/0.44)*D146</f>
        <v>0.92272727272727284</v>
      </c>
      <c r="J146" s="1">
        <f>(0.5/0.44)*E146</f>
        <v>0.16136363636363638</v>
      </c>
    </row>
    <row r="147" spans="1:10" x14ac:dyDescent="0.2">
      <c r="B147">
        <v>24</v>
      </c>
      <c r="C147">
        <v>9</v>
      </c>
      <c r="D147" s="1">
        <v>1.1559999999999999</v>
      </c>
      <c r="E147" s="1">
        <v>0</v>
      </c>
      <c r="F147" s="1">
        <f>100*E147/D147</f>
        <v>0</v>
      </c>
      <c r="G147" s="2">
        <v>0</v>
      </c>
      <c r="I147" s="1">
        <f>(0.5/0.44)*D147</f>
        <v>1.3136363636363637</v>
      </c>
      <c r="J147" s="1">
        <f>(0.5/0.44)*E147</f>
        <v>0</v>
      </c>
    </row>
    <row r="148" spans="1:10" x14ac:dyDescent="0.2">
      <c r="B148">
        <v>25</v>
      </c>
      <c r="C148">
        <v>10</v>
      </c>
      <c r="D148" s="1">
        <v>1.0449999999999999</v>
      </c>
      <c r="E148" s="1">
        <v>0</v>
      </c>
      <c r="F148" s="1">
        <f>100*E148/D148</f>
        <v>0</v>
      </c>
      <c r="G148" s="2">
        <v>0</v>
      </c>
      <c r="I148" s="1">
        <f>(0.5/0.44)*D148</f>
        <v>1.1875</v>
      </c>
      <c r="J148" s="1">
        <f>(0.5/0.44)*E148</f>
        <v>0</v>
      </c>
    </row>
    <row r="149" spans="1:10" x14ac:dyDescent="0.2">
      <c r="B149">
        <v>26</v>
      </c>
      <c r="C149">
        <v>11</v>
      </c>
      <c r="D149" s="1">
        <v>1.841</v>
      </c>
      <c r="E149" s="1">
        <v>0.18</v>
      </c>
      <c r="F149" s="1">
        <f>100*E149/D149</f>
        <v>9.7772949483976106</v>
      </c>
      <c r="G149" s="2">
        <v>1</v>
      </c>
      <c r="I149" s="1">
        <f>(0.5/0.44)*D149</f>
        <v>2.0920454545454548</v>
      </c>
      <c r="J149" s="1">
        <f>(0.5/0.44)*E149</f>
        <v>0.20454545454545456</v>
      </c>
    </row>
    <row r="150" spans="1:10" x14ac:dyDescent="0.2">
      <c r="B150">
        <v>27</v>
      </c>
      <c r="C150">
        <v>12</v>
      </c>
      <c r="D150" s="1">
        <v>1.3440000000000001</v>
      </c>
      <c r="E150" s="1">
        <v>0.12</v>
      </c>
      <c r="F150" s="1">
        <f>100*E150/D150</f>
        <v>8.9285714285714288</v>
      </c>
      <c r="G150" s="2">
        <v>1</v>
      </c>
      <c r="I150" s="1">
        <f>(0.5/0.44)*D150</f>
        <v>1.5272727272727276</v>
      </c>
      <c r="J150" s="1">
        <f>(0.5/0.44)*E150</f>
        <v>0.13636363636363638</v>
      </c>
    </row>
    <row r="151" spans="1:10" x14ac:dyDescent="0.2">
      <c r="B151">
        <v>28</v>
      </c>
      <c r="C151">
        <v>13</v>
      </c>
      <c r="D151" s="1">
        <v>1.4</v>
      </c>
      <c r="E151" s="1">
        <v>0.16300000000000001</v>
      </c>
      <c r="F151" s="1">
        <f>100*E151/D151</f>
        <v>11.642857142857144</v>
      </c>
      <c r="G151" s="2">
        <v>1</v>
      </c>
      <c r="I151" s="1">
        <f>(0.5/0.44)*D151</f>
        <v>1.5909090909090911</v>
      </c>
      <c r="J151" s="1">
        <f>(0.5/0.44)*E151</f>
        <v>0.18522727272727274</v>
      </c>
    </row>
    <row r="152" spans="1:10" x14ac:dyDescent="0.2">
      <c r="B152">
        <v>29</v>
      </c>
      <c r="C152">
        <v>14</v>
      </c>
      <c r="D152" s="1">
        <v>0.83599999999999997</v>
      </c>
      <c r="E152" s="1">
        <v>0</v>
      </c>
      <c r="F152" s="1">
        <f>100*E152/D152</f>
        <v>0</v>
      </c>
      <c r="G152" s="2">
        <v>0</v>
      </c>
      <c r="I152" s="1">
        <f>(0.5/0.44)*D152</f>
        <v>0.95000000000000007</v>
      </c>
      <c r="J152" s="1">
        <f>(0.5/0.44)*E152</f>
        <v>0</v>
      </c>
    </row>
    <row r="153" spans="1:10" x14ac:dyDescent="0.2">
      <c r="B153">
        <v>30</v>
      </c>
      <c r="C153">
        <v>15</v>
      </c>
      <c r="D153" s="1">
        <v>1.62</v>
      </c>
      <c r="E153" s="1">
        <f>0.24+0.047</f>
        <v>0.28699999999999998</v>
      </c>
      <c r="F153" s="1">
        <f>100*E153/D153</f>
        <v>17.716049382716047</v>
      </c>
      <c r="G153" s="2">
        <v>1</v>
      </c>
      <c r="I153" s="1">
        <f>(0.5/0.44)*D153</f>
        <v>1.8409090909090913</v>
      </c>
      <c r="J153" s="1">
        <f>(0.5/0.44)*E153</f>
        <v>0.32613636363636361</v>
      </c>
    </row>
    <row r="154" spans="1:10" x14ac:dyDescent="0.2">
      <c r="A154" t="s">
        <v>49</v>
      </c>
      <c r="B154">
        <v>31</v>
      </c>
      <c r="C154">
        <v>1</v>
      </c>
      <c r="D154" s="1">
        <v>1.5680000000000001</v>
      </c>
      <c r="E154" s="1">
        <f>0.17+0.085+0.058</f>
        <v>0.313</v>
      </c>
      <c r="F154" s="1">
        <f>100*E154/D154</f>
        <v>19.961734693877549</v>
      </c>
      <c r="G154" s="2">
        <v>1</v>
      </c>
      <c r="H154" s="1">
        <f>34/44</f>
        <v>0.77272727272727271</v>
      </c>
      <c r="I154" s="1">
        <f>(0.5/0.44)*D154</f>
        <v>1.781818181818182</v>
      </c>
      <c r="J154" s="1">
        <f>(0.5/0.44)*E154</f>
        <v>0.35568181818181821</v>
      </c>
    </row>
    <row r="155" spans="1:10" x14ac:dyDescent="0.2">
      <c r="B155">
        <v>32</v>
      </c>
      <c r="C155">
        <v>2</v>
      </c>
      <c r="D155" s="1">
        <v>1.6990000000000001</v>
      </c>
      <c r="E155" s="1">
        <v>0.67900000000000005</v>
      </c>
      <c r="F155" s="1">
        <f>100*E155/D155</f>
        <v>39.964685108887579</v>
      </c>
      <c r="G155" s="2">
        <v>1</v>
      </c>
      <c r="I155" s="1">
        <f>(0.5/0.44)*D155</f>
        <v>1.9306818181818184</v>
      </c>
      <c r="J155" s="1">
        <f>(0.5/0.44)*E155</f>
        <v>0.77159090909090922</v>
      </c>
    </row>
    <row r="156" spans="1:10" x14ac:dyDescent="0.2">
      <c r="B156">
        <v>33</v>
      </c>
      <c r="C156">
        <v>3</v>
      </c>
      <c r="D156" s="1">
        <v>0.89100000000000001</v>
      </c>
      <c r="E156" s="1">
        <v>0.106</v>
      </c>
      <c r="F156" s="1">
        <f>100*E156/D156</f>
        <v>11.896745230078563</v>
      </c>
      <c r="G156" s="2">
        <v>1</v>
      </c>
      <c r="I156" s="1">
        <f>(0.5/0.44)*D156</f>
        <v>1.0125000000000002</v>
      </c>
      <c r="J156" s="1">
        <f>(0.5/0.44)*E156</f>
        <v>0.12045454545454547</v>
      </c>
    </row>
    <row r="157" spans="1:10" x14ac:dyDescent="0.2">
      <c r="B157">
        <v>34</v>
      </c>
      <c r="C157">
        <v>4</v>
      </c>
      <c r="D157" s="1">
        <v>1.262</v>
      </c>
      <c r="E157" s="1">
        <v>0</v>
      </c>
      <c r="F157" s="1">
        <f>100*E157/D157</f>
        <v>0</v>
      </c>
      <c r="G157" s="2">
        <v>0</v>
      </c>
      <c r="I157" s="1">
        <f>(0.5/0.44)*D157</f>
        <v>1.4340909090909093</v>
      </c>
      <c r="J157" s="1">
        <f>(0.5/0.44)*E157</f>
        <v>0</v>
      </c>
    </row>
    <row r="158" spans="1:10" x14ac:dyDescent="0.2">
      <c r="B158">
        <v>35</v>
      </c>
      <c r="C158">
        <v>5</v>
      </c>
      <c r="D158" s="1">
        <v>0.89</v>
      </c>
      <c r="E158" s="1">
        <v>0.108</v>
      </c>
      <c r="F158" s="1">
        <f>100*E158/D158</f>
        <v>12.134831460674159</v>
      </c>
      <c r="G158" s="2">
        <v>1</v>
      </c>
      <c r="I158" s="1">
        <f>(0.5/0.44)*D158</f>
        <v>1.0113636363636365</v>
      </c>
      <c r="J158" s="1">
        <f>(0.5/0.44)*E158</f>
        <v>0.12272727272727274</v>
      </c>
    </row>
    <row r="159" spans="1:10" x14ac:dyDescent="0.2">
      <c r="B159">
        <v>36</v>
      </c>
      <c r="C159">
        <v>6</v>
      </c>
      <c r="D159" s="1">
        <v>2.4380000000000002</v>
      </c>
      <c r="E159" s="1">
        <v>0.97099999999999997</v>
      </c>
      <c r="F159" s="1">
        <f>100*E159/D159</f>
        <v>39.827727645611155</v>
      </c>
      <c r="G159" s="2">
        <v>1</v>
      </c>
      <c r="I159" s="1">
        <f>(0.5/0.44)*D159</f>
        <v>2.7704545454545459</v>
      </c>
      <c r="J159" s="1">
        <f>(0.5/0.44)*E159</f>
        <v>1.103409090909091</v>
      </c>
    </row>
    <row r="160" spans="1:10" x14ac:dyDescent="0.2">
      <c r="B160">
        <v>37</v>
      </c>
      <c r="C160">
        <v>7</v>
      </c>
      <c r="D160" s="1">
        <v>1.0169999999999999</v>
      </c>
      <c r="E160" s="1">
        <v>0</v>
      </c>
      <c r="F160" s="1">
        <f>100*E160/D160</f>
        <v>0</v>
      </c>
      <c r="G160" s="2">
        <v>0</v>
      </c>
      <c r="I160" s="1">
        <f>(0.5/0.44)*D160</f>
        <v>1.1556818181818183</v>
      </c>
      <c r="J160" s="1">
        <f>(0.5/0.44)*E160</f>
        <v>0</v>
      </c>
    </row>
    <row r="161" spans="2:10" x14ac:dyDescent="0.2">
      <c r="B161">
        <v>38</v>
      </c>
      <c r="C161">
        <v>8</v>
      </c>
      <c r="D161" s="1">
        <v>0.88200000000000001</v>
      </c>
      <c r="E161" s="1">
        <v>7.2999999999999995E-2</v>
      </c>
      <c r="F161" s="1">
        <f>100*E161/D161</f>
        <v>8.2766439909297045</v>
      </c>
      <c r="G161" s="2">
        <v>1</v>
      </c>
      <c r="I161" s="1">
        <f>(0.5/0.44)*D161</f>
        <v>1.0022727272727274</v>
      </c>
      <c r="J161" s="1">
        <f>(0.5/0.44)*E161</f>
        <v>8.2954545454545461E-2</v>
      </c>
    </row>
    <row r="162" spans="2:10" x14ac:dyDescent="0.2">
      <c r="B162">
        <v>39</v>
      </c>
      <c r="C162">
        <v>9</v>
      </c>
      <c r="D162" s="1">
        <v>1.419</v>
      </c>
      <c r="E162" s="1">
        <v>0.14000000000000001</v>
      </c>
      <c r="F162" s="1">
        <f>100*E162/D162</f>
        <v>9.8661028893587037</v>
      </c>
      <c r="G162" s="2">
        <v>1</v>
      </c>
      <c r="I162" s="1">
        <f>(0.5/0.44)*D162</f>
        <v>1.6125000000000003</v>
      </c>
      <c r="J162" s="1">
        <f>(0.5/0.44)*E162</f>
        <v>0.15909090909090912</v>
      </c>
    </row>
    <row r="163" spans="2:10" x14ac:dyDescent="0.2">
      <c r="B163">
        <v>40</v>
      </c>
      <c r="C163">
        <v>10</v>
      </c>
      <c r="D163" s="1">
        <v>3.0110000000000001</v>
      </c>
      <c r="E163" s="1">
        <f>0.163+0.386</f>
        <v>0.54900000000000004</v>
      </c>
      <c r="F163" s="1">
        <f>100*E163/D163</f>
        <v>18.23314513450681</v>
      </c>
      <c r="G163" s="2">
        <v>1</v>
      </c>
      <c r="I163" s="1">
        <f>(0.5/0.44)*D163</f>
        <v>3.4215909090909093</v>
      </c>
      <c r="J163" s="1">
        <f>(0.5/0.44)*E163</f>
        <v>0.62386363636363651</v>
      </c>
    </row>
    <row r="164" spans="2:10" x14ac:dyDescent="0.2">
      <c r="B164">
        <v>41</v>
      </c>
      <c r="C164">
        <v>11</v>
      </c>
      <c r="D164" s="1">
        <v>1.3009999999999999</v>
      </c>
      <c r="E164" s="1">
        <v>0.106</v>
      </c>
      <c r="F164" s="1">
        <f>100*E164/D164</f>
        <v>8.1475787855495767</v>
      </c>
      <c r="G164" s="2">
        <v>1</v>
      </c>
      <c r="I164" s="1">
        <f>(0.5/0.44)*D164</f>
        <v>1.478409090909091</v>
      </c>
      <c r="J164" s="1">
        <f>(0.5/0.44)*E164</f>
        <v>0.12045454545454547</v>
      </c>
    </row>
    <row r="165" spans="2:10" x14ac:dyDescent="0.2">
      <c r="B165">
        <v>42</v>
      </c>
      <c r="C165">
        <v>12</v>
      </c>
      <c r="D165" s="1">
        <v>1.948</v>
      </c>
      <c r="E165" s="1">
        <f>0.476+0.06</f>
        <v>0.53600000000000003</v>
      </c>
      <c r="F165" s="1">
        <f>100*E165/D165</f>
        <v>27.515400410677618</v>
      </c>
      <c r="G165" s="2">
        <v>1</v>
      </c>
      <c r="I165" s="1">
        <f>(0.5/0.44)*D165</f>
        <v>2.2136363636363638</v>
      </c>
      <c r="J165" s="1">
        <f>(0.5/0.44)*E165</f>
        <v>0.60909090909090913</v>
      </c>
    </row>
    <row r="166" spans="2:10" x14ac:dyDescent="0.2">
      <c r="B166">
        <v>43</v>
      </c>
      <c r="C166">
        <v>13</v>
      </c>
      <c r="D166" s="1">
        <v>1.133</v>
      </c>
      <c r="E166" s="1">
        <v>0</v>
      </c>
      <c r="F166" s="1">
        <f>100*E166/D166</f>
        <v>0</v>
      </c>
      <c r="G166" s="2">
        <v>0</v>
      </c>
      <c r="I166" s="1">
        <f>(0.5/0.44)*D166</f>
        <v>1.2875000000000001</v>
      </c>
      <c r="J166" s="1">
        <f>(0.5/0.44)*E166</f>
        <v>0</v>
      </c>
    </row>
    <row r="167" spans="2:10" x14ac:dyDescent="0.2">
      <c r="B167">
        <v>44</v>
      </c>
      <c r="C167">
        <v>14</v>
      </c>
      <c r="D167" s="1">
        <v>1.6479999999999999</v>
      </c>
      <c r="E167" s="1">
        <v>0</v>
      </c>
      <c r="F167" s="1">
        <f>100*E167/D167</f>
        <v>0</v>
      </c>
      <c r="G167" s="2">
        <v>0</v>
      </c>
      <c r="I167" s="1">
        <f>(0.5/0.44)*D167</f>
        <v>1.8727272727272728</v>
      </c>
      <c r="J167" s="1">
        <f>(0.5/0.44)*E167</f>
        <v>0</v>
      </c>
    </row>
    <row r="168" spans="2:10" x14ac:dyDescent="0.2">
      <c r="B168">
        <v>45</v>
      </c>
      <c r="C168">
        <v>15</v>
      </c>
      <c r="D168" s="1">
        <v>1.637</v>
      </c>
      <c r="E168" s="1">
        <v>4.5999999999999999E-2</v>
      </c>
      <c r="F168" s="1">
        <f>100*E168/D168</f>
        <v>2.8100183262064751</v>
      </c>
      <c r="G168" s="2">
        <v>1</v>
      </c>
      <c r="I168" s="1">
        <f>(0.5/0.44)*D168</f>
        <v>1.8602272727272728</v>
      </c>
      <c r="J168" s="1">
        <f>(0.5/0.44)*E168</f>
        <v>5.2272727272727276E-2</v>
      </c>
    </row>
    <row r="169" spans="2:10" x14ac:dyDescent="0.2">
      <c r="B169">
        <v>46</v>
      </c>
      <c r="C169">
        <v>16</v>
      </c>
      <c r="D169" s="1">
        <v>1.32</v>
      </c>
      <c r="E169" s="1">
        <v>0.157</v>
      </c>
      <c r="F169" s="1">
        <f>100*E169/D169</f>
        <v>11.893939393939393</v>
      </c>
      <c r="G169" s="2">
        <v>1</v>
      </c>
      <c r="I169" s="1">
        <f>(0.5/0.44)*D169</f>
        <v>1.5000000000000002</v>
      </c>
      <c r="J169" s="1">
        <f>(0.5/0.44)*E169</f>
        <v>0.17840909090909093</v>
      </c>
    </row>
    <row r="170" spans="2:10" x14ac:dyDescent="0.2">
      <c r="B170">
        <v>47</v>
      </c>
      <c r="C170">
        <v>17</v>
      </c>
      <c r="D170" s="1">
        <v>1.5109999999999999</v>
      </c>
      <c r="E170" s="1">
        <v>0</v>
      </c>
      <c r="F170" s="1">
        <f>100*E170/D170</f>
        <v>0</v>
      </c>
      <c r="G170" s="2">
        <v>0</v>
      </c>
      <c r="I170" s="1">
        <f>(0.5/0.44)*D170</f>
        <v>1.7170454545454545</v>
      </c>
      <c r="J170" s="1">
        <f>(0.5/0.44)*E170</f>
        <v>0</v>
      </c>
    </row>
    <row r="171" spans="2:10" x14ac:dyDescent="0.2">
      <c r="B171">
        <v>48</v>
      </c>
      <c r="C171">
        <v>18</v>
      </c>
      <c r="D171" s="1">
        <v>1.821</v>
      </c>
      <c r="E171" s="1">
        <v>0</v>
      </c>
      <c r="F171" s="1">
        <f>100*E171/D171</f>
        <v>0</v>
      </c>
      <c r="G171" s="2">
        <v>0</v>
      </c>
      <c r="I171" s="1">
        <f>(0.5/0.44)*D171</f>
        <v>2.0693181818181818</v>
      </c>
      <c r="J171" s="1">
        <f>(0.5/0.44)*E171</f>
        <v>0</v>
      </c>
    </row>
    <row r="172" spans="2:10" x14ac:dyDescent="0.2">
      <c r="B172">
        <v>49</v>
      </c>
      <c r="C172">
        <v>19</v>
      </c>
      <c r="D172" s="1">
        <v>1.9239999999999999</v>
      </c>
      <c r="E172" s="1">
        <v>0</v>
      </c>
      <c r="F172" s="1">
        <f>100*E172/D172</f>
        <v>0</v>
      </c>
      <c r="G172" s="2">
        <v>0</v>
      </c>
      <c r="I172" s="1">
        <f>(0.5/0.44)*D172</f>
        <v>2.1863636363636365</v>
      </c>
      <c r="J172" s="1">
        <f>(0.5/0.44)*E172</f>
        <v>0</v>
      </c>
    </row>
    <row r="173" spans="2:10" x14ac:dyDescent="0.2">
      <c r="B173">
        <v>50</v>
      </c>
      <c r="C173">
        <v>20</v>
      </c>
      <c r="D173" s="1">
        <v>1.17</v>
      </c>
      <c r="E173" s="1">
        <v>0</v>
      </c>
      <c r="F173" s="1">
        <f>100*E173/D173</f>
        <v>0</v>
      </c>
      <c r="G173" s="2">
        <v>0</v>
      </c>
      <c r="I173" s="1">
        <f>(0.5/0.44)*D173</f>
        <v>1.3295454545454546</v>
      </c>
      <c r="J173" s="1">
        <f>(0.5/0.44)*E173</f>
        <v>0</v>
      </c>
    </row>
    <row r="174" spans="2:10" x14ac:dyDescent="0.2">
      <c r="B174">
        <v>51</v>
      </c>
      <c r="C174">
        <v>21</v>
      </c>
      <c r="D174" s="1">
        <v>1.33</v>
      </c>
      <c r="E174" s="1">
        <v>0.08</v>
      </c>
      <c r="F174" s="1">
        <f>100*E174/D174</f>
        <v>6.0150375939849621</v>
      </c>
      <c r="G174" s="2">
        <v>1</v>
      </c>
      <c r="I174" s="1">
        <f>(0.5/0.44)*D174</f>
        <v>1.5113636363636367</v>
      </c>
      <c r="J174" s="1">
        <f>(0.5/0.44)*E174</f>
        <v>9.0909090909090925E-2</v>
      </c>
    </row>
    <row r="175" spans="2:10" x14ac:dyDescent="0.2">
      <c r="B175">
        <v>52</v>
      </c>
      <c r="C175">
        <v>22</v>
      </c>
      <c r="D175" s="1">
        <v>1.3180000000000001</v>
      </c>
      <c r="E175" s="1">
        <v>0.11700000000000001</v>
      </c>
      <c r="F175" s="1">
        <f>100*E175/D175</f>
        <v>8.877086494688923</v>
      </c>
      <c r="G175" s="2">
        <v>1</v>
      </c>
      <c r="I175" s="1">
        <f>(0.5/0.44)*D175</f>
        <v>1.497727272727273</v>
      </c>
      <c r="J175" s="1">
        <f>(0.5/0.44)*E175</f>
        <v>0.13295454545454546</v>
      </c>
    </row>
    <row r="176" spans="2:10" x14ac:dyDescent="0.2">
      <c r="B176">
        <v>53</v>
      </c>
      <c r="C176">
        <v>23</v>
      </c>
      <c r="D176" s="1">
        <v>1.6080000000000001</v>
      </c>
      <c r="E176" s="1">
        <v>0</v>
      </c>
      <c r="F176" s="1">
        <f>100*E176/D176</f>
        <v>0</v>
      </c>
      <c r="G176" s="2">
        <v>0</v>
      </c>
      <c r="I176" s="1">
        <f>(0.5/0.44)*D176</f>
        <v>1.8272727272727276</v>
      </c>
      <c r="J176" s="1">
        <f>(0.5/0.44)*E176</f>
        <v>0</v>
      </c>
    </row>
    <row r="177" spans="2:10" x14ac:dyDescent="0.2">
      <c r="B177">
        <v>54</v>
      </c>
      <c r="C177">
        <v>24</v>
      </c>
      <c r="D177" s="1">
        <v>1.6080000000000001</v>
      </c>
      <c r="E177" s="1">
        <v>0.17100000000000001</v>
      </c>
      <c r="F177" s="1">
        <f>100*E177/D177</f>
        <v>10.634328358208956</v>
      </c>
      <c r="G177" s="2">
        <v>1</v>
      </c>
      <c r="I177" s="1">
        <f>(0.5/0.44)*D177</f>
        <v>1.8272727272727276</v>
      </c>
      <c r="J177" s="1">
        <f>(0.5/0.44)*E177</f>
        <v>0.19431818181818186</v>
      </c>
    </row>
    <row r="178" spans="2:10" x14ac:dyDescent="0.2">
      <c r="B178">
        <v>55</v>
      </c>
      <c r="C178">
        <v>25</v>
      </c>
      <c r="D178" s="1">
        <v>1.31</v>
      </c>
      <c r="E178" s="1">
        <f>0.111+0.125</f>
        <v>0.23599999999999999</v>
      </c>
      <c r="F178" s="1">
        <f>100*E178/D178</f>
        <v>18.015267175572518</v>
      </c>
      <c r="G178" s="2">
        <v>1</v>
      </c>
      <c r="I178" s="1">
        <f>(0.5/0.44)*D178</f>
        <v>1.4886363636363638</v>
      </c>
      <c r="J178" s="1">
        <f>(0.5/0.44)*E178</f>
        <v>0.26818181818181819</v>
      </c>
    </row>
    <row r="179" spans="2:10" x14ac:dyDescent="0.2">
      <c r="B179">
        <v>56</v>
      </c>
      <c r="C179">
        <v>26</v>
      </c>
      <c r="D179" s="1">
        <v>1.6160000000000001</v>
      </c>
      <c r="E179" s="1">
        <v>5.5E-2</v>
      </c>
      <c r="F179" s="1">
        <f>100*E179/D179</f>
        <v>3.4034653465346532</v>
      </c>
      <c r="G179" s="2">
        <v>1</v>
      </c>
      <c r="I179" s="1">
        <f>(0.5/0.44)*D179</f>
        <v>1.8363636363636366</v>
      </c>
      <c r="J179" s="1">
        <f>(0.5/0.44)*E179</f>
        <v>6.25E-2</v>
      </c>
    </row>
    <row r="180" spans="2:10" x14ac:dyDescent="0.2">
      <c r="B180">
        <v>57</v>
      </c>
      <c r="C180">
        <v>27</v>
      </c>
      <c r="D180" s="1">
        <v>1.9079999999999999</v>
      </c>
      <c r="E180" s="1">
        <v>0.106</v>
      </c>
      <c r="F180" s="1">
        <f>100*E180/D180</f>
        <v>5.5555555555555554</v>
      </c>
      <c r="G180" s="2">
        <v>1</v>
      </c>
      <c r="I180" s="1">
        <f>(0.5/0.44)*D180</f>
        <v>2.1681818181818184</v>
      </c>
      <c r="J180" s="1">
        <f>(0.5/0.44)*E180</f>
        <v>0.12045454545454547</v>
      </c>
    </row>
    <row r="181" spans="2:10" x14ac:dyDescent="0.2">
      <c r="B181">
        <v>58</v>
      </c>
      <c r="C181">
        <v>28</v>
      </c>
      <c r="D181" s="1">
        <v>1.2350000000000001</v>
      </c>
      <c r="E181" s="1">
        <v>0.189</v>
      </c>
      <c r="F181" s="1">
        <f>100*E181/D181</f>
        <v>15.303643724696354</v>
      </c>
      <c r="G181" s="2">
        <v>1</v>
      </c>
      <c r="I181" s="1">
        <f>(0.5/0.44)*D181</f>
        <v>1.4034090909090911</v>
      </c>
      <c r="J181" s="1">
        <f>(0.5/0.44)*E181</f>
        <v>0.21477272727272728</v>
      </c>
    </row>
    <row r="182" spans="2:10" x14ac:dyDescent="0.2">
      <c r="B182">
        <v>59</v>
      </c>
      <c r="C182">
        <v>29</v>
      </c>
      <c r="D182" s="1">
        <v>1.417</v>
      </c>
      <c r="E182" s="1">
        <f>0.13+0.102+0.074</f>
        <v>0.30599999999999999</v>
      </c>
      <c r="F182" s="1">
        <f>100*E182/D182</f>
        <v>21.594918842625262</v>
      </c>
      <c r="G182" s="2">
        <v>1</v>
      </c>
      <c r="I182" s="1">
        <f>(0.5/0.44)*D182</f>
        <v>1.6102272727272728</v>
      </c>
      <c r="J182" s="1">
        <f>(0.5/0.44)*E182</f>
        <v>0.34772727272727277</v>
      </c>
    </row>
    <row r="183" spans="2:10" x14ac:dyDescent="0.2">
      <c r="B183">
        <v>60</v>
      </c>
      <c r="C183">
        <v>30</v>
      </c>
      <c r="D183" s="1">
        <v>1.4790000000000001</v>
      </c>
      <c r="E183" s="1">
        <v>0.14099999999999999</v>
      </c>
      <c r="F183" s="1">
        <f>100*E183/D183</f>
        <v>9.5334685598377256</v>
      </c>
      <c r="G183" s="2">
        <v>1</v>
      </c>
      <c r="I183" s="1">
        <f>(0.5/0.44)*D183</f>
        <v>1.6806818181818184</v>
      </c>
      <c r="J183" s="1">
        <f>(0.5/0.44)*E183</f>
        <v>0.16022727272727272</v>
      </c>
    </row>
    <row r="184" spans="2:10" x14ac:dyDescent="0.2">
      <c r="B184">
        <v>61</v>
      </c>
      <c r="C184">
        <v>31</v>
      </c>
      <c r="D184" s="1">
        <v>1.181</v>
      </c>
      <c r="E184" s="1">
        <v>0.108</v>
      </c>
      <c r="F184" s="1">
        <f>100*E184/D184</f>
        <v>9.144792548687553</v>
      </c>
      <c r="G184" s="2">
        <v>1</v>
      </c>
      <c r="I184" s="1">
        <f>(0.5/0.44)*D184</f>
        <v>1.3420454545454548</v>
      </c>
      <c r="J184" s="1">
        <f>(0.5/0.44)*E184</f>
        <v>0.12272727272727274</v>
      </c>
    </row>
    <row r="185" spans="2:10" x14ac:dyDescent="0.2">
      <c r="B185">
        <v>62</v>
      </c>
      <c r="C185">
        <v>32</v>
      </c>
      <c r="D185" s="1">
        <v>1.4430000000000001</v>
      </c>
      <c r="E185" s="1">
        <v>4.5999999999999999E-2</v>
      </c>
      <c r="F185" s="1">
        <f>100*E185/D185</f>
        <v>3.1878031878031874</v>
      </c>
      <c r="G185" s="2">
        <v>1</v>
      </c>
      <c r="I185" s="1">
        <f>(0.5/0.44)*D185</f>
        <v>1.6397727272727274</v>
      </c>
      <c r="J185" s="1">
        <f>(0.5/0.44)*E185</f>
        <v>5.2272727272727276E-2</v>
      </c>
    </row>
    <row r="186" spans="2:10" x14ac:dyDescent="0.2">
      <c r="B186">
        <v>63</v>
      </c>
      <c r="C186">
        <v>33</v>
      </c>
      <c r="D186" s="1">
        <v>1.177</v>
      </c>
      <c r="E186" s="1">
        <v>0.26200000000000001</v>
      </c>
      <c r="F186" s="1">
        <f>100*E186/D186</f>
        <v>22.259983007646561</v>
      </c>
      <c r="G186" s="2">
        <v>1</v>
      </c>
      <c r="I186" s="1">
        <f>(0.5/0.44)*D186</f>
        <v>1.3375000000000001</v>
      </c>
      <c r="J186" s="1">
        <f>(0.5/0.44)*E186</f>
        <v>0.29772727272727278</v>
      </c>
    </row>
    <row r="187" spans="2:10" x14ac:dyDescent="0.2">
      <c r="B187">
        <v>64</v>
      </c>
      <c r="C187">
        <v>34</v>
      </c>
      <c r="D187" s="1">
        <v>1.1819999999999999</v>
      </c>
      <c r="E187" s="1">
        <v>0.10100000000000001</v>
      </c>
      <c r="F187" s="1">
        <f>100*E187/D187</f>
        <v>8.5448392554991557</v>
      </c>
      <c r="G187" s="2">
        <v>1</v>
      </c>
      <c r="I187" s="1">
        <f>(0.5/0.44)*D187</f>
        <v>1.3431818181818183</v>
      </c>
      <c r="J187" s="1">
        <f>(0.5/0.44)*E187</f>
        <v>0.11477272727272729</v>
      </c>
    </row>
    <row r="188" spans="2:10" x14ac:dyDescent="0.2">
      <c r="B188">
        <v>65</v>
      </c>
      <c r="C188">
        <v>35</v>
      </c>
      <c r="D188" s="1">
        <v>1.127</v>
      </c>
      <c r="E188" s="1">
        <v>9.8000000000000004E-2</v>
      </c>
      <c r="F188" s="1">
        <f>100*E188/D188</f>
        <v>8.6956521739130448</v>
      </c>
      <c r="G188" s="2">
        <v>1</v>
      </c>
      <c r="I188" s="1">
        <f>(0.5/0.44)*D188</f>
        <v>1.2806818181818183</v>
      </c>
      <c r="J188" s="1">
        <f>(0.5/0.44)*E188</f>
        <v>0.11136363636363637</v>
      </c>
    </row>
    <row r="189" spans="2:10" x14ac:dyDescent="0.2">
      <c r="B189">
        <v>66</v>
      </c>
      <c r="C189">
        <v>36</v>
      </c>
      <c r="D189" s="1">
        <v>1.5880000000000001</v>
      </c>
      <c r="E189" s="1">
        <v>0.13900000000000001</v>
      </c>
      <c r="F189" s="1">
        <f>100*E189/D189</f>
        <v>8.7531486146095734</v>
      </c>
      <c r="G189" s="2">
        <v>1</v>
      </c>
      <c r="I189" s="1">
        <f>(0.5/0.44)*D189</f>
        <v>1.8045454545454549</v>
      </c>
      <c r="J189" s="1">
        <f>(0.5/0.44)*E189</f>
        <v>0.15795454545454549</v>
      </c>
    </row>
    <row r="190" spans="2:10" x14ac:dyDescent="0.2">
      <c r="B190">
        <v>67</v>
      </c>
      <c r="C190">
        <v>37</v>
      </c>
      <c r="D190" s="1">
        <v>1.177</v>
      </c>
      <c r="E190" s="1">
        <f>0.115+0.069</f>
        <v>0.184</v>
      </c>
      <c r="F190" s="1">
        <f>100*E190/D190</f>
        <v>15.632965165675444</v>
      </c>
      <c r="G190" s="2">
        <v>1</v>
      </c>
      <c r="I190" s="1">
        <f>(0.5/0.44)*D190</f>
        <v>1.3375000000000001</v>
      </c>
      <c r="J190" s="1">
        <f>(0.5/0.44)*E190</f>
        <v>0.20909090909090911</v>
      </c>
    </row>
    <row r="191" spans="2:10" x14ac:dyDescent="0.2">
      <c r="B191">
        <v>68</v>
      </c>
      <c r="C191">
        <v>38</v>
      </c>
      <c r="D191" s="1">
        <v>2.3090000000000002</v>
      </c>
      <c r="E191" s="1">
        <v>0.182</v>
      </c>
      <c r="F191" s="1">
        <f>100*E191/D191</f>
        <v>7.8822000866175825</v>
      </c>
      <c r="G191" s="2">
        <v>1</v>
      </c>
      <c r="I191" s="1">
        <f>(0.5/0.44)*D191</f>
        <v>2.623863636363637</v>
      </c>
      <c r="J191" s="1">
        <f>(0.5/0.44)*E191</f>
        <v>0.20681818181818182</v>
      </c>
    </row>
    <row r="192" spans="2:10" x14ac:dyDescent="0.2">
      <c r="B192">
        <v>69</v>
      </c>
      <c r="C192">
        <v>39</v>
      </c>
      <c r="D192" s="1">
        <v>1.405</v>
      </c>
      <c r="E192" s="1">
        <v>0.16900000000000001</v>
      </c>
      <c r="F192" s="1">
        <f>100*E192/D192</f>
        <v>12.028469750889681</v>
      </c>
      <c r="G192" s="2">
        <v>1</v>
      </c>
      <c r="I192" s="1">
        <f>(0.5/0.44)*D192</f>
        <v>1.5965909090909092</v>
      </c>
      <c r="J192" s="1">
        <f>(0.5/0.44)*E192</f>
        <v>0.19204545454545457</v>
      </c>
    </row>
    <row r="193" spans="1:10" x14ac:dyDescent="0.2">
      <c r="B193">
        <v>70</v>
      </c>
      <c r="C193">
        <v>40</v>
      </c>
      <c r="D193" s="1">
        <v>1.236</v>
      </c>
      <c r="E193" s="1">
        <v>0</v>
      </c>
      <c r="F193" s="1">
        <f>100*E193/D193</f>
        <v>0</v>
      </c>
      <c r="G193" s="2">
        <v>0</v>
      </c>
      <c r="I193" s="1">
        <f>(0.5/0.44)*D193</f>
        <v>1.4045454545454548</v>
      </c>
      <c r="J193" s="1">
        <f>(0.5/0.44)*E193</f>
        <v>0</v>
      </c>
    </row>
    <row r="194" spans="1:10" x14ac:dyDescent="0.2">
      <c r="B194">
        <v>71</v>
      </c>
      <c r="C194">
        <v>41</v>
      </c>
      <c r="D194" s="1">
        <v>1.962</v>
      </c>
      <c r="E194" s="1">
        <v>0.21099999999999999</v>
      </c>
      <c r="F194" s="1">
        <f>100*E194/D194</f>
        <v>10.754332313965341</v>
      </c>
      <c r="G194" s="2">
        <v>1</v>
      </c>
      <c r="I194" s="1">
        <f>(0.5/0.44)*D194</f>
        <v>2.2295454545454545</v>
      </c>
      <c r="J194" s="1">
        <f>(0.5/0.44)*E194</f>
        <v>0.23977272727272728</v>
      </c>
    </row>
    <row r="195" spans="1:10" x14ac:dyDescent="0.2">
      <c r="B195">
        <v>72</v>
      </c>
      <c r="C195">
        <v>42</v>
      </c>
      <c r="D195" s="1">
        <v>1.147</v>
      </c>
      <c r="E195" s="1">
        <v>0.182</v>
      </c>
      <c r="F195" s="1">
        <f>100*E195/D195</f>
        <v>15.867480383609415</v>
      </c>
      <c r="G195" s="2">
        <v>1</v>
      </c>
      <c r="I195" s="1">
        <f>(0.5/0.44)*D195</f>
        <v>1.303409090909091</v>
      </c>
      <c r="J195" s="1">
        <f>(0.5/0.44)*E195</f>
        <v>0.20681818181818182</v>
      </c>
    </row>
    <row r="196" spans="1:10" x14ac:dyDescent="0.2">
      <c r="B196">
        <v>73</v>
      </c>
      <c r="C196">
        <v>43</v>
      </c>
      <c r="D196" s="1">
        <v>1.657</v>
      </c>
      <c r="E196" s="1">
        <v>0.17199999999999999</v>
      </c>
      <c r="F196" s="1">
        <f>100*E196/D196</f>
        <v>10.380205190102595</v>
      </c>
      <c r="G196" s="2">
        <v>1</v>
      </c>
      <c r="I196" s="1">
        <f>(0.5/0.44)*D196</f>
        <v>1.8829545454545455</v>
      </c>
      <c r="J196" s="1">
        <f>(0.5/0.44)*E196</f>
        <v>0.19545454545454546</v>
      </c>
    </row>
    <row r="197" spans="1:10" x14ac:dyDescent="0.2">
      <c r="B197">
        <v>74</v>
      </c>
      <c r="C197">
        <v>44</v>
      </c>
      <c r="D197" s="1">
        <v>1.2270000000000001</v>
      </c>
      <c r="E197" s="1">
        <v>0.39700000000000002</v>
      </c>
      <c r="F197" s="1">
        <f>100*E197/D197</f>
        <v>32.355338223308884</v>
      </c>
      <c r="G197" s="2">
        <v>1</v>
      </c>
      <c r="I197" s="1">
        <f>(0.5/0.44)*D197</f>
        <v>1.394318181818182</v>
      </c>
      <c r="J197" s="1">
        <f>(0.5/0.44)*E197</f>
        <v>0.45113636363636372</v>
      </c>
    </row>
    <row r="198" spans="1:10" x14ac:dyDescent="0.2">
      <c r="A198" t="s">
        <v>48</v>
      </c>
      <c r="B198">
        <v>75</v>
      </c>
      <c r="C198">
        <v>1</v>
      </c>
      <c r="D198" s="1">
        <v>1.9810000000000001</v>
      </c>
      <c r="E198" s="1">
        <v>0</v>
      </c>
      <c r="F198" s="1">
        <f>100*E198/D198</f>
        <v>0</v>
      </c>
      <c r="G198" s="2">
        <v>0</v>
      </c>
      <c r="H198" s="1">
        <f>1/5</f>
        <v>0.2</v>
      </c>
      <c r="I198" s="1">
        <f>(0.5/0.44)*D198</f>
        <v>2.2511363636363639</v>
      </c>
      <c r="J198" s="1">
        <f>(0.5/0.44)*E198</f>
        <v>0</v>
      </c>
    </row>
    <row r="199" spans="1:10" x14ac:dyDescent="0.2">
      <c r="B199">
        <v>76</v>
      </c>
      <c r="C199">
        <v>2</v>
      </c>
      <c r="D199" s="1">
        <v>1.6779999999999999</v>
      </c>
      <c r="E199" s="1">
        <v>0</v>
      </c>
      <c r="F199" s="1">
        <f>100*E199/D199</f>
        <v>0</v>
      </c>
      <c r="G199" s="2">
        <v>0</v>
      </c>
      <c r="I199" s="1">
        <f>(0.5/0.44)*D199</f>
        <v>1.906818181818182</v>
      </c>
      <c r="J199" s="1">
        <f>(0.5/0.44)*E199</f>
        <v>0</v>
      </c>
    </row>
    <row r="200" spans="1:10" x14ac:dyDescent="0.2">
      <c r="B200">
        <v>77</v>
      </c>
      <c r="C200">
        <v>3</v>
      </c>
      <c r="D200" s="1">
        <v>1.5640000000000001</v>
      </c>
      <c r="E200" s="1">
        <v>0</v>
      </c>
      <c r="F200" s="1">
        <f>100*E200/D200</f>
        <v>0</v>
      </c>
      <c r="G200" s="2">
        <v>0</v>
      </c>
      <c r="I200" s="1">
        <f>(0.5/0.44)*D200</f>
        <v>1.7772727272727276</v>
      </c>
      <c r="J200" s="1">
        <f>(0.5/0.44)*E200</f>
        <v>0</v>
      </c>
    </row>
    <row r="201" spans="1:10" x14ac:dyDescent="0.2">
      <c r="B201">
        <v>78</v>
      </c>
      <c r="C201">
        <v>4</v>
      </c>
      <c r="D201" s="1">
        <v>1.9430000000000001</v>
      </c>
      <c r="E201" s="1">
        <v>0</v>
      </c>
      <c r="F201" s="1">
        <f>100*E201/D201</f>
        <v>0</v>
      </c>
      <c r="G201" s="2">
        <v>0</v>
      </c>
      <c r="I201" s="1">
        <f>(0.5/0.44)*D201</f>
        <v>2.2079545454545455</v>
      </c>
      <c r="J201" s="1">
        <f>(0.5/0.44)*E201</f>
        <v>0</v>
      </c>
    </row>
    <row r="202" spans="1:10" x14ac:dyDescent="0.2">
      <c r="B202">
        <v>79</v>
      </c>
      <c r="C202">
        <v>5</v>
      </c>
      <c r="D202" s="1">
        <v>3</v>
      </c>
      <c r="E202" s="1">
        <v>0.19400000000000001</v>
      </c>
      <c r="F202" s="1">
        <f>100*E202/D202</f>
        <v>6.4666666666666677</v>
      </c>
      <c r="G202" s="2">
        <v>1</v>
      </c>
      <c r="I202" s="1">
        <f>(0.5/0.44)*D202</f>
        <v>3.4090909090909092</v>
      </c>
      <c r="J202" s="1">
        <f>(0.5/0.44)*E202</f>
        <v>0.22045454545454549</v>
      </c>
    </row>
    <row r="203" spans="1:10" x14ac:dyDescent="0.2">
      <c r="A203" t="s">
        <v>47</v>
      </c>
      <c r="B203">
        <v>80</v>
      </c>
      <c r="C203">
        <v>1</v>
      </c>
      <c r="D203" s="1">
        <v>1.0329999999999999</v>
      </c>
      <c r="E203" s="1">
        <v>6.6000000000000003E-2</v>
      </c>
      <c r="F203" s="1">
        <f>100*E203/D203</f>
        <v>6.3891577928364001</v>
      </c>
      <c r="G203" s="2">
        <v>1</v>
      </c>
      <c r="H203" s="1">
        <f>15/18</f>
        <v>0.83333333333333337</v>
      </c>
      <c r="I203" s="1">
        <f>(0.5/0.44)*D203</f>
        <v>1.1738636363636363</v>
      </c>
      <c r="J203" s="1">
        <f>(0.5/0.44)*E203</f>
        <v>7.5000000000000011E-2</v>
      </c>
    </row>
    <row r="204" spans="1:10" x14ac:dyDescent="0.2">
      <c r="B204">
        <v>81</v>
      </c>
      <c r="C204">
        <v>2</v>
      </c>
      <c r="D204" s="1">
        <v>1.907</v>
      </c>
      <c r="E204" s="1">
        <v>0</v>
      </c>
      <c r="F204" s="1">
        <f>100*E204/D204</f>
        <v>0</v>
      </c>
      <c r="G204" s="2">
        <v>0</v>
      </c>
      <c r="I204" s="1">
        <f>(0.5/0.44)*D204</f>
        <v>2.1670454545454549</v>
      </c>
      <c r="J204" s="1">
        <f>(0.5/0.44)*E204</f>
        <v>0</v>
      </c>
    </row>
    <row r="205" spans="1:10" x14ac:dyDescent="0.2">
      <c r="B205">
        <v>82</v>
      </c>
      <c r="C205">
        <v>3</v>
      </c>
      <c r="D205" s="1">
        <v>1.651</v>
      </c>
      <c r="E205" s="1">
        <v>0.20399999999999999</v>
      </c>
      <c r="F205" s="1">
        <f>100*E205/D205</f>
        <v>12.356147789218655</v>
      </c>
      <c r="G205" s="2">
        <v>1</v>
      </c>
      <c r="I205" s="1">
        <f>(0.5/0.44)*D205</f>
        <v>1.8761363636363639</v>
      </c>
      <c r="J205" s="1">
        <f>(0.5/0.44)*E205</f>
        <v>0.23181818181818181</v>
      </c>
    </row>
    <row r="206" spans="1:10" x14ac:dyDescent="0.2">
      <c r="B206">
        <v>83</v>
      </c>
      <c r="C206">
        <v>4</v>
      </c>
      <c r="D206" s="1">
        <v>1.522</v>
      </c>
      <c r="E206" s="1">
        <v>0.56399999999999995</v>
      </c>
      <c r="F206" s="1">
        <f>100*E206/D206</f>
        <v>37.056504599211557</v>
      </c>
      <c r="G206" s="2">
        <v>1</v>
      </c>
      <c r="I206" s="1">
        <f>(0.5/0.44)*D206</f>
        <v>1.7295454545454547</v>
      </c>
      <c r="J206" s="1">
        <f>(0.5/0.44)*E206</f>
        <v>0.64090909090909087</v>
      </c>
    </row>
    <row r="207" spans="1:10" x14ac:dyDescent="0.2">
      <c r="B207">
        <v>84</v>
      </c>
      <c r="C207">
        <v>5</v>
      </c>
      <c r="D207" s="1">
        <v>1.905</v>
      </c>
      <c r="E207" s="1">
        <v>8.2000000000000003E-2</v>
      </c>
      <c r="F207" s="1">
        <f>100*E207/D207</f>
        <v>4.3044619422572188</v>
      </c>
      <c r="G207" s="2">
        <v>1</v>
      </c>
      <c r="I207" s="1">
        <f>(0.5/0.44)*D207</f>
        <v>2.1647727272727275</v>
      </c>
      <c r="J207" s="1">
        <f>(0.5/0.44)*E207</f>
        <v>9.3181818181818199E-2</v>
      </c>
    </row>
    <row r="208" spans="1:10" x14ac:dyDescent="0.2">
      <c r="B208">
        <v>85</v>
      </c>
      <c r="C208">
        <v>6</v>
      </c>
      <c r="D208" s="1">
        <v>1.3029999999999999</v>
      </c>
      <c r="E208" s="1">
        <f>0.073+0.14</f>
        <v>0.21300000000000002</v>
      </c>
      <c r="F208" s="1">
        <f>100*E208/D208</f>
        <v>16.346891788181122</v>
      </c>
      <c r="G208" s="2">
        <v>1</v>
      </c>
      <c r="I208" s="1">
        <f>(0.5/0.44)*D208</f>
        <v>1.4806818181818182</v>
      </c>
      <c r="J208" s="1">
        <f>(0.5/0.44)*E208</f>
        <v>0.24204545454545459</v>
      </c>
    </row>
    <row r="209" spans="1:10" x14ac:dyDescent="0.2">
      <c r="B209">
        <v>86</v>
      </c>
      <c r="C209">
        <v>7</v>
      </c>
      <c r="D209" s="1">
        <v>1.1339999999999999</v>
      </c>
      <c r="E209" s="1">
        <v>9.7000000000000003E-2</v>
      </c>
      <c r="F209" s="1">
        <f>100*E209/D209</f>
        <v>8.5537918871252216</v>
      </c>
      <c r="G209" s="2">
        <v>1</v>
      </c>
      <c r="I209" s="1">
        <f>(0.5/0.44)*D209</f>
        <v>1.2886363636363636</v>
      </c>
      <c r="J209" s="1">
        <f>(0.5/0.44)*E209</f>
        <v>0.11022727272727274</v>
      </c>
    </row>
    <row r="210" spans="1:10" x14ac:dyDescent="0.2">
      <c r="B210">
        <v>87</v>
      </c>
      <c r="C210">
        <v>8</v>
      </c>
      <c r="D210" s="1">
        <v>2.5259999999999998</v>
      </c>
      <c r="E210" s="1">
        <f>0.06+0.055+0.184</f>
        <v>0.29899999999999999</v>
      </c>
      <c r="F210" s="1">
        <f>100*E210/D210</f>
        <v>11.836896278701504</v>
      </c>
      <c r="G210" s="2">
        <v>1</v>
      </c>
      <c r="I210" s="1">
        <f>(0.5/0.44)*D210</f>
        <v>2.8704545454545456</v>
      </c>
      <c r="J210" s="1">
        <f>(0.5/0.44)*E210</f>
        <v>0.33977272727272728</v>
      </c>
    </row>
    <row r="211" spans="1:10" x14ac:dyDescent="0.2">
      <c r="B211">
        <v>88</v>
      </c>
      <c r="C211">
        <v>9</v>
      </c>
      <c r="D211" s="1">
        <v>2.819</v>
      </c>
      <c r="E211" s="1">
        <f>0.095+0.34</f>
        <v>0.43500000000000005</v>
      </c>
      <c r="F211" s="1">
        <f>100*E211/D211</f>
        <v>15.431003902092943</v>
      </c>
      <c r="G211" s="2">
        <v>1</v>
      </c>
      <c r="I211" s="1">
        <f>(0.5/0.44)*D211</f>
        <v>3.2034090909090911</v>
      </c>
      <c r="J211" s="1">
        <f>(0.5/0.44)*E211</f>
        <v>0.49431818181818193</v>
      </c>
    </row>
    <row r="212" spans="1:10" x14ac:dyDescent="0.2">
      <c r="B212">
        <v>89</v>
      </c>
      <c r="C212">
        <v>10</v>
      </c>
      <c r="D212" s="1">
        <v>2.2890000000000001</v>
      </c>
      <c r="E212" s="1">
        <v>0</v>
      </c>
      <c r="F212" s="1">
        <f>100*E212/D212</f>
        <v>0</v>
      </c>
      <c r="G212" s="2">
        <v>0</v>
      </c>
      <c r="I212" s="1">
        <f>(0.5/0.44)*D212</f>
        <v>2.601136363636364</v>
      </c>
      <c r="J212" s="1">
        <f>(0.5/0.44)*E212</f>
        <v>0</v>
      </c>
    </row>
    <row r="213" spans="1:10" x14ac:dyDescent="0.2">
      <c r="B213">
        <v>90</v>
      </c>
      <c r="C213">
        <v>11</v>
      </c>
      <c r="D213" s="1">
        <v>0.97099999999999997</v>
      </c>
      <c r="E213" s="1">
        <v>0</v>
      </c>
      <c r="F213" s="1">
        <f>100*E213/D213</f>
        <v>0</v>
      </c>
      <c r="G213" s="2">
        <v>0</v>
      </c>
      <c r="I213" s="1">
        <f>(0.5/0.44)*D213</f>
        <v>1.103409090909091</v>
      </c>
      <c r="J213" s="1">
        <f>(0.5/0.44)*E213</f>
        <v>0</v>
      </c>
    </row>
    <row r="214" spans="1:10" x14ac:dyDescent="0.2">
      <c r="B214">
        <v>91</v>
      </c>
      <c r="C214">
        <v>12</v>
      </c>
      <c r="D214" s="1">
        <v>1.2370000000000001</v>
      </c>
      <c r="E214" s="1">
        <v>0.22600000000000001</v>
      </c>
      <c r="F214" s="1">
        <f>100*E214/D214</f>
        <v>18.270008084074373</v>
      </c>
      <c r="G214" s="2">
        <v>1</v>
      </c>
      <c r="I214" s="1">
        <f>(0.5/0.44)*D214</f>
        <v>1.4056818181818185</v>
      </c>
      <c r="J214" s="1">
        <f>(0.5/0.44)*E214</f>
        <v>0.25681818181818183</v>
      </c>
    </row>
    <row r="215" spans="1:10" x14ac:dyDescent="0.2">
      <c r="B215">
        <v>92</v>
      </c>
      <c r="C215">
        <v>13</v>
      </c>
      <c r="D215" s="1">
        <v>1.734</v>
      </c>
      <c r="E215" s="1">
        <f>0.247+0.39</f>
        <v>0.63700000000000001</v>
      </c>
      <c r="F215" s="1">
        <f>100*E215/D215</f>
        <v>36.735870818915807</v>
      </c>
      <c r="G215" s="2">
        <v>1</v>
      </c>
      <c r="I215" s="1">
        <f>(0.5/0.44)*D215</f>
        <v>1.9704545454545457</v>
      </c>
      <c r="J215" s="1">
        <f>(0.5/0.44)*E215</f>
        <v>0.72386363636363649</v>
      </c>
    </row>
    <row r="216" spans="1:10" x14ac:dyDescent="0.2">
      <c r="B216">
        <v>93</v>
      </c>
      <c r="C216">
        <v>14</v>
      </c>
      <c r="D216" s="1">
        <v>1.5469999999999999</v>
      </c>
      <c r="E216" s="1">
        <f>0.298+0.132</f>
        <v>0.43</v>
      </c>
      <c r="F216" s="1">
        <f>100*E216/D216</f>
        <v>27.79573367808662</v>
      </c>
      <c r="G216" s="2">
        <v>1</v>
      </c>
      <c r="I216" s="1">
        <f>(0.5/0.44)*D216</f>
        <v>1.7579545454545455</v>
      </c>
      <c r="J216" s="1">
        <f>(0.5/0.44)*E216</f>
        <v>0.48863636363636365</v>
      </c>
    </row>
    <row r="217" spans="1:10" x14ac:dyDescent="0.2">
      <c r="B217">
        <v>94</v>
      </c>
      <c r="C217">
        <v>15</v>
      </c>
      <c r="D217" s="1">
        <v>1.879</v>
      </c>
      <c r="E217" s="1">
        <v>0.187</v>
      </c>
      <c r="F217" s="1">
        <f>100*E217/D217</f>
        <v>9.9521021820117088</v>
      </c>
      <c r="G217" s="2">
        <v>1</v>
      </c>
      <c r="I217" s="1">
        <f>(0.5/0.44)*D217</f>
        <v>2.1352272727272728</v>
      </c>
      <c r="J217" s="1">
        <f>(0.5/0.44)*E217</f>
        <v>0.21250000000000002</v>
      </c>
    </row>
    <row r="218" spans="1:10" x14ac:dyDescent="0.2">
      <c r="B218">
        <v>95</v>
      </c>
      <c r="C218">
        <v>16</v>
      </c>
      <c r="D218" s="1">
        <v>1.843</v>
      </c>
      <c r="E218" s="1">
        <f>0.096+0.31+0.074+0.168</f>
        <v>0.64800000000000002</v>
      </c>
      <c r="F218" s="1">
        <f>100*E218/D218</f>
        <v>35.160065111231688</v>
      </c>
      <c r="G218" s="2">
        <v>1</v>
      </c>
      <c r="I218" s="1">
        <f>(0.5/0.44)*D218</f>
        <v>2.0943181818181822</v>
      </c>
      <c r="J218" s="1">
        <f>(0.5/0.44)*E218</f>
        <v>0.73636363636363644</v>
      </c>
    </row>
    <row r="219" spans="1:10" x14ac:dyDescent="0.2">
      <c r="B219">
        <v>96</v>
      </c>
      <c r="C219">
        <v>17</v>
      </c>
      <c r="D219" s="1">
        <v>1.585</v>
      </c>
      <c r="E219" s="1">
        <v>0.108</v>
      </c>
      <c r="F219" s="1">
        <f>100*E219/D219</f>
        <v>6.8138801261829656</v>
      </c>
      <c r="G219" s="2">
        <v>1</v>
      </c>
      <c r="I219" s="1">
        <f>(0.5/0.44)*D219</f>
        <v>1.8011363636363638</v>
      </c>
      <c r="J219" s="1">
        <f>(0.5/0.44)*E219</f>
        <v>0.12272727272727274</v>
      </c>
    </row>
    <row r="220" spans="1:10" x14ac:dyDescent="0.2">
      <c r="B220">
        <v>97</v>
      </c>
      <c r="C220">
        <v>18</v>
      </c>
      <c r="D220" s="1">
        <v>1.351</v>
      </c>
      <c r="E220" s="1">
        <v>0.20899999999999999</v>
      </c>
      <c r="F220" s="1">
        <f>100*E220/D220</f>
        <v>15.4700222057735</v>
      </c>
      <c r="G220" s="2">
        <v>1</v>
      </c>
      <c r="I220" s="1">
        <f>(0.5/0.44)*D220</f>
        <v>1.5352272727272729</v>
      </c>
      <c r="J220" s="1">
        <f>(0.5/0.44)*E220</f>
        <v>0.23750000000000002</v>
      </c>
    </row>
    <row r="221" spans="1:10" x14ac:dyDescent="0.2">
      <c r="A221" t="s">
        <v>46</v>
      </c>
      <c r="B221">
        <v>98</v>
      </c>
      <c r="C221">
        <v>1</v>
      </c>
      <c r="D221" s="1">
        <v>1.2809999999999999</v>
      </c>
      <c r="E221" s="1">
        <v>0.161</v>
      </c>
      <c r="F221" s="1">
        <f>100*E221/D221</f>
        <v>12.568306010928964</v>
      </c>
      <c r="G221" s="2">
        <v>1</v>
      </c>
      <c r="H221" s="1">
        <v>1</v>
      </c>
      <c r="I221" s="1">
        <f>(0.5/0.44)*D221</f>
        <v>1.4556818181818183</v>
      </c>
      <c r="J221" s="1">
        <f>(0.5/0.44)*E221</f>
        <v>0.18295454545454548</v>
      </c>
    </row>
    <row r="222" spans="1:10" x14ac:dyDescent="0.2">
      <c r="B222">
        <v>99</v>
      </c>
      <c r="C222">
        <v>2</v>
      </c>
      <c r="D222" s="1">
        <v>2.165</v>
      </c>
      <c r="E222" s="1">
        <f>0.409+0.116+0.162+0.225</f>
        <v>0.91200000000000003</v>
      </c>
      <c r="F222" s="1">
        <f>100*E222/D222</f>
        <v>42.124711316397232</v>
      </c>
      <c r="G222" s="2">
        <v>1</v>
      </c>
      <c r="I222" s="1">
        <f>(0.5/0.44)*D222</f>
        <v>2.4602272727272729</v>
      </c>
      <c r="J222" s="1">
        <f>(0.5/0.44)*E222</f>
        <v>1.0363636363636366</v>
      </c>
    </row>
    <row r="223" spans="1:10" x14ac:dyDescent="0.2">
      <c r="B223">
        <v>100</v>
      </c>
      <c r="C223">
        <v>3</v>
      </c>
      <c r="D223" s="1">
        <v>1.323</v>
      </c>
      <c r="E223" s="1">
        <f>0.359+0.281</f>
        <v>0.64</v>
      </c>
      <c r="F223" s="1">
        <f>100*E223/D223</f>
        <v>48.374905517762663</v>
      </c>
      <c r="G223" s="2">
        <v>1</v>
      </c>
      <c r="I223" s="1">
        <f>(0.5/0.44)*D223</f>
        <v>1.5034090909090909</v>
      </c>
      <c r="J223" s="1">
        <f>(0.5/0.44)*E223</f>
        <v>0.7272727272727274</v>
      </c>
    </row>
    <row r="224" spans="1:10" x14ac:dyDescent="0.2">
      <c r="B224">
        <v>101</v>
      </c>
      <c r="C224">
        <v>4</v>
      </c>
      <c r="D224" s="1">
        <v>1.2869999999999999</v>
      </c>
      <c r="E224" s="1">
        <v>9.6000000000000002E-2</v>
      </c>
      <c r="F224" s="1">
        <f>100*E224/D224</f>
        <v>7.4592074592074598</v>
      </c>
      <c r="G224" s="2">
        <v>1</v>
      </c>
      <c r="I224" s="1">
        <f>(0.5/0.44)*D224</f>
        <v>1.4625000000000001</v>
      </c>
      <c r="J224" s="1">
        <f>(0.5/0.44)*E224</f>
        <v>0.1090909090909091</v>
      </c>
    </row>
    <row r="225" spans="1:10" x14ac:dyDescent="0.2">
      <c r="A225" t="s">
        <v>45</v>
      </c>
      <c r="B225">
        <v>102</v>
      </c>
      <c r="C225">
        <v>1</v>
      </c>
      <c r="D225" s="1">
        <v>1.2609999999999999</v>
      </c>
      <c r="E225" s="1">
        <v>0.60599999999999998</v>
      </c>
      <c r="F225" s="1">
        <f>100*E225/D225</f>
        <v>48.057097541633631</v>
      </c>
      <c r="G225" s="2">
        <v>1</v>
      </c>
      <c r="H225" s="1">
        <v>0.9</v>
      </c>
      <c r="I225" s="1">
        <f>(0.5/0.44)*D225</f>
        <v>1.4329545454545454</v>
      </c>
      <c r="J225" s="1">
        <f>(0.5/0.44)*E225</f>
        <v>0.68863636363636371</v>
      </c>
    </row>
    <row r="226" spans="1:10" x14ac:dyDescent="0.2">
      <c r="B226">
        <v>103</v>
      </c>
      <c r="C226">
        <v>2</v>
      </c>
      <c r="D226" s="1">
        <v>1.575</v>
      </c>
      <c r="E226" s="1">
        <v>0</v>
      </c>
      <c r="F226" s="1">
        <f>100*E226/D226</f>
        <v>0</v>
      </c>
      <c r="G226" s="2">
        <v>0</v>
      </c>
      <c r="I226" s="1">
        <f>(0.5/0.44)*D226</f>
        <v>1.7897727272727273</v>
      </c>
      <c r="J226" s="1">
        <f>(0.5/0.44)*E226</f>
        <v>0</v>
      </c>
    </row>
    <row r="227" spans="1:10" x14ac:dyDescent="0.2">
      <c r="B227">
        <v>104</v>
      </c>
      <c r="C227">
        <v>3</v>
      </c>
      <c r="D227" s="1">
        <v>1.1919999999999999</v>
      </c>
      <c r="E227" s="1">
        <v>0.32500000000000001</v>
      </c>
      <c r="F227" s="1">
        <f>100*E227/D227</f>
        <v>27.265100671140942</v>
      </c>
      <c r="G227" s="2">
        <v>1</v>
      </c>
      <c r="I227" s="1">
        <f>(0.5/0.44)*D227</f>
        <v>1.3545454545454545</v>
      </c>
      <c r="J227" s="1">
        <f>(0.5/0.44)*E227</f>
        <v>0.36931818181818188</v>
      </c>
    </row>
    <row r="228" spans="1:10" x14ac:dyDescent="0.2">
      <c r="B228">
        <v>105</v>
      </c>
      <c r="C228">
        <v>4</v>
      </c>
      <c r="D228" s="1">
        <v>1.2549999999999999</v>
      </c>
      <c r="E228" s="1">
        <v>0.28999999999999998</v>
      </c>
      <c r="F228" s="1">
        <f>100*E228/D228</f>
        <v>23.107569721115539</v>
      </c>
      <c r="G228" s="2">
        <v>1</v>
      </c>
      <c r="I228" s="1">
        <f>(0.5/0.44)*D228</f>
        <v>1.4261363636363635</v>
      </c>
      <c r="J228" s="1">
        <f>(0.5/0.44)*E228</f>
        <v>0.32954545454545453</v>
      </c>
    </row>
    <row r="229" spans="1:10" x14ac:dyDescent="0.2">
      <c r="B229">
        <v>106</v>
      </c>
      <c r="C229">
        <v>5</v>
      </c>
      <c r="D229" s="1">
        <v>1.351</v>
      </c>
      <c r="E229" s="1">
        <v>0.115</v>
      </c>
      <c r="F229" s="1">
        <f>100*E229/D229</f>
        <v>8.512213175425611</v>
      </c>
      <c r="G229" s="2">
        <v>1</v>
      </c>
      <c r="I229" s="1">
        <f>(0.5/0.44)*D229</f>
        <v>1.5352272727272729</v>
      </c>
      <c r="J229" s="1">
        <f>(0.5/0.44)*E229</f>
        <v>0.1306818181818182</v>
      </c>
    </row>
    <row r="230" spans="1:10" x14ac:dyDescent="0.2">
      <c r="B230">
        <v>107</v>
      </c>
      <c r="C230">
        <v>6</v>
      </c>
      <c r="D230" s="1">
        <v>1.03</v>
      </c>
      <c r="E230" s="1">
        <v>0.30199999999999999</v>
      </c>
      <c r="F230" s="1">
        <f>100*E230/D230</f>
        <v>29.320388349514563</v>
      </c>
      <c r="G230" s="2">
        <v>1</v>
      </c>
      <c r="I230" s="1">
        <f>(0.5/0.44)*D230</f>
        <v>1.1704545454545456</v>
      </c>
      <c r="J230" s="1">
        <f>(0.5/0.44)*E230</f>
        <v>0.3431818181818182</v>
      </c>
    </row>
    <row r="231" spans="1:10" x14ac:dyDescent="0.2">
      <c r="B231">
        <v>108</v>
      </c>
      <c r="C231">
        <v>7</v>
      </c>
      <c r="D231" s="1">
        <v>1.0669999999999999</v>
      </c>
      <c r="E231" s="1">
        <v>0.40500000000000003</v>
      </c>
      <c r="F231" s="1">
        <f>100*E231/D231</f>
        <v>37.956888472352389</v>
      </c>
      <c r="G231" s="2">
        <v>1</v>
      </c>
      <c r="I231" s="1">
        <f>(0.5/0.44)*D231</f>
        <v>1.2125000000000001</v>
      </c>
      <c r="J231" s="1">
        <f>(0.5/0.44)*E231</f>
        <v>0.46022727272727282</v>
      </c>
    </row>
    <row r="232" spans="1:10" x14ac:dyDescent="0.2">
      <c r="B232">
        <v>109</v>
      </c>
      <c r="C232">
        <v>8</v>
      </c>
      <c r="D232" s="1">
        <v>1.3009999999999999</v>
      </c>
      <c r="E232" s="1">
        <v>0.22800000000000001</v>
      </c>
      <c r="F232" s="1">
        <f>100*E232/D232</f>
        <v>17.5249807840123</v>
      </c>
      <c r="G232" s="2">
        <v>1</v>
      </c>
      <c r="I232" s="1">
        <f>(0.5/0.44)*D232</f>
        <v>1.478409090909091</v>
      </c>
      <c r="J232" s="1">
        <f>(0.5/0.44)*E232</f>
        <v>0.25909090909090915</v>
      </c>
    </row>
    <row r="233" spans="1:10" x14ac:dyDescent="0.2">
      <c r="B233">
        <v>110</v>
      </c>
      <c r="C233">
        <v>9</v>
      </c>
      <c r="D233" s="1">
        <v>1.415</v>
      </c>
      <c r="E233" s="1">
        <v>0.23799999999999999</v>
      </c>
      <c r="F233" s="1">
        <f>100*E233/D233</f>
        <v>16.819787985865723</v>
      </c>
      <c r="G233" s="2">
        <v>1</v>
      </c>
      <c r="I233" s="1">
        <f>(0.5/0.44)*D233</f>
        <v>1.6079545454545456</v>
      </c>
      <c r="J233" s="1">
        <f>(0.5/0.44)*E233</f>
        <v>0.27045454545454545</v>
      </c>
    </row>
    <row r="234" spans="1:10" x14ac:dyDescent="0.2">
      <c r="B234">
        <v>111</v>
      </c>
      <c r="C234">
        <v>10</v>
      </c>
      <c r="D234" s="1">
        <v>1.2909999999999999</v>
      </c>
      <c r="E234" s="1">
        <f>0.331+0.294</f>
        <v>0.625</v>
      </c>
      <c r="F234" s="1">
        <f>100*E234/D234</f>
        <v>48.412083656080561</v>
      </c>
      <c r="G234" s="2">
        <v>1</v>
      </c>
      <c r="I234" s="1">
        <f>(0.5/0.44)*D234</f>
        <v>1.4670454545454545</v>
      </c>
      <c r="J234" s="1">
        <f>(0.5/0.44)*E234</f>
        <v>0.71022727272727282</v>
      </c>
    </row>
    <row r="235" spans="1:10" x14ac:dyDescent="0.2">
      <c r="A235" t="s">
        <v>44</v>
      </c>
      <c r="B235">
        <v>112</v>
      </c>
      <c r="C235">
        <v>1</v>
      </c>
      <c r="D235" s="1">
        <v>1.1759999999999999</v>
      </c>
      <c r="E235" s="1">
        <v>0.16200000000000001</v>
      </c>
      <c r="F235" s="1">
        <f>100*E235/D235</f>
        <v>13.775510204081632</v>
      </c>
      <c r="G235" s="2">
        <v>1</v>
      </c>
      <c r="H235" s="1">
        <f>14/17</f>
        <v>0.82352941176470584</v>
      </c>
      <c r="I235" s="1">
        <f>(0.5/0.44)*D235</f>
        <v>1.3363636363636364</v>
      </c>
      <c r="J235" s="1">
        <f>(0.5/0.44)*E235</f>
        <v>0.18409090909090911</v>
      </c>
    </row>
    <row r="236" spans="1:10" x14ac:dyDescent="0.2">
      <c r="B236">
        <v>113</v>
      </c>
      <c r="C236">
        <v>2</v>
      </c>
      <c r="D236" s="1">
        <v>1.619</v>
      </c>
      <c r="E236" s="1">
        <v>0</v>
      </c>
      <c r="F236" s="1">
        <f>100*E236/D236</f>
        <v>0</v>
      </c>
      <c r="G236" s="2">
        <v>0</v>
      </c>
      <c r="I236" s="1">
        <f>(0.5/0.44)*D236</f>
        <v>1.8397727272727273</v>
      </c>
      <c r="J236" s="1">
        <f>(0.5/0.44)*E236</f>
        <v>0</v>
      </c>
    </row>
    <row r="237" spans="1:10" x14ac:dyDescent="0.2">
      <c r="B237">
        <v>114</v>
      </c>
      <c r="C237">
        <v>3</v>
      </c>
      <c r="D237" s="1">
        <v>1.117</v>
      </c>
      <c r="E237" s="1">
        <v>0.318</v>
      </c>
      <c r="F237" s="1">
        <f>100*E237/D237</f>
        <v>28.46911369740376</v>
      </c>
      <c r="G237" s="2">
        <v>1</v>
      </c>
      <c r="I237" s="1">
        <f>(0.5/0.44)*D237</f>
        <v>1.269318181818182</v>
      </c>
      <c r="J237" s="1">
        <f>(0.5/0.44)*E237</f>
        <v>0.36136363636363639</v>
      </c>
    </row>
    <row r="238" spans="1:10" x14ac:dyDescent="0.2">
      <c r="B238">
        <v>115</v>
      </c>
      <c r="C238">
        <v>4</v>
      </c>
      <c r="D238" s="1">
        <v>1.2829999999999999</v>
      </c>
      <c r="E238" s="1">
        <v>0.10199999999999999</v>
      </c>
      <c r="F238" s="1">
        <f>100*E238/D238</f>
        <v>7.9501169134840222</v>
      </c>
      <c r="G238" s="2">
        <v>1</v>
      </c>
      <c r="I238" s="1">
        <f>(0.5/0.44)*D238</f>
        <v>1.4579545454545455</v>
      </c>
      <c r="J238" s="1">
        <f>(0.5/0.44)*E238</f>
        <v>0.11590909090909091</v>
      </c>
    </row>
    <row r="239" spans="1:10" x14ac:dyDescent="0.2">
      <c r="B239">
        <v>116</v>
      </c>
      <c r="C239">
        <v>5</v>
      </c>
      <c r="D239" s="1">
        <v>1.0840000000000001</v>
      </c>
      <c r="E239" s="1">
        <v>5.8999999999999997E-2</v>
      </c>
      <c r="F239" s="1">
        <f>100*E239/D239</f>
        <v>5.4428044280442798</v>
      </c>
      <c r="G239" s="2">
        <v>1</v>
      </c>
      <c r="I239" s="1">
        <f>(0.5/0.44)*D239</f>
        <v>1.2318181818181819</v>
      </c>
      <c r="J239" s="1">
        <f>(0.5/0.44)*E239</f>
        <v>6.7045454545454547E-2</v>
      </c>
    </row>
    <row r="240" spans="1:10" x14ac:dyDescent="0.2">
      <c r="B240">
        <v>117</v>
      </c>
      <c r="C240">
        <v>6</v>
      </c>
      <c r="D240" s="1">
        <v>1.2969999999999999</v>
      </c>
      <c r="E240" s="1">
        <f>0.134+0.069</f>
        <v>0.20300000000000001</v>
      </c>
      <c r="F240" s="1">
        <f>100*E240/D240</f>
        <v>15.651503469545105</v>
      </c>
      <c r="G240" s="2">
        <v>1</v>
      </c>
      <c r="I240" s="1">
        <f>(0.5/0.44)*D240</f>
        <v>1.4738636363636364</v>
      </c>
      <c r="J240" s="1">
        <f>(0.5/0.44)*E240</f>
        <v>0.23068181818181821</v>
      </c>
    </row>
    <row r="241" spans="1:10" x14ac:dyDescent="0.2">
      <c r="B241">
        <v>118</v>
      </c>
      <c r="C241">
        <v>7</v>
      </c>
      <c r="D241" s="1">
        <v>2.1480000000000001</v>
      </c>
      <c r="E241" s="1">
        <f>0.917+0.309+0.055</f>
        <v>1.2809999999999999</v>
      </c>
      <c r="F241" s="1">
        <f>100*E241/D241</f>
        <v>59.636871508379883</v>
      </c>
      <c r="G241" s="2">
        <v>1</v>
      </c>
      <c r="I241" s="1">
        <f>(0.5/0.44)*D241</f>
        <v>2.4409090909090914</v>
      </c>
      <c r="J241" s="1">
        <f>(0.5/0.44)*E241</f>
        <v>1.4556818181818183</v>
      </c>
    </row>
    <row r="242" spans="1:10" x14ac:dyDescent="0.2">
      <c r="B242">
        <v>119</v>
      </c>
      <c r="C242">
        <v>8</v>
      </c>
      <c r="D242" s="1">
        <v>1.4379999999999999</v>
      </c>
      <c r="E242" s="1">
        <v>0</v>
      </c>
      <c r="F242" s="1">
        <f>100*E242/D242</f>
        <v>0</v>
      </c>
      <c r="G242" s="2">
        <v>0</v>
      </c>
      <c r="I242" s="1">
        <f>(0.5/0.44)*D242</f>
        <v>1.6340909090909093</v>
      </c>
      <c r="J242" s="1">
        <f>(0.5/0.44)*E242</f>
        <v>0</v>
      </c>
    </row>
    <row r="243" spans="1:10" x14ac:dyDescent="0.2">
      <c r="B243">
        <v>120</v>
      </c>
      <c r="C243">
        <v>9</v>
      </c>
      <c r="D243" s="1">
        <v>1.4730000000000001</v>
      </c>
      <c r="E243" s="1">
        <f>0.05+0.124+0.063</f>
        <v>0.23699999999999999</v>
      </c>
      <c r="F243" s="1">
        <f>100*E243/D243</f>
        <v>16.089613034623216</v>
      </c>
      <c r="G243" s="2">
        <v>1</v>
      </c>
      <c r="I243" s="1">
        <f>(0.5/0.44)*D243</f>
        <v>1.6738636363636366</v>
      </c>
      <c r="J243" s="1">
        <f>(0.5/0.44)*E243</f>
        <v>0.26931818181818185</v>
      </c>
    </row>
    <row r="244" spans="1:10" x14ac:dyDescent="0.2">
      <c r="B244">
        <v>121</v>
      </c>
      <c r="C244">
        <v>10</v>
      </c>
      <c r="D244" s="1">
        <v>1.7190000000000001</v>
      </c>
      <c r="E244" s="1">
        <f>0.072+0.155+0.183+0.103</f>
        <v>0.51300000000000001</v>
      </c>
      <c r="F244" s="1">
        <f>100*E244/D244</f>
        <v>29.842931937172775</v>
      </c>
      <c r="G244" s="2">
        <v>1</v>
      </c>
      <c r="I244" s="1">
        <f>(0.5/0.44)*D244</f>
        <v>1.9534090909090911</v>
      </c>
      <c r="J244" s="1">
        <f>(0.5/0.44)*E244</f>
        <v>0.5829545454545455</v>
      </c>
    </row>
    <row r="245" spans="1:10" x14ac:dyDescent="0.2">
      <c r="B245">
        <v>122</v>
      </c>
      <c r="C245">
        <v>11</v>
      </c>
      <c r="D245" s="1">
        <v>1.224</v>
      </c>
      <c r="E245" s="1">
        <f>0.062+0.065</f>
        <v>0.127</v>
      </c>
      <c r="F245" s="1">
        <f>100*E245/D245</f>
        <v>10.375816993464053</v>
      </c>
      <c r="G245" s="2">
        <v>1</v>
      </c>
      <c r="I245" s="1">
        <f>(0.5/0.44)*D245</f>
        <v>1.3909090909090911</v>
      </c>
      <c r="J245" s="1">
        <f>(0.5/0.44)*E245</f>
        <v>0.14431818181818185</v>
      </c>
    </row>
    <row r="246" spans="1:10" x14ac:dyDescent="0.2">
      <c r="B246">
        <v>123</v>
      </c>
      <c r="C246">
        <v>12</v>
      </c>
      <c r="D246" s="1">
        <v>1.5669999999999999</v>
      </c>
      <c r="E246" s="1">
        <f>0.132+0.169+0.1</f>
        <v>0.40100000000000002</v>
      </c>
      <c r="F246" s="1">
        <f>100*E246/D246</f>
        <v>25.590299936183794</v>
      </c>
      <c r="G246" s="2">
        <v>1</v>
      </c>
      <c r="I246" s="1">
        <f>(0.5/0.44)*D246</f>
        <v>1.7806818181818183</v>
      </c>
      <c r="J246" s="1">
        <f>(0.5/0.44)*E246</f>
        <v>0.45568181818181824</v>
      </c>
    </row>
    <row r="247" spans="1:10" x14ac:dyDescent="0.2">
      <c r="B247">
        <v>124</v>
      </c>
      <c r="C247">
        <v>13</v>
      </c>
      <c r="D247" s="1">
        <v>1.071</v>
      </c>
      <c r="E247" s="1">
        <v>7.5999999999999998E-2</v>
      </c>
      <c r="F247" s="1">
        <f>100*E247/D247</f>
        <v>7.0961718020541547</v>
      </c>
      <c r="G247" s="2">
        <v>1</v>
      </c>
      <c r="I247" s="1">
        <f>(0.5/0.44)*D247</f>
        <v>1.2170454545454545</v>
      </c>
      <c r="J247" s="1">
        <f>(0.5/0.44)*E247</f>
        <v>8.6363636363636365E-2</v>
      </c>
    </row>
    <row r="248" spans="1:10" x14ac:dyDescent="0.2">
      <c r="B248">
        <v>125</v>
      </c>
      <c r="C248">
        <v>14</v>
      </c>
      <c r="D248" s="1">
        <v>1.31</v>
      </c>
      <c r="E248" s="1">
        <v>0</v>
      </c>
      <c r="F248" s="1">
        <f>100*E248/D248</f>
        <v>0</v>
      </c>
      <c r="G248" s="2">
        <v>0</v>
      </c>
      <c r="I248" s="1">
        <f>(0.5/0.44)*D248</f>
        <v>1.4886363636363638</v>
      </c>
      <c r="J248" s="1">
        <f>(0.5/0.44)*E248</f>
        <v>0</v>
      </c>
    </row>
    <row r="249" spans="1:10" x14ac:dyDescent="0.2">
      <c r="B249">
        <v>126</v>
      </c>
      <c r="C249">
        <v>15</v>
      </c>
      <c r="D249" s="1">
        <v>1.6990000000000001</v>
      </c>
      <c r="E249" s="1">
        <v>0.13200000000000001</v>
      </c>
      <c r="F249" s="1">
        <f>100*E249/D249</f>
        <v>7.7692760447321954</v>
      </c>
      <c r="G249" s="2">
        <v>1</v>
      </c>
      <c r="I249" s="1">
        <f>(0.5/0.44)*D249</f>
        <v>1.9306818181818184</v>
      </c>
      <c r="J249" s="1">
        <f>(0.5/0.44)*E249</f>
        <v>0.15000000000000002</v>
      </c>
    </row>
    <row r="250" spans="1:10" x14ac:dyDescent="0.2">
      <c r="B250">
        <v>127</v>
      </c>
      <c r="C250">
        <v>16</v>
      </c>
      <c r="D250" s="1">
        <v>1.087</v>
      </c>
      <c r="E250" s="1">
        <v>0.41399999999999998</v>
      </c>
      <c r="F250" s="1">
        <f>100*E250/D250</f>
        <v>38.086476540938364</v>
      </c>
      <c r="G250" s="2">
        <v>1</v>
      </c>
      <c r="I250" s="1">
        <f>(0.5/0.44)*D250</f>
        <v>1.2352272727272728</v>
      </c>
      <c r="J250" s="1">
        <f>(0.5/0.44)*E250</f>
        <v>0.47045454545454546</v>
      </c>
    </row>
    <row r="251" spans="1:10" x14ac:dyDescent="0.2">
      <c r="B251">
        <v>128</v>
      </c>
      <c r="C251">
        <v>17</v>
      </c>
      <c r="D251" s="1">
        <v>1.3939999999999999</v>
      </c>
      <c r="E251" s="1">
        <v>8.3000000000000004E-2</v>
      </c>
      <c r="F251" s="1">
        <f>100*E251/D251</f>
        <v>5.9540889526542333</v>
      </c>
      <c r="G251" s="2">
        <v>1</v>
      </c>
      <c r="I251" s="1">
        <f>(0.5/0.44)*D251</f>
        <v>1.5840909090909092</v>
      </c>
      <c r="J251" s="1">
        <f>(0.5/0.44)*E251</f>
        <v>9.4318181818181829E-2</v>
      </c>
    </row>
    <row r="252" spans="1:10" x14ac:dyDescent="0.2">
      <c r="A252" t="s">
        <v>43</v>
      </c>
      <c r="B252">
        <v>129</v>
      </c>
      <c r="C252">
        <v>1</v>
      </c>
      <c r="D252" s="1">
        <v>1.319</v>
      </c>
      <c r="E252" s="1">
        <f>0.062+0.102</f>
        <v>0.16399999999999998</v>
      </c>
      <c r="F252" s="1">
        <f>100*E252/D252</f>
        <v>12.433661865049279</v>
      </c>
      <c r="G252" s="2">
        <v>1</v>
      </c>
      <c r="H252" s="1">
        <f>10/12</f>
        <v>0.83333333333333337</v>
      </c>
      <c r="I252" s="1">
        <f>(0.5/0.44)*D252</f>
        <v>1.4988636363636365</v>
      </c>
      <c r="J252" s="1">
        <f>(0.5/0.44)*E252</f>
        <v>0.18636363636363637</v>
      </c>
    </row>
    <row r="253" spans="1:10" x14ac:dyDescent="0.2">
      <c r="B253">
        <v>130</v>
      </c>
      <c r="C253">
        <v>2</v>
      </c>
      <c r="D253" s="1">
        <v>1.286</v>
      </c>
      <c r="E253" s="1">
        <f>0.149+0.101</f>
        <v>0.25</v>
      </c>
      <c r="F253" s="1">
        <f>100*E253/D253</f>
        <v>19.440124416796266</v>
      </c>
      <c r="G253" s="2">
        <v>1</v>
      </c>
      <c r="I253" s="1">
        <f>(0.5/0.44)*D253</f>
        <v>1.4613636363636364</v>
      </c>
      <c r="J253" s="1">
        <f>(0.5/0.44)*E253</f>
        <v>0.28409090909090912</v>
      </c>
    </row>
    <row r="254" spans="1:10" x14ac:dyDescent="0.2">
      <c r="B254">
        <v>131</v>
      </c>
      <c r="C254">
        <v>3</v>
      </c>
      <c r="D254" s="1">
        <v>1.55</v>
      </c>
      <c r="E254" s="1">
        <f>0.088+0.554</f>
        <v>0.64200000000000002</v>
      </c>
      <c r="F254" s="1">
        <f>100*E254/D254</f>
        <v>41.41935483870968</v>
      </c>
      <c r="G254" s="2">
        <v>1</v>
      </c>
      <c r="I254" s="1">
        <f>(0.5/0.44)*D254</f>
        <v>1.7613636363636365</v>
      </c>
      <c r="J254" s="1">
        <f>(0.5/0.44)*E254</f>
        <v>0.72954545454545461</v>
      </c>
    </row>
    <row r="255" spans="1:10" x14ac:dyDescent="0.2">
      <c r="B255">
        <v>132</v>
      </c>
      <c r="C255">
        <v>4</v>
      </c>
      <c r="D255" s="1">
        <v>4.5979999999999999</v>
      </c>
      <c r="E255" s="1">
        <f>0.092+0.089+0.235</f>
        <v>0.41599999999999998</v>
      </c>
      <c r="F255" s="1">
        <f>100*E255/D255</f>
        <v>9.0474119182253165</v>
      </c>
      <c r="G255" s="2">
        <v>1</v>
      </c>
      <c r="I255" s="1">
        <f>(0.5/0.44)*D255</f>
        <v>5.2250000000000005</v>
      </c>
      <c r="J255" s="1">
        <f>(0.5/0.44)*E255</f>
        <v>0.47272727272727277</v>
      </c>
    </row>
    <row r="256" spans="1:10" x14ac:dyDescent="0.2">
      <c r="B256">
        <v>133</v>
      </c>
      <c r="C256">
        <v>5</v>
      </c>
      <c r="D256" s="1">
        <v>1.27</v>
      </c>
      <c r="E256" s="1">
        <v>0.20100000000000001</v>
      </c>
      <c r="F256" s="1">
        <f>100*E256/D256</f>
        <v>15.826771653543307</v>
      </c>
      <c r="G256" s="2">
        <v>1</v>
      </c>
      <c r="I256" s="1">
        <f>(0.5/0.44)*D256</f>
        <v>1.4431818181818183</v>
      </c>
      <c r="J256" s="1">
        <f>(0.5/0.44)*E256</f>
        <v>0.22840909090909095</v>
      </c>
    </row>
    <row r="257" spans="1:10" x14ac:dyDescent="0.2">
      <c r="B257">
        <v>134</v>
      </c>
      <c r="C257">
        <v>6</v>
      </c>
      <c r="D257" s="1">
        <v>2.46</v>
      </c>
      <c r="E257" s="1">
        <v>0</v>
      </c>
      <c r="F257" s="1">
        <f>100*E257/D257</f>
        <v>0</v>
      </c>
      <c r="G257" s="2">
        <v>0</v>
      </c>
      <c r="I257" s="1">
        <f>(0.5/0.44)*D257</f>
        <v>2.7954545454545459</v>
      </c>
      <c r="J257" s="1">
        <f>(0.5/0.44)*E257</f>
        <v>0</v>
      </c>
    </row>
    <row r="258" spans="1:10" x14ac:dyDescent="0.2">
      <c r="B258">
        <v>135</v>
      </c>
      <c r="C258">
        <v>7</v>
      </c>
      <c r="D258" s="1">
        <v>1.2390000000000001</v>
      </c>
      <c r="E258" s="1">
        <v>0.188</v>
      </c>
      <c r="F258" s="1">
        <f>100*E258/D258</f>
        <v>15.173527037933816</v>
      </c>
      <c r="G258" s="2">
        <v>1</v>
      </c>
      <c r="I258" s="1">
        <f>(0.5/0.44)*D258</f>
        <v>1.4079545454545457</v>
      </c>
      <c r="J258" s="1">
        <f>(0.5/0.44)*E258</f>
        <v>0.21363636363636365</v>
      </c>
    </row>
    <row r="259" spans="1:10" x14ac:dyDescent="0.2">
      <c r="B259">
        <v>136</v>
      </c>
      <c r="C259">
        <v>8</v>
      </c>
      <c r="D259" s="1">
        <v>1.0920000000000001</v>
      </c>
      <c r="E259" s="1">
        <v>0</v>
      </c>
      <c r="F259" s="1">
        <f>100*E259/D259</f>
        <v>0</v>
      </c>
      <c r="G259" s="2">
        <v>0</v>
      </c>
      <c r="I259" s="1">
        <f>(0.5/0.44)*D259</f>
        <v>1.2409090909090912</v>
      </c>
      <c r="J259" s="1">
        <f>(0.5/0.44)*E259</f>
        <v>0</v>
      </c>
    </row>
    <row r="260" spans="1:10" x14ac:dyDescent="0.2">
      <c r="B260">
        <v>137</v>
      </c>
      <c r="C260">
        <v>9</v>
      </c>
      <c r="D260" s="1">
        <v>1.383</v>
      </c>
      <c r="E260" s="1">
        <v>0.14099999999999999</v>
      </c>
      <c r="F260" s="1">
        <f>100*E260/D260</f>
        <v>10.195227765726679</v>
      </c>
      <c r="G260" s="2">
        <v>1</v>
      </c>
      <c r="I260" s="1">
        <f>(0.5/0.44)*D260</f>
        <v>1.5715909090909093</v>
      </c>
      <c r="J260" s="1">
        <f>(0.5/0.44)*E260</f>
        <v>0.16022727272727272</v>
      </c>
    </row>
    <row r="261" spans="1:10" x14ac:dyDescent="0.2">
      <c r="B261">
        <v>138</v>
      </c>
      <c r="C261">
        <v>10</v>
      </c>
      <c r="D261" s="1">
        <v>1.7190000000000001</v>
      </c>
      <c r="E261" s="1">
        <f>0.17+0.059</f>
        <v>0.22900000000000001</v>
      </c>
      <c r="F261" s="1">
        <f>100*E261/D261</f>
        <v>13.321698662012798</v>
      </c>
      <c r="G261" s="2">
        <v>1</v>
      </c>
      <c r="I261" s="1">
        <f>(0.5/0.44)*D261</f>
        <v>1.9534090909090911</v>
      </c>
      <c r="J261" s="1">
        <f>(0.5/0.44)*E261</f>
        <v>0.26022727272727275</v>
      </c>
    </row>
    <row r="262" spans="1:10" x14ac:dyDescent="0.2">
      <c r="B262">
        <v>139</v>
      </c>
      <c r="C262">
        <v>11</v>
      </c>
      <c r="D262" s="1">
        <v>1.5840000000000001</v>
      </c>
      <c r="E262" s="1">
        <f>0.221+0.102</f>
        <v>0.32300000000000001</v>
      </c>
      <c r="F262" s="1">
        <f>100*E262/D262</f>
        <v>20.391414141414142</v>
      </c>
      <c r="G262" s="2">
        <v>1</v>
      </c>
      <c r="I262" s="1">
        <f>(0.5/0.44)*D262</f>
        <v>1.8000000000000003</v>
      </c>
      <c r="J262" s="1">
        <f>(0.5/0.44)*E262</f>
        <v>0.36704545454545456</v>
      </c>
    </row>
    <row r="263" spans="1:10" x14ac:dyDescent="0.2">
      <c r="B263">
        <v>140</v>
      </c>
      <c r="C263">
        <v>12</v>
      </c>
      <c r="D263" s="1">
        <v>1.516</v>
      </c>
      <c r="E263" s="1">
        <f>0.148+0.078</f>
        <v>0.22599999999999998</v>
      </c>
      <c r="F263" s="1">
        <f>100*E263/D263</f>
        <v>14.907651715039576</v>
      </c>
      <c r="G263" s="2">
        <v>1</v>
      </c>
      <c r="I263" s="1">
        <f>(0.5/0.44)*D263</f>
        <v>1.7227272727272729</v>
      </c>
      <c r="J263" s="1">
        <f>(0.5/0.44)*E263</f>
        <v>0.25681818181818183</v>
      </c>
    </row>
    <row r="264" spans="1:10" x14ac:dyDescent="0.2">
      <c r="A264" t="s">
        <v>42</v>
      </c>
      <c r="B264">
        <v>141</v>
      </c>
      <c r="C264">
        <v>1</v>
      </c>
      <c r="D264" s="1">
        <v>1.3129999999999999</v>
      </c>
      <c r="E264" s="1">
        <v>0</v>
      </c>
      <c r="F264" s="1">
        <f>100*E264/D264</f>
        <v>0</v>
      </c>
      <c r="G264" s="2">
        <v>0</v>
      </c>
      <c r="H264" s="1">
        <f>3/4</f>
        <v>0.75</v>
      </c>
      <c r="I264" s="1">
        <f>(0.5/0.44)*D264</f>
        <v>1.4920454545454547</v>
      </c>
      <c r="J264" s="1">
        <f>(0.5/0.44)*E264</f>
        <v>0</v>
      </c>
    </row>
    <row r="265" spans="1:10" x14ac:dyDescent="0.2">
      <c r="B265">
        <v>142</v>
      </c>
      <c r="C265">
        <v>2</v>
      </c>
      <c r="D265" s="1">
        <v>3.6259999999999999</v>
      </c>
      <c r="E265" s="1">
        <f>0.084+0.295</f>
        <v>0.379</v>
      </c>
      <c r="F265" s="1">
        <f>100*E265/D265</f>
        <v>10.452289023717595</v>
      </c>
      <c r="G265" s="2">
        <v>1</v>
      </c>
      <c r="I265" s="1">
        <f>(0.5/0.44)*D265</f>
        <v>4.120454545454546</v>
      </c>
      <c r="J265" s="1">
        <f>(0.5/0.44)*E265</f>
        <v>0.43068181818181822</v>
      </c>
    </row>
    <row r="266" spans="1:10" x14ac:dyDescent="0.2">
      <c r="B266">
        <v>143</v>
      </c>
      <c r="C266">
        <v>3</v>
      </c>
      <c r="D266" s="1">
        <v>1.258</v>
      </c>
      <c r="E266" s="1">
        <v>0.20899999999999999</v>
      </c>
      <c r="F266" s="1">
        <f>100*E266/D266</f>
        <v>16.613672496025437</v>
      </c>
      <c r="G266" s="2">
        <v>1</v>
      </c>
      <c r="I266" s="1">
        <f>(0.5/0.44)*D266</f>
        <v>1.4295454545454547</v>
      </c>
      <c r="J266" s="1">
        <f>(0.5/0.44)*E266</f>
        <v>0.23750000000000002</v>
      </c>
    </row>
    <row r="267" spans="1:10" x14ac:dyDescent="0.2">
      <c r="B267">
        <v>144</v>
      </c>
      <c r="C267">
        <v>4</v>
      </c>
      <c r="D267" s="1">
        <v>2.4590000000000001</v>
      </c>
      <c r="E267" s="1">
        <f>0.083+0.097+0.23</f>
        <v>0.41000000000000003</v>
      </c>
      <c r="F267" s="1">
        <f>100*E267/D267</f>
        <v>16.673444489629929</v>
      </c>
      <c r="G267" s="2">
        <v>1</v>
      </c>
      <c r="I267" s="1">
        <f>(0.5/0.44)*D267</f>
        <v>2.7943181818181824</v>
      </c>
      <c r="J267" s="1">
        <f>(0.5/0.44)*E267</f>
        <v>0.46590909090909099</v>
      </c>
    </row>
    <row r="268" spans="1:10" x14ac:dyDescent="0.2">
      <c r="A268" t="s">
        <v>41</v>
      </c>
      <c r="B268">
        <v>145</v>
      </c>
      <c r="C268">
        <v>1</v>
      </c>
      <c r="D268" s="1">
        <v>1.6559999999999999</v>
      </c>
      <c r="E268" s="1">
        <f>0.168+0.075</f>
        <v>0.24299999999999999</v>
      </c>
      <c r="F268" s="1">
        <f>100*E268/D268</f>
        <v>14.673913043478262</v>
      </c>
      <c r="G268" s="2">
        <v>1</v>
      </c>
      <c r="H268" s="1">
        <f>15/23</f>
        <v>0.65217391304347827</v>
      </c>
      <c r="I268" s="1">
        <f>(0.5/0.44)*D268</f>
        <v>1.8818181818181818</v>
      </c>
      <c r="J268" s="1">
        <f>(0.5/0.44)*E268</f>
        <v>0.27613636363636368</v>
      </c>
    </row>
    <row r="269" spans="1:10" x14ac:dyDescent="0.2">
      <c r="B269">
        <v>146</v>
      </c>
      <c r="C269">
        <v>2</v>
      </c>
      <c r="D269" s="1">
        <v>2.8330000000000002</v>
      </c>
      <c r="E269" s="1">
        <v>7.5999999999999998E-2</v>
      </c>
      <c r="F269" s="1">
        <f>100*E269/D269</f>
        <v>2.6826685492410869</v>
      </c>
      <c r="G269" s="2">
        <v>1</v>
      </c>
      <c r="I269" s="1">
        <f>(0.5/0.44)*D269</f>
        <v>3.2193181818181822</v>
      </c>
      <c r="J269" s="1">
        <f>(0.5/0.44)*E269</f>
        <v>8.6363636363636365E-2</v>
      </c>
    </row>
    <row r="270" spans="1:10" x14ac:dyDescent="0.2">
      <c r="B270">
        <v>147</v>
      </c>
      <c r="C270">
        <v>3</v>
      </c>
      <c r="D270" s="1">
        <v>2.7970000000000002</v>
      </c>
      <c r="E270" s="1">
        <v>0</v>
      </c>
      <c r="F270" s="1">
        <f>100*E270/D270</f>
        <v>0</v>
      </c>
      <c r="G270" s="2">
        <v>0</v>
      </c>
      <c r="I270" s="1">
        <f>(0.5/0.44)*D270</f>
        <v>3.1784090909090912</v>
      </c>
      <c r="J270" s="1">
        <f>(0.5/0.44)*E270</f>
        <v>0</v>
      </c>
    </row>
    <row r="271" spans="1:10" x14ac:dyDescent="0.2">
      <c r="B271">
        <v>148</v>
      </c>
      <c r="C271">
        <v>4</v>
      </c>
      <c r="D271" s="1">
        <v>1.627</v>
      </c>
      <c r="E271" s="1">
        <v>6.4000000000000001E-2</v>
      </c>
      <c r="F271" s="1">
        <f>100*E271/D271</f>
        <v>3.9336201598033194</v>
      </c>
      <c r="G271" s="2">
        <v>1</v>
      </c>
      <c r="I271" s="1">
        <f>(0.5/0.44)*D271</f>
        <v>1.8488636363636366</v>
      </c>
      <c r="J271" s="1">
        <f>(0.5/0.44)*E271</f>
        <v>7.2727272727272738E-2</v>
      </c>
    </row>
    <row r="272" spans="1:10" x14ac:dyDescent="0.2">
      <c r="B272">
        <v>149</v>
      </c>
      <c r="C272">
        <v>5</v>
      </c>
      <c r="D272" s="1">
        <v>1.6339999999999999</v>
      </c>
      <c r="E272" s="1">
        <v>0</v>
      </c>
      <c r="F272" s="1">
        <f>100*E272/D272</f>
        <v>0</v>
      </c>
      <c r="G272" s="2">
        <v>0</v>
      </c>
      <c r="I272" s="1">
        <f>(0.5/0.44)*D272</f>
        <v>1.8568181818181819</v>
      </c>
      <c r="J272" s="1">
        <f>(0.5/0.44)*E272</f>
        <v>0</v>
      </c>
    </row>
    <row r="273" spans="2:10" x14ac:dyDescent="0.2">
      <c r="B273">
        <v>150</v>
      </c>
      <c r="C273">
        <v>6</v>
      </c>
      <c r="D273" s="1">
        <v>1.4950000000000001</v>
      </c>
      <c r="E273" s="1">
        <v>0.28299999999999997</v>
      </c>
      <c r="F273" s="1">
        <f>100*E273/D273</f>
        <v>18.929765886287623</v>
      </c>
      <c r="G273" s="2">
        <v>1</v>
      </c>
      <c r="I273" s="1">
        <f>(0.5/0.44)*D273</f>
        <v>1.6988636363636367</v>
      </c>
      <c r="J273" s="1">
        <f>(0.5/0.44)*E273</f>
        <v>0.32159090909090909</v>
      </c>
    </row>
    <row r="274" spans="2:10" x14ac:dyDescent="0.2">
      <c r="B274">
        <v>151</v>
      </c>
      <c r="C274">
        <v>7</v>
      </c>
      <c r="D274" s="1">
        <v>1.5860000000000001</v>
      </c>
      <c r="E274" s="1">
        <v>6.4000000000000001E-2</v>
      </c>
      <c r="F274" s="1">
        <f>100*E274/D274</f>
        <v>4.0353089533417403</v>
      </c>
      <c r="G274" s="2">
        <v>1</v>
      </c>
      <c r="I274" s="1">
        <f>(0.5/0.44)*D274</f>
        <v>1.8022727272727275</v>
      </c>
      <c r="J274" s="1">
        <f>(0.5/0.44)*E274</f>
        <v>7.2727272727272738E-2</v>
      </c>
    </row>
    <row r="275" spans="2:10" x14ac:dyDescent="0.2">
      <c r="B275">
        <v>152</v>
      </c>
      <c r="C275">
        <v>8</v>
      </c>
      <c r="D275" s="1">
        <v>1.6779999999999999</v>
      </c>
      <c r="E275" s="1">
        <v>0</v>
      </c>
      <c r="F275" s="1">
        <f>100*E275/D275</f>
        <v>0</v>
      </c>
      <c r="G275" s="2">
        <v>0</v>
      </c>
      <c r="I275" s="1">
        <f>(0.5/0.44)*D275</f>
        <v>1.906818181818182</v>
      </c>
      <c r="J275" s="1">
        <f>(0.5/0.44)*E275</f>
        <v>0</v>
      </c>
    </row>
    <row r="276" spans="2:10" x14ac:dyDescent="0.2">
      <c r="B276">
        <v>153</v>
      </c>
      <c r="C276">
        <v>9</v>
      </c>
      <c r="D276" s="1">
        <v>2.214</v>
      </c>
      <c r="E276" s="1">
        <v>0</v>
      </c>
      <c r="F276" s="1">
        <f>100*E276/D276</f>
        <v>0</v>
      </c>
      <c r="G276" s="2">
        <v>0</v>
      </c>
      <c r="I276" s="1">
        <f>(0.5/0.44)*D276</f>
        <v>2.5159090909090911</v>
      </c>
      <c r="J276" s="1">
        <f>(0.5/0.44)*E276</f>
        <v>0</v>
      </c>
    </row>
    <row r="277" spans="2:10" x14ac:dyDescent="0.2">
      <c r="B277">
        <v>154</v>
      </c>
      <c r="C277">
        <v>10</v>
      </c>
      <c r="D277" s="1">
        <v>1.4419999999999999</v>
      </c>
      <c r="E277" s="1">
        <v>0</v>
      </c>
      <c r="F277" s="1">
        <f>100*E277/D277</f>
        <v>0</v>
      </c>
      <c r="G277" s="2">
        <v>0</v>
      </c>
      <c r="I277" s="1">
        <f>(0.5/0.44)*D277</f>
        <v>1.6386363636363637</v>
      </c>
      <c r="J277" s="1">
        <f>(0.5/0.44)*E277</f>
        <v>0</v>
      </c>
    </row>
    <row r="278" spans="2:10" x14ac:dyDescent="0.2">
      <c r="B278">
        <v>155</v>
      </c>
      <c r="C278">
        <v>11</v>
      </c>
      <c r="D278" s="1">
        <v>1.216</v>
      </c>
      <c r="E278" s="1">
        <v>8.7999999999999995E-2</v>
      </c>
      <c r="F278" s="1">
        <f>100*E278/D278</f>
        <v>7.2368421052631575</v>
      </c>
      <c r="G278" s="2">
        <v>1</v>
      </c>
      <c r="I278" s="1">
        <f>(0.5/0.44)*D278</f>
        <v>1.3818181818181818</v>
      </c>
      <c r="J278" s="1">
        <f>(0.5/0.44)*E278</f>
        <v>0.1</v>
      </c>
    </row>
    <row r="279" spans="2:10" x14ac:dyDescent="0.2">
      <c r="B279">
        <v>156</v>
      </c>
      <c r="C279">
        <v>12</v>
      </c>
      <c r="D279" s="1">
        <v>2.1789999999999998</v>
      </c>
      <c r="E279" s="1">
        <f>0.409+0.125</f>
        <v>0.53400000000000003</v>
      </c>
      <c r="F279" s="1">
        <f>100*E279/D279</f>
        <v>24.506654428636995</v>
      </c>
      <c r="G279" s="2">
        <v>1</v>
      </c>
      <c r="I279" s="1">
        <f>(0.5/0.44)*D279</f>
        <v>2.4761363636363636</v>
      </c>
      <c r="J279" s="1">
        <f>(0.5/0.44)*E279</f>
        <v>0.60681818181818192</v>
      </c>
    </row>
    <row r="280" spans="2:10" x14ac:dyDescent="0.2">
      <c r="B280">
        <v>157</v>
      </c>
      <c r="C280">
        <v>13</v>
      </c>
      <c r="D280" s="1">
        <v>1.92</v>
      </c>
      <c r="E280" s="1">
        <v>0.25900000000000001</v>
      </c>
      <c r="F280" s="1">
        <f>100*E280/D280</f>
        <v>13.489583333333336</v>
      </c>
      <c r="G280" s="2">
        <v>1</v>
      </c>
      <c r="I280" s="1">
        <f>(0.5/0.44)*D280</f>
        <v>2.1818181818181821</v>
      </c>
      <c r="J280" s="1">
        <f>(0.5/0.44)*E280</f>
        <v>0.29431818181818187</v>
      </c>
    </row>
    <row r="281" spans="2:10" x14ac:dyDescent="0.2">
      <c r="B281">
        <v>158</v>
      </c>
      <c r="C281">
        <v>14</v>
      </c>
      <c r="D281" s="1">
        <v>5.6429999999999998</v>
      </c>
      <c r="E281" s="1">
        <f>0.062+0.186</f>
        <v>0.248</v>
      </c>
      <c r="F281" s="1">
        <f>100*E281/D281</f>
        <v>4.394825447457027</v>
      </c>
      <c r="G281" s="2">
        <v>1</v>
      </c>
      <c r="I281" s="1">
        <f>(0.5/0.44)*D281</f>
        <v>6.4125000000000005</v>
      </c>
      <c r="J281" s="1">
        <f>(0.5/0.44)*E281</f>
        <v>0.28181818181818186</v>
      </c>
    </row>
    <row r="282" spans="2:10" x14ac:dyDescent="0.2">
      <c r="B282">
        <v>159</v>
      </c>
      <c r="C282">
        <v>15</v>
      </c>
      <c r="D282" s="1">
        <v>1.151</v>
      </c>
      <c r="E282" s="1">
        <v>0</v>
      </c>
      <c r="F282" s="1">
        <f>100*E282/D282</f>
        <v>0</v>
      </c>
      <c r="G282" s="2">
        <v>0</v>
      </c>
      <c r="I282" s="1">
        <f>(0.5/0.44)*D282</f>
        <v>1.3079545454545456</v>
      </c>
      <c r="J282" s="1">
        <f>(0.5/0.44)*E282</f>
        <v>0</v>
      </c>
    </row>
    <row r="283" spans="2:10" x14ac:dyDescent="0.2">
      <c r="B283">
        <v>160</v>
      </c>
      <c r="C283">
        <v>16</v>
      </c>
      <c r="D283" s="1">
        <v>1.2390000000000001</v>
      </c>
      <c r="E283" s="1">
        <v>0.13400000000000001</v>
      </c>
      <c r="F283" s="1">
        <f>100*E283/D283</f>
        <v>10.815173527037933</v>
      </c>
      <c r="G283" s="2">
        <v>1</v>
      </c>
      <c r="I283" s="1">
        <f>(0.5/0.44)*D283</f>
        <v>1.4079545454545457</v>
      </c>
      <c r="J283" s="1">
        <f>(0.5/0.44)*E283</f>
        <v>0.15227272727272728</v>
      </c>
    </row>
    <row r="284" spans="2:10" x14ac:dyDescent="0.2">
      <c r="B284">
        <v>161</v>
      </c>
      <c r="C284">
        <v>17</v>
      </c>
      <c r="D284" s="1">
        <v>2.4350000000000001</v>
      </c>
      <c r="E284" s="1">
        <f>0.409+0.175</f>
        <v>0.58399999999999996</v>
      </c>
      <c r="F284" s="1">
        <f>100*E284/D284</f>
        <v>23.983572895277206</v>
      </c>
      <c r="G284" s="2">
        <v>1</v>
      </c>
      <c r="I284" s="1">
        <f>(0.5/0.44)*D284</f>
        <v>2.767045454545455</v>
      </c>
      <c r="J284" s="1">
        <f>(0.5/0.44)*E284</f>
        <v>0.66363636363636369</v>
      </c>
    </row>
    <row r="285" spans="2:10" x14ac:dyDescent="0.2">
      <c r="B285">
        <v>162</v>
      </c>
      <c r="C285">
        <v>18</v>
      </c>
      <c r="D285" s="1">
        <v>4.51</v>
      </c>
      <c r="E285" s="1">
        <f>0.371+0.101</f>
        <v>0.47199999999999998</v>
      </c>
      <c r="F285" s="1">
        <f>100*E285/D285</f>
        <v>10.465631929046562</v>
      </c>
      <c r="G285" s="2">
        <v>1</v>
      </c>
      <c r="I285" s="1">
        <f>(0.5/0.44)*D285</f>
        <v>5.125</v>
      </c>
      <c r="J285" s="1">
        <f>(0.5/0.44)*E285</f>
        <v>0.53636363636363638</v>
      </c>
    </row>
    <row r="286" spans="2:10" x14ac:dyDescent="0.2">
      <c r="B286">
        <v>163</v>
      </c>
      <c r="C286">
        <v>19</v>
      </c>
      <c r="D286" s="1">
        <v>1.853</v>
      </c>
      <c r="E286" s="1">
        <v>0</v>
      </c>
      <c r="F286" s="1">
        <f>100*E286/D286</f>
        <v>0</v>
      </c>
      <c r="G286" s="2">
        <v>0</v>
      </c>
      <c r="I286" s="1">
        <f>(0.5/0.44)*D286</f>
        <v>2.1056818181818184</v>
      </c>
      <c r="J286" s="1">
        <f>(0.5/0.44)*E286</f>
        <v>0</v>
      </c>
    </row>
    <row r="287" spans="2:10" x14ac:dyDescent="0.2">
      <c r="B287">
        <v>164</v>
      </c>
      <c r="C287">
        <v>20</v>
      </c>
      <c r="D287" s="1">
        <v>1.7250000000000001</v>
      </c>
      <c r="E287" s="1">
        <v>0</v>
      </c>
      <c r="F287" s="1">
        <f>100*E287/D287</f>
        <v>0</v>
      </c>
      <c r="G287" s="2">
        <v>0</v>
      </c>
      <c r="I287" s="1">
        <f>(0.5/0.44)*D287</f>
        <v>1.9602272727272729</v>
      </c>
      <c r="J287" s="1">
        <f>(0.5/0.44)*E287</f>
        <v>0</v>
      </c>
    </row>
    <row r="288" spans="2:10" x14ac:dyDescent="0.2">
      <c r="B288">
        <v>165</v>
      </c>
      <c r="C288">
        <v>21</v>
      </c>
      <c r="D288" s="1">
        <v>2.8210000000000002</v>
      </c>
      <c r="E288" s="1">
        <v>9.9000000000000005E-2</v>
      </c>
      <c r="F288" s="1">
        <f>100*E288/D288</f>
        <v>3.5093938319744771</v>
      </c>
      <c r="G288" s="2">
        <v>1</v>
      </c>
      <c r="I288" s="1">
        <f>(0.5/0.44)*D288</f>
        <v>3.2056818181818185</v>
      </c>
      <c r="J288" s="1">
        <f>(0.5/0.44)*E288</f>
        <v>0.11250000000000002</v>
      </c>
    </row>
    <row r="289" spans="1:10" x14ac:dyDescent="0.2">
      <c r="B289">
        <v>166</v>
      </c>
      <c r="C289">
        <v>22</v>
      </c>
      <c r="D289" s="1">
        <v>1.6060000000000001</v>
      </c>
      <c r="E289" s="1">
        <v>8.3000000000000004E-2</v>
      </c>
      <c r="F289" s="1">
        <f>100*E289/D289</f>
        <v>5.1681195516811957</v>
      </c>
      <c r="G289" s="2">
        <v>1</v>
      </c>
      <c r="I289" s="1">
        <f>(0.5/0.44)*D289</f>
        <v>1.8250000000000002</v>
      </c>
      <c r="J289" s="1">
        <f>(0.5/0.44)*E289</f>
        <v>9.4318181818181829E-2</v>
      </c>
    </row>
    <row r="290" spans="1:10" x14ac:dyDescent="0.2">
      <c r="B290">
        <v>167</v>
      </c>
      <c r="C290">
        <v>23</v>
      </c>
      <c r="D290" s="1">
        <v>1.556</v>
      </c>
      <c r="E290" s="1">
        <f>0.099+0.183</f>
        <v>0.28200000000000003</v>
      </c>
      <c r="F290" s="1">
        <f>100*E290/D290</f>
        <v>18.123393316195376</v>
      </c>
      <c r="G290" s="2">
        <v>1</v>
      </c>
      <c r="I290" s="1">
        <f>(0.5/0.44)*D290</f>
        <v>1.7681818181818183</v>
      </c>
      <c r="J290" s="1">
        <f>(0.5/0.44)*E290</f>
        <v>0.32045454545454549</v>
      </c>
    </row>
    <row r="291" spans="1:10" x14ac:dyDescent="0.2">
      <c r="A291" t="s">
        <v>40</v>
      </c>
      <c r="B291">
        <v>168</v>
      </c>
      <c r="C291">
        <v>1</v>
      </c>
      <c r="D291" s="1">
        <v>1.0489999999999999</v>
      </c>
      <c r="E291" s="1">
        <v>9.1999999999999998E-2</v>
      </c>
      <c r="F291" s="1">
        <f>100*E291/D291</f>
        <v>8.7702573879885612</v>
      </c>
      <c r="G291" s="2">
        <v>1</v>
      </c>
      <c r="H291" s="1">
        <v>1</v>
      </c>
      <c r="I291" s="1">
        <f>(0.5/0.44)*D291</f>
        <v>1.1920454545454546</v>
      </c>
      <c r="J291" s="1">
        <f>(0.5/0.44)*E291</f>
        <v>0.10454545454545455</v>
      </c>
    </row>
    <row r="292" spans="1:10" x14ac:dyDescent="0.2">
      <c r="B292">
        <v>169</v>
      </c>
      <c r="C292">
        <v>2</v>
      </c>
      <c r="D292" s="1">
        <v>1.7230000000000001</v>
      </c>
      <c r="E292" s="1">
        <f>0.17+0.066</f>
        <v>0.23600000000000002</v>
      </c>
      <c r="F292" s="1">
        <f>100*E292/D292</f>
        <v>13.697040046430644</v>
      </c>
      <c r="G292" s="2">
        <v>1</v>
      </c>
      <c r="I292" s="1">
        <f>(0.5/0.44)*D292</f>
        <v>1.9579545454545457</v>
      </c>
      <c r="J292" s="1">
        <f>(0.5/0.44)*E292</f>
        <v>0.26818181818181824</v>
      </c>
    </row>
    <row r="293" spans="1:10" x14ac:dyDescent="0.2">
      <c r="B293">
        <v>170</v>
      </c>
      <c r="C293">
        <v>3</v>
      </c>
      <c r="D293" s="1">
        <v>1.6850000000000001</v>
      </c>
      <c r="E293" s="1">
        <f>0.384+0.157</f>
        <v>0.54100000000000004</v>
      </c>
      <c r="F293" s="1">
        <f>100*E293/D293</f>
        <v>32.106824925816021</v>
      </c>
      <c r="G293" s="2">
        <v>1</v>
      </c>
      <c r="I293" s="1">
        <f>(0.5/0.44)*D293</f>
        <v>1.9147727272727275</v>
      </c>
      <c r="J293" s="1">
        <f>(0.5/0.44)*E293</f>
        <v>0.61477272727272736</v>
      </c>
    </row>
    <row r="294" spans="1:10" x14ac:dyDescent="0.2">
      <c r="B294">
        <v>171</v>
      </c>
      <c r="C294">
        <v>4</v>
      </c>
      <c r="D294" s="1">
        <v>1.0580000000000001</v>
      </c>
      <c r="E294" s="1">
        <f>0.222+0.118</f>
        <v>0.33999999999999997</v>
      </c>
      <c r="F294" s="1">
        <f>100*E294/D294</f>
        <v>32.136105860113418</v>
      </c>
      <c r="G294" s="2">
        <v>1</v>
      </c>
      <c r="I294" s="1">
        <f>(0.5/0.44)*D294</f>
        <v>1.2022727272727274</v>
      </c>
      <c r="J294" s="1">
        <f>(0.5/0.44)*E294</f>
        <v>0.38636363636363635</v>
      </c>
    </row>
    <row r="295" spans="1:10" x14ac:dyDescent="0.2">
      <c r="B295">
        <v>172</v>
      </c>
      <c r="C295">
        <v>5</v>
      </c>
      <c r="D295" s="1">
        <v>1.173</v>
      </c>
      <c r="E295" s="1">
        <v>0.39</v>
      </c>
      <c r="F295" s="1">
        <f>100*E295/D295</f>
        <v>33.248081841432224</v>
      </c>
      <c r="G295" s="2">
        <v>1</v>
      </c>
      <c r="I295" s="1">
        <f>(0.5/0.44)*D295</f>
        <v>1.3329545454545457</v>
      </c>
      <c r="J295" s="1">
        <f>(0.5/0.44)*E295</f>
        <v>0.44318181818181823</v>
      </c>
    </row>
    <row r="297" spans="1:10" x14ac:dyDescent="0.2">
      <c r="C297" t="s">
        <v>1</v>
      </c>
      <c r="D297" s="1">
        <f>AVERAGE(D124:D295)</f>
        <v>1.6270232558139532</v>
      </c>
      <c r="E297" s="1">
        <f>AVERAGE(E124:E295)</f>
        <v>0.20551162790697677</v>
      </c>
      <c r="F297" s="1">
        <f>AVERAGE(F124:F295)</f>
        <v>12.856508742348536</v>
      </c>
      <c r="G297" s="1"/>
      <c r="H297" s="1">
        <f>AVERAGE(H124:H295)</f>
        <v>0.75264699423906578</v>
      </c>
      <c r="I297" s="1">
        <f>AVERAGE(I124:I295)</f>
        <v>1.8488900634249481</v>
      </c>
      <c r="J297" s="1">
        <f>AVERAGE(J124:J295)</f>
        <v>0.23353594080338261</v>
      </c>
    </row>
    <row r="298" spans="1:10" x14ac:dyDescent="0.2">
      <c r="C298" t="s">
        <v>0</v>
      </c>
      <c r="D298" s="1">
        <f>STDEV(D124:D295)</f>
        <v>0.64740286320981277</v>
      </c>
      <c r="E298" s="1">
        <f>STDEV(E124:E295)</f>
        <v>0.21393403608081074</v>
      </c>
      <c r="F298" s="1">
        <f>STDEV(F124:F295)</f>
        <v>12.489827998091744</v>
      </c>
      <c r="G298" s="1"/>
      <c r="H298" s="1">
        <f>STDEV(H124:H295)</f>
        <v>0.21505650441445792</v>
      </c>
      <c r="I298" s="1">
        <f>STDEV(I124:I295)</f>
        <v>0.73568507182933018</v>
      </c>
      <c r="J298" s="1">
        <f>STDEV(J124:J295)</f>
        <v>0.24310685918273953</v>
      </c>
    </row>
    <row r="300" spans="1:10" x14ac:dyDescent="0.2">
      <c r="A300" t="s">
        <v>39</v>
      </c>
    </row>
    <row r="301" spans="1:10" x14ac:dyDescent="0.2">
      <c r="A301" s="5" t="s">
        <v>25</v>
      </c>
      <c r="B301" s="5" t="s">
        <v>24</v>
      </c>
      <c r="C301" s="5" t="s">
        <v>23</v>
      </c>
      <c r="D301" s="3" t="s">
        <v>22</v>
      </c>
      <c r="E301" s="3" t="s">
        <v>21</v>
      </c>
      <c r="F301" s="3" t="s">
        <v>20</v>
      </c>
      <c r="G301" s="4" t="s">
        <v>19</v>
      </c>
      <c r="H301" s="3" t="s">
        <v>18</v>
      </c>
      <c r="I301" s="3" t="s">
        <v>17</v>
      </c>
      <c r="J301" s="3" t="s">
        <v>16</v>
      </c>
    </row>
    <row r="302" spans="1:10" x14ac:dyDescent="0.2">
      <c r="A302" t="s">
        <v>38</v>
      </c>
      <c r="B302">
        <v>1</v>
      </c>
      <c r="C302">
        <v>1</v>
      </c>
      <c r="D302" s="1">
        <v>1.4510000000000001</v>
      </c>
      <c r="E302" s="1">
        <v>0</v>
      </c>
      <c r="F302" s="1">
        <f>100*E302/D302</f>
        <v>0</v>
      </c>
      <c r="G302" s="2">
        <v>0</v>
      </c>
      <c r="H302" s="1">
        <f>16/17</f>
        <v>0.94117647058823528</v>
      </c>
      <c r="I302" s="1">
        <f>(0.5/0.44)*D302</f>
        <v>1.6488636363636366</v>
      </c>
      <c r="J302" s="1">
        <f>(0.5/0.44)*E302</f>
        <v>0</v>
      </c>
    </row>
    <row r="303" spans="1:10" x14ac:dyDescent="0.2">
      <c r="B303">
        <v>2</v>
      </c>
      <c r="C303">
        <v>2</v>
      </c>
      <c r="D303" s="1">
        <v>1.8140000000000001</v>
      </c>
      <c r="E303" s="1">
        <v>0.35599999999999998</v>
      </c>
      <c r="F303" s="1">
        <f>100*E303/D303</f>
        <v>19.625137816979052</v>
      </c>
      <c r="G303" s="2">
        <v>1</v>
      </c>
      <c r="I303" s="1">
        <f>(0.5/0.44)*D303</f>
        <v>2.0613636363636365</v>
      </c>
      <c r="J303" s="1">
        <f>(0.5/0.44)*E303</f>
        <v>0.40454545454545454</v>
      </c>
    </row>
    <row r="304" spans="1:10" x14ac:dyDescent="0.2">
      <c r="B304">
        <v>3</v>
      </c>
      <c r="C304">
        <v>3</v>
      </c>
      <c r="D304" s="1">
        <v>1.4950000000000001</v>
      </c>
      <c r="E304" s="1">
        <f>0.084+0.105</f>
        <v>0.189</v>
      </c>
      <c r="F304" s="1">
        <f>100*E304/D304</f>
        <v>12.642140468227423</v>
      </c>
      <c r="G304" s="2">
        <v>1</v>
      </c>
      <c r="I304" s="1">
        <f>(0.5/0.44)*D304</f>
        <v>1.6988636363636367</v>
      </c>
      <c r="J304" s="1">
        <f>(0.5/0.44)*E304</f>
        <v>0.21477272727272728</v>
      </c>
    </row>
    <row r="305" spans="1:10" x14ac:dyDescent="0.2">
      <c r="B305">
        <v>4</v>
      </c>
      <c r="C305">
        <v>4</v>
      </c>
      <c r="D305" s="1">
        <v>1.7230000000000001</v>
      </c>
      <c r="E305" s="1">
        <v>0.20200000000000001</v>
      </c>
      <c r="F305" s="1">
        <f>100*E305/D305</f>
        <v>11.723737666860128</v>
      </c>
      <c r="G305" s="2">
        <v>1</v>
      </c>
      <c r="I305" s="1">
        <f>(0.5/0.44)*D305</f>
        <v>1.9579545454545457</v>
      </c>
      <c r="J305" s="1">
        <f>(0.5/0.44)*E305</f>
        <v>0.22954545454545458</v>
      </c>
    </row>
    <row r="306" spans="1:10" x14ac:dyDescent="0.2">
      <c r="B306">
        <v>5</v>
      </c>
      <c r="C306">
        <v>5</v>
      </c>
      <c r="D306" s="1">
        <v>3.4409999999999998</v>
      </c>
      <c r="E306" s="1">
        <f>2.156+0.18</f>
        <v>2.3360000000000003</v>
      </c>
      <c r="F306" s="1">
        <f>100*E306/D306</f>
        <v>67.887242080790472</v>
      </c>
      <c r="G306" s="2">
        <v>1</v>
      </c>
      <c r="I306" s="1">
        <f>(0.5/0.44)*D306</f>
        <v>3.9102272727272731</v>
      </c>
      <c r="J306" s="1">
        <f>(0.5/0.44)*E306</f>
        <v>2.6545454545454552</v>
      </c>
    </row>
    <row r="307" spans="1:10" x14ac:dyDescent="0.2">
      <c r="B307">
        <v>6</v>
      </c>
      <c r="C307">
        <v>6</v>
      </c>
      <c r="D307" s="1">
        <v>1.33</v>
      </c>
      <c r="E307" s="1">
        <f>0.171+0.252</f>
        <v>0.42300000000000004</v>
      </c>
      <c r="F307" s="1">
        <f>100*E307/D307</f>
        <v>31.804511278195491</v>
      </c>
      <c r="G307" s="2">
        <v>1</v>
      </c>
      <c r="I307" s="1">
        <f>(0.5/0.44)*D307</f>
        <v>1.5113636363636367</v>
      </c>
      <c r="J307" s="1">
        <f>(0.5/0.44)*E307</f>
        <v>0.48068181818181827</v>
      </c>
    </row>
    <row r="308" spans="1:10" x14ac:dyDescent="0.2">
      <c r="B308">
        <v>7</v>
      </c>
      <c r="C308">
        <v>7</v>
      </c>
      <c r="D308" s="1">
        <v>1.944</v>
      </c>
      <c r="E308" s="1">
        <v>0.127</v>
      </c>
      <c r="F308" s="1">
        <f>100*E308/D308</f>
        <v>6.5329218106995883</v>
      </c>
      <c r="G308" s="2">
        <v>1</v>
      </c>
      <c r="I308" s="1">
        <f>(0.5/0.44)*D308</f>
        <v>2.2090909090909094</v>
      </c>
      <c r="J308" s="1">
        <f>(0.5/0.44)*E308</f>
        <v>0.14431818181818185</v>
      </c>
    </row>
    <row r="309" spans="1:10" x14ac:dyDescent="0.2">
      <c r="B309">
        <v>8</v>
      </c>
      <c r="C309">
        <v>8</v>
      </c>
      <c r="D309" s="1">
        <v>2.2730000000000001</v>
      </c>
      <c r="E309" s="1">
        <v>1.446</v>
      </c>
      <c r="F309" s="1">
        <f>100*E309/D309</f>
        <v>63.616366036075668</v>
      </c>
      <c r="G309" s="2">
        <v>1</v>
      </c>
      <c r="I309" s="1">
        <f>(0.5/0.44)*D309</f>
        <v>2.5829545454545459</v>
      </c>
      <c r="J309" s="1">
        <f>(0.5/0.44)*E309</f>
        <v>1.6431818181818183</v>
      </c>
    </row>
    <row r="310" spans="1:10" x14ac:dyDescent="0.2">
      <c r="B310">
        <v>9</v>
      </c>
      <c r="C310">
        <v>9</v>
      </c>
      <c r="D310" s="1">
        <v>1.403</v>
      </c>
      <c r="E310" s="1">
        <v>0.77900000000000003</v>
      </c>
      <c r="F310" s="1">
        <f>100*E310/D310</f>
        <v>55.523877405559517</v>
      </c>
      <c r="G310" s="2">
        <v>1</v>
      </c>
      <c r="I310" s="1">
        <f>(0.5/0.44)*D310</f>
        <v>1.594318181818182</v>
      </c>
      <c r="J310" s="1">
        <f>(0.5/0.44)*E310</f>
        <v>0.88522727272727286</v>
      </c>
    </row>
    <row r="311" spans="1:10" x14ac:dyDescent="0.2">
      <c r="B311">
        <v>10</v>
      </c>
      <c r="C311">
        <v>10</v>
      </c>
      <c r="D311" s="1">
        <v>2.0179999999999998</v>
      </c>
      <c r="E311" s="1">
        <f>0.213+0.081</f>
        <v>0.29399999999999998</v>
      </c>
      <c r="F311" s="1">
        <f>100*E311/D311</f>
        <v>14.568880079286423</v>
      </c>
      <c r="G311" s="2">
        <v>1</v>
      </c>
      <c r="I311" s="1">
        <f>(0.5/0.44)*D311</f>
        <v>2.293181818181818</v>
      </c>
      <c r="J311" s="1">
        <f>(0.5/0.44)*E311</f>
        <v>0.33409090909090911</v>
      </c>
    </row>
    <row r="312" spans="1:10" x14ac:dyDescent="0.2">
      <c r="B312">
        <v>11</v>
      </c>
      <c r="C312">
        <v>11</v>
      </c>
      <c r="D312" s="1">
        <v>1.367</v>
      </c>
      <c r="E312" s="1">
        <f>0.16+0.185</f>
        <v>0.34499999999999997</v>
      </c>
      <c r="F312" s="1">
        <f>100*E312/D312</f>
        <v>25.237746891002196</v>
      </c>
      <c r="G312" s="2">
        <v>1</v>
      </c>
      <c r="I312" s="1">
        <f>(0.5/0.44)*D312</f>
        <v>1.553409090909091</v>
      </c>
      <c r="J312" s="1">
        <f>(0.5/0.44)*E312</f>
        <v>0.39204545454545453</v>
      </c>
    </row>
    <row r="313" spans="1:10" x14ac:dyDescent="0.2">
      <c r="B313">
        <v>12</v>
      </c>
      <c r="C313">
        <v>12</v>
      </c>
      <c r="D313" s="1">
        <v>1.5649999999999999</v>
      </c>
      <c r="E313" s="1">
        <v>0.59599999999999997</v>
      </c>
      <c r="F313" s="1">
        <f>100*E313/D313</f>
        <v>38.083067092651753</v>
      </c>
      <c r="G313" s="2">
        <v>1</v>
      </c>
      <c r="I313" s="1">
        <f>(0.5/0.44)*D313</f>
        <v>1.7784090909090911</v>
      </c>
      <c r="J313" s="1">
        <f>(0.5/0.44)*E313</f>
        <v>0.67727272727272725</v>
      </c>
    </row>
    <row r="314" spans="1:10" x14ac:dyDescent="0.2">
      <c r="B314">
        <v>13</v>
      </c>
      <c r="C314">
        <v>13</v>
      </c>
      <c r="D314" s="1">
        <v>1.419</v>
      </c>
      <c r="E314" s="1">
        <v>0.16300000000000001</v>
      </c>
      <c r="F314" s="1">
        <f>100*E314/D314</f>
        <v>11.486962649753348</v>
      </c>
      <c r="G314" s="2">
        <v>1</v>
      </c>
      <c r="I314" s="1">
        <f>(0.5/0.44)*D314</f>
        <v>1.6125000000000003</v>
      </c>
      <c r="J314" s="1">
        <f>(0.5/0.44)*E314</f>
        <v>0.18522727272727274</v>
      </c>
    </row>
    <row r="315" spans="1:10" x14ac:dyDescent="0.2">
      <c r="B315">
        <v>14</v>
      </c>
      <c r="C315">
        <v>14</v>
      </c>
      <c r="D315" s="1">
        <v>1.2270000000000001</v>
      </c>
      <c r="E315" s="1">
        <v>0.153</v>
      </c>
      <c r="F315" s="1">
        <f>100*E315/D315</f>
        <v>12.469437652811735</v>
      </c>
      <c r="G315" s="2">
        <v>1</v>
      </c>
      <c r="I315" s="1">
        <f>(0.5/0.44)*D315</f>
        <v>1.394318181818182</v>
      </c>
      <c r="J315" s="1">
        <f>(0.5/0.44)*E315</f>
        <v>0.17386363636363639</v>
      </c>
    </row>
    <row r="316" spans="1:10" x14ac:dyDescent="0.2">
      <c r="B316">
        <v>15</v>
      </c>
      <c r="C316">
        <v>15</v>
      </c>
      <c r="D316" s="1">
        <v>1.5589999999999999</v>
      </c>
      <c r="E316" s="1">
        <v>0.65600000000000003</v>
      </c>
      <c r="F316" s="1">
        <f>100*E316/D316</f>
        <v>42.078255291853758</v>
      </c>
      <c r="G316" s="2">
        <v>1</v>
      </c>
      <c r="I316" s="1">
        <f>(0.5/0.44)*D316</f>
        <v>1.7715909090909092</v>
      </c>
      <c r="J316" s="1">
        <f>(0.5/0.44)*E316</f>
        <v>0.74545454545454559</v>
      </c>
    </row>
    <row r="317" spans="1:10" x14ac:dyDescent="0.2">
      <c r="B317">
        <v>16</v>
      </c>
      <c r="C317">
        <v>16</v>
      </c>
      <c r="D317" s="1">
        <v>1.2130000000000001</v>
      </c>
      <c r="E317" s="1">
        <v>0.35</v>
      </c>
      <c r="F317" s="1">
        <f>100*E317/D317</f>
        <v>28.854080791426213</v>
      </c>
      <c r="G317" s="2">
        <v>1</v>
      </c>
      <c r="I317" s="1">
        <f>(0.5/0.44)*D317</f>
        <v>1.3784090909090911</v>
      </c>
      <c r="J317" s="1">
        <f>(0.5/0.44)*E317</f>
        <v>0.39772727272727276</v>
      </c>
    </row>
    <row r="318" spans="1:10" x14ac:dyDescent="0.2">
      <c r="B318">
        <v>17</v>
      </c>
      <c r="C318">
        <v>17</v>
      </c>
      <c r="D318" s="1">
        <v>1.9279999999999999</v>
      </c>
      <c r="E318" s="1">
        <v>0.218</v>
      </c>
      <c r="F318" s="1">
        <f>100*E318/D318</f>
        <v>11.307053941908714</v>
      </c>
      <c r="G318" s="2">
        <v>1</v>
      </c>
      <c r="I318" s="1">
        <f>(0.5/0.44)*D318</f>
        <v>2.1909090909090909</v>
      </c>
      <c r="J318" s="1">
        <f>(0.5/0.44)*E318</f>
        <v>0.24772727272727274</v>
      </c>
    </row>
    <row r="319" spans="1:10" x14ac:dyDescent="0.2">
      <c r="A319" t="s">
        <v>37</v>
      </c>
      <c r="B319">
        <v>18</v>
      </c>
      <c r="C319">
        <v>1</v>
      </c>
      <c r="D319" s="1">
        <v>1.9970000000000001</v>
      </c>
      <c r="E319" s="1">
        <v>1.417</v>
      </c>
      <c r="F319" s="1">
        <f>100*E319/D319</f>
        <v>70.956434651977972</v>
      </c>
      <c r="G319" s="2">
        <v>1</v>
      </c>
      <c r="H319" s="1">
        <f>19/20</f>
        <v>0.95</v>
      </c>
      <c r="I319" s="1">
        <f>(0.5/0.44)*D319</f>
        <v>2.269318181818182</v>
      </c>
      <c r="J319" s="1">
        <f>(0.5/0.44)*E319</f>
        <v>1.6102272727272728</v>
      </c>
    </row>
    <row r="320" spans="1:10" x14ac:dyDescent="0.2">
      <c r="B320">
        <v>19</v>
      </c>
      <c r="C320">
        <v>2</v>
      </c>
      <c r="D320" s="1">
        <v>1.258</v>
      </c>
      <c r="E320" s="1">
        <v>1.137</v>
      </c>
      <c r="F320" s="1">
        <f>100*E320/D320</f>
        <v>90.381558028616851</v>
      </c>
      <c r="G320" s="2">
        <v>1</v>
      </c>
      <c r="I320" s="1">
        <f>(0.5/0.44)*D320</f>
        <v>1.4295454545454547</v>
      </c>
      <c r="J320" s="1">
        <f>(0.5/0.44)*E320</f>
        <v>1.2920454545454547</v>
      </c>
    </row>
    <row r="321" spans="2:10" x14ac:dyDescent="0.2">
      <c r="B321">
        <v>20</v>
      </c>
      <c r="C321">
        <v>3</v>
      </c>
      <c r="D321" s="1">
        <v>1.115</v>
      </c>
      <c r="E321" s="1">
        <v>0.30499999999999999</v>
      </c>
      <c r="F321" s="1">
        <f>100*E321/D321</f>
        <v>27.3542600896861</v>
      </c>
      <c r="G321" s="2">
        <v>1</v>
      </c>
      <c r="I321" s="1">
        <f>(0.5/0.44)*D321</f>
        <v>1.2670454545454546</v>
      </c>
      <c r="J321" s="1">
        <f>(0.5/0.44)*E321</f>
        <v>0.34659090909090912</v>
      </c>
    </row>
    <row r="322" spans="2:10" x14ac:dyDescent="0.2">
      <c r="B322">
        <v>21</v>
      </c>
      <c r="C322">
        <v>4</v>
      </c>
      <c r="D322" s="1">
        <v>1.583</v>
      </c>
      <c r="E322" s="1">
        <v>0.93200000000000005</v>
      </c>
      <c r="F322" s="1">
        <f>100*E322/D322</f>
        <v>58.875552747946941</v>
      </c>
      <c r="G322" s="2">
        <v>1</v>
      </c>
      <c r="I322" s="1">
        <f>(0.5/0.44)*D322</f>
        <v>1.7988636363636366</v>
      </c>
      <c r="J322" s="1">
        <f>(0.5/0.44)*E322</f>
        <v>1.0590909090909093</v>
      </c>
    </row>
    <row r="323" spans="2:10" x14ac:dyDescent="0.2">
      <c r="B323">
        <v>22</v>
      </c>
      <c r="C323">
        <v>5</v>
      </c>
      <c r="D323" s="1">
        <v>1.5980000000000001</v>
      </c>
      <c r="E323" s="1">
        <v>0.42699999999999999</v>
      </c>
      <c r="F323" s="1">
        <f>100*E323/D323</f>
        <v>26.720901126408005</v>
      </c>
      <c r="G323" s="2">
        <v>1</v>
      </c>
      <c r="I323" s="1">
        <f>(0.5/0.44)*D323</f>
        <v>1.8159090909090911</v>
      </c>
      <c r="J323" s="1">
        <f>(0.5/0.44)*E323</f>
        <v>0.48522727272727278</v>
      </c>
    </row>
    <row r="324" spans="2:10" x14ac:dyDescent="0.2">
      <c r="B324">
        <v>23</v>
      </c>
      <c r="C324">
        <v>6</v>
      </c>
      <c r="D324" s="1">
        <v>1.6839999999999999</v>
      </c>
      <c r="E324" s="1">
        <v>0.55000000000000004</v>
      </c>
      <c r="F324" s="1">
        <f>100*E324/D324</f>
        <v>32.660332541567705</v>
      </c>
      <c r="G324" s="2">
        <v>1</v>
      </c>
      <c r="I324" s="1">
        <f>(0.5/0.44)*D324</f>
        <v>1.9136363636363638</v>
      </c>
      <c r="J324" s="1">
        <f>(0.5/0.44)*E324</f>
        <v>0.62500000000000011</v>
      </c>
    </row>
    <row r="325" spans="2:10" x14ac:dyDescent="0.2">
      <c r="B325">
        <v>24</v>
      </c>
      <c r="C325">
        <v>7</v>
      </c>
      <c r="D325" s="1">
        <v>1.1479999999999999</v>
      </c>
      <c r="E325" s="1">
        <v>0</v>
      </c>
      <c r="F325" s="1">
        <f>100*E325/D325</f>
        <v>0</v>
      </c>
      <c r="G325" s="2">
        <v>0</v>
      </c>
      <c r="I325" s="1">
        <f>(0.5/0.44)*D325</f>
        <v>1.3045454545454545</v>
      </c>
      <c r="J325" s="1">
        <f>(0.5/0.44)*E325</f>
        <v>0</v>
      </c>
    </row>
    <row r="326" spans="2:10" x14ac:dyDescent="0.2">
      <c r="B326">
        <v>25</v>
      </c>
      <c r="C326">
        <v>8</v>
      </c>
      <c r="D326" s="1">
        <v>1.752</v>
      </c>
      <c r="E326" s="1">
        <v>0.27200000000000002</v>
      </c>
      <c r="F326" s="1">
        <f>100*E326/D326</f>
        <v>15.525114155251144</v>
      </c>
      <c r="G326" s="2">
        <v>1</v>
      </c>
      <c r="I326" s="1">
        <f>(0.5/0.44)*D326</f>
        <v>1.9909090909090912</v>
      </c>
      <c r="J326" s="1">
        <f>(0.5/0.44)*E326</f>
        <v>0.30909090909090914</v>
      </c>
    </row>
    <row r="327" spans="2:10" x14ac:dyDescent="0.2">
      <c r="B327">
        <v>26</v>
      </c>
      <c r="C327">
        <v>9</v>
      </c>
      <c r="D327" s="1">
        <v>1.9630000000000001</v>
      </c>
      <c r="E327" s="1">
        <v>1.302</v>
      </c>
      <c r="F327" s="1">
        <f>100*E327/D327</f>
        <v>66.327050433010697</v>
      </c>
      <c r="G327" s="2">
        <v>1</v>
      </c>
      <c r="I327" s="1">
        <f>(0.5/0.44)*D327</f>
        <v>2.2306818181818184</v>
      </c>
      <c r="J327" s="1">
        <f>(0.5/0.44)*E327</f>
        <v>1.4795454545454547</v>
      </c>
    </row>
    <row r="328" spans="2:10" x14ac:dyDescent="0.2">
      <c r="B328">
        <v>27</v>
      </c>
      <c r="C328">
        <v>10</v>
      </c>
      <c r="D328" s="1">
        <v>1.2110000000000001</v>
      </c>
      <c r="E328" s="1">
        <v>0.36599999999999999</v>
      </c>
      <c r="F328" s="1">
        <f>100*E328/D328</f>
        <v>30.222956234516928</v>
      </c>
      <c r="G328" s="2">
        <v>1</v>
      </c>
      <c r="I328" s="1">
        <f>(0.5/0.44)*D328</f>
        <v>1.3761363636363639</v>
      </c>
      <c r="J328" s="1">
        <f>(0.5/0.44)*E328</f>
        <v>0.41590909090909095</v>
      </c>
    </row>
    <row r="329" spans="2:10" x14ac:dyDescent="0.2">
      <c r="B329">
        <v>28</v>
      </c>
      <c r="C329">
        <v>11</v>
      </c>
      <c r="D329" s="1">
        <v>1.3640000000000001</v>
      </c>
      <c r="E329" s="1">
        <v>0.36799999999999999</v>
      </c>
      <c r="F329" s="1">
        <f>100*E329/D329</f>
        <v>26.979472140762461</v>
      </c>
      <c r="G329" s="2">
        <v>1</v>
      </c>
      <c r="I329" s="1">
        <f>(0.5/0.44)*D329</f>
        <v>1.5500000000000003</v>
      </c>
      <c r="J329" s="1">
        <f>(0.5/0.44)*E329</f>
        <v>0.41818181818181821</v>
      </c>
    </row>
    <row r="330" spans="2:10" x14ac:dyDescent="0.2">
      <c r="B330">
        <v>29</v>
      </c>
      <c r="C330">
        <v>12</v>
      </c>
      <c r="D330" s="1">
        <v>3.105</v>
      </c>
      <c r="E330" s="1">
        <v>0.76700000000000002</v>
      </c>
      <c r="F330" s="1">
        <f>100*E330/D330</f>
        <v>24.702093397745571</v>
      </c>
      <c r="G330" s="2">
        <v>1</v>
      </c>
      <c r="I330" s="1">
        <f>(0.5/0.44)*D330</f>
        <v>3.5284090909090913</v>
      </c>
      <c r="J330" s="1">
        <f>(0.5/0.44)*E330</f>
        <v>0.87159090909090919</v>
      </c>
    </row>
    <row r="331" spans="2:10" x14ac:dyDescent="0.2">
      <c r="B331">
        <v>30</v>
      </c>
      <c r="C331">
        <v>13</v>
      </c>
      <c r="D331" s="1">
        <v>1.139</v>
      </c>
      <c r="E331" s="1">
        <f>0.231+0.065</f>
        <v>0.29600000000000004</v>
      </c>
      <c r="F331" s="1">
        <f>100*E331/D331</f>
        <v>25.987708516242321</v>
      </c>
      <c r="G331" s="2">
        <v>1</v>
      </c>
      <c r="I331" s="1">
        <f>(0.5/0.44)*D331</f>
        <v>1.2943181818181819</v>
      </c>
      <c r="J331" s="1">
        <f>(0.5/0.44)*E331</f>
        <v>0.33636363636363642</v>
      </c>
    </row>
    <row r="332" spans="2:10" x14ac:dyDescent="0.2">
      <c r="B332">
        <v>31</v>
      </c>
      <c r="C332">
        <v>14</v>
      </c>
      <c r="D332" s="1">
        <v>1.56</v>
      </c>
      <c r="E332" s="1">
        <f>0.17+0.104</f>
        <v>0.27400000000000002</v>
      </c>
      <c r="F332" s="1">
        <f>100*E332/D332</f>
        <v>17.564102564102566</v>
      </c>
      <c r="G332" s="2">
        <v>1</v>
      </c>
      <c r="I332" s="1">
        <f>(0.5/0.44)*D332</f>
        <v>1.7727272727272729</v>
      </c>
      <c r="J332" s="1">
        <f>(0.5/0.44)*E332</f>
        <v>0.3113636363636364</v>
      </c>
    </row>
    <row r="333" spans="2:10" x14ac:dyDescent="0.2">
      <c r="B333">
        <v>32</v>
      </c>
      <c r="C333">
        <v>15</v>
      </c>
      <c r="D333" s="1">
        <v>1.089</v>
      </c>
      <c r="E333" s="1">
        <f>0.151+0.092</f>
        <v>0.24299999999999999</v>
      </c>
      <c r="F333" s="1">
        <f>100*E333/D333</f>
        <v>22.314049586776861</v>
      </c>
      <c r="G333" s="2">
        <v>1</v>
      </c>
      <c r="I333" s="1">
        <f>(0.5/0.44)*D333</f>
        <v>1.2375</v>
      </c>
      <c r="J333" s="1">
        <f>(0.5/0.44)*E333</f>
        <v>0.27613636363636368</v>
      </c>
    </row>
    <row r="334" spans="2:10" x14ac:dyDescent="0.2">
      <c r="B334">
        <v>33</v>
      </c>
      <c r="C334">
        <v>16</v>
      </c>
      <c r="D334" s="1">
        <v>1.38</v>
      </c>
      <c r="E334" s="1">
        <v>0.80700000000000005</v>
      </c>
      <c r="F334" s="1">
        <f>100*E334/D334</f>
        <v>58.478260869565226</v>
      </c>
      <c r="G334" s="2">
        <v>1</v>
      </c>
      <c r="I334" s="1">
        <f>(0.5/0.44)*D334</f>
        <v>1.5681818181818181</v>
      </c>
      <c r="J334" s="1">
        <f>(0.5/0.44)*E334</f>
        <v>0.91704545454545472</v>
      </c>
    </row>
    <row r="335" spans="2:10" x14ac:dyDescent="0.2">
      <c r="B335">
        <v>34</v>
      </c>
      <c r="C335">
        <v>17</v>
      </c>
      <c r="D335" s="1">
        <v>1.74</v>
      </c>
      <c r="E335" s="1">
        <v>0.28399999999999997</v>
      </c>
      <c r="F335" s="1">
        <f>100*E335/D335</f>
        <v>16.321839080459771</v>
      </c>
      <c r="G335" s="2">
        <v>1</v>
      </c>
      <c r="I335" s="1">
        <f>(0.5/0.44)*D335</f>
        <v>1.9772727272727275</v>
      </c>
      <c r="J335" s="1">
        <f>(0.5/0.44)*E335</f>
        <v>0.32272727272727275</v>
      </c>
    </row>
    <row r="336" spans="2:10" x14ac:dyDescent="0.2">
      <c r="B336">
        <v>35</v>
      </c>
      <c r="C336">
        <v>18</v>
      </c>
      <c r="D336" s="1">
        <v>4.9109999999999996</v>
      </c>
      <c r="E336" s="1">
        <f>0.504+0.332+1.039</f>
        <v>1.875</v>
      </c>
      <c r="F336" s="1">
        <f>100*E336/D336</f>
        <v>38.179596823457544</v>
      </c>
      <c r="G336" s="2">
        <v>1</v>
      </c>
      <c r="I336" s="1">
        <f>(0.5/0.44)*D336</f>
        <v>5.5806818181818185</v>
      </c>
      <c r="J336" s="1">
        <f>(0.5/0.44)*E336</f>
        <v>2.1306818181818183</v>
      </c>
    </row>
    <row r="337" spans="1:10" x14ac:dyDescent="0.2">
      <c r="B337">
        <v>36</v>
      </c>
      <c r="C337">
        <v>19</v>
      </c>
      <c r="D337" s="1">
        <v>0.90500000000000003</v>
      </c>
      <c r="E337" s="1">
        <v>0.23699999999999999</v>
      </c>
      <c r="F337" s="1">
        <f>100*E337/D337</f>
        <v>26.187845303867402</v>
      </c>
      <c r="G337" s="2">
        <v>1</v>
      </c>
      <c r="I337" s="1">
        <f>(0.5/0.44)*D337</f>
        <v>1.0284090909090911</v>
      </c>
      <c r="J337" s="1">
        <f>(0.5/0.44)*E337</f>
        <v>0.26931818181818185</v>
      </c>
    </row>
    <row r="338" spans="1:10" x14ac:dyDescent="0.2">
      <c r="B338">
        <v>37</v>
      </c>
      <c r="C338">
        <v>20</v>
      </c>
      <c r="D338" s="1">
        <v>2.2639999999999998</v>
      </c>
      <c r="E338" s="1">
        <v>0.93400000000000005</v>
      </c>
      <c r="F338" s="1">
        <f>100*E338/D338</f>
        <v>41.254416961130751</v>
      </c>
      <c r="G338" s="2">
        <v>1</v>
      </c>
      <c r="I338" s="1">
        <f>(0.5/0.44)*D338</f>
        <v>2.5727272727272728</v>
      </c>
      <c r="J338" s="1">
        <f>(0.5/0.44)*E338</f>
        <v>1.0613636363636365</v>
      </c>
    </row>
    <row r="339" spans="1:10" x14ac:dyDescent="0.2">
      <c r="A339" t="s">
        <v>36</v>
      </c>
      <c r="B339">
        <v>38</v>
      </c>
      <c r="C339">
        <v>1</v>
      </c>
      <c r="D339" s="1">
        <v>1.546</v>
      </c>
      <c r="E339" s="1">
        <f>0.121+0.206</f>
        <v>0.32699999999999996</v>
      </c>
      <c r="F339" s="1">
        <f>100*E339/D339</f>
        <v>21.151358344113838</v>
      </c>
      <c r="G339" s="2">
        <v>1</v>
      </c>
      <c r="H339" s="1">
        <f>19/21</f>
        <v>0.90476190476190477</v>
      </c>
      <c r="I339" s="1">
        <f>(0.5/0.44)*D339</f>
        <v>1.7568181818181821</v>
      </c>
      <c r="J339" s="1">
        <f>(0.5/0.44)*E339</f>
        <v>0.37159090909090908</v>
      </c>
    </row>
    <row r="340" spans="1:10" x14ac:dyDescent="0.2">
      <c r="B340">
        <v>39</v>
      </c>
      <c r="C340">
        <v>2</v>
      </c>
      <c r="D340" s="1">
        <v>2.4169999999999998</v>
      </c>
      <c r="E340" s="1">
        <f>0.851+0.153</f>
        <v>1.004</v>
      </c>
      <c r="F340" s="1">
        <f>100*E340/D340</f>
        <v>41.539098055440633</v>
      </c>
      <c r="G340" s="2">
        <v>1</v>
      </c>
      <c r="I340" s="1">
        <f>(0.5/0.44)*D340</f>
        <v>2.7465909090909091</v>
      </c>
      <c r="J340" s="1">
        <f>(0.5/0.44)*E340</f>
        <v>1.1409090909090911</v>
      </c>
    </row>
    <row r="341" spans="1:10" x14ac:dyDescent="0.2">
      <c r="B341">
        <v>40</v>
      </c>
      <c r="C341">
        <v>3</v>
      </c>
      <c r="D341" s="1">
        <v>1.62</v>
      </c>
      <c r="E341" s="1">
        <v>0.188</v>
      </c>
      <c r="F341" s="1">
        <f>100*E341/D341</f>
        <v>11.604938271604938</v>
      </c>
      <c r="G341" s="2">
        <v>1</v>
      </c>
      <c r="I341" s="1">
        <f>(0.5/0.44)*D341</f>
        <v>1.8409090909090913</v>
      </c>
      <c r="J341" s="1">
        <f>(0.5/0.44)*E341</f>
        <v>0.21363636363636365</v>
      </c>
    </row>
    <row r="342" spans="1:10" x14ac:dyDescent="0.2">
      <c r="B342">
        <v>41</v>
      </c>
      <c r="C342">
        <v>4</v>
      </c>
      <c r="D342" s="1">
        <v>1.4390000000000001</v>
      </c>
      <c r="E342" s="1">
        <v>0.38200000000000001</v>
      </c>
      <c r="F342" s="1">
        <f>100*E342/D342</f>
        <v>26.546212647671997</v>
      </c>
      <c r="G342" s="2">
        <v>1</v>
      </c>
      <c r="I342" s="1">
        <f>(0.5/0.44)*D342</f>
        <v>1.635227272727273</v>
      </c>
      <c r="J342" s="1">
        <f>(0.5/0.44)*E342</f>
        <v>0.43409090909090914</v>
      </c>
    </row>
    <row r="343" spans="1:10" x14ac:dyDescent="0.2">
      <c r="B343">
        <v>42</v>
      </c>
      <c r="C343">
        <v>5</v>
      </c>
      <c r="D343" s="1">
        <v>1.304</v>
      </c>
      <c r="E343" s="1">
        <v>0.17599999999999999</v>
      </c>
      <c r="F343" s="1">
        <f>100*E343/D343</f>
        <v>13.496932515337422</v>
      </c>
      <c r="G343" s="2">
        <v>1</v>
      </c>
      <c r="I343" s="1">
        <f>(0.5/0.44)*D343</f>
        <v>1.4818181818181819</v>
      </c>
      <c r="J343" s="1">
        <f>(0.5/0.44)*E343</f>
        <v>0.2</v>
      </c>
    </row>
    <row r="344" spans="1:10" x14ac:dyDescent="0.2">
      <c r="B344">
        <v>43</v>
      </c>
      <c r="C344">
        <v>6</v>
      </c>
      <c r="D344" s="1">
        <v>1.85</v>
      </c>
      <c r="E344" s="1">
        <v>0</v>
      </c>
      <c r="F344" s="1">
        <f>100*E344/D344</f>
        <v>0</v>
      </c>
      <c r="G344" s="2">
        <v>0</v>
      </c>
      <c r="I344" s="1">
        <f>(0.5/0.44)*D344</f>
        <v>2.1022727272727275</v>
      </c>
      <c r="J344" s="1">
        <f>(0.5/0.44)*E344</f>
        <v>0</v>
      </c>
    </row>
    <row r="345" spans="1:10" x14ac:dyDescent="0.2">
      <c r="B345">
        <v>44</v>
      </c>
      <c r="C345">
        <v>7</v>
      </c>
      <c r="D345" s="1">
        <v>2.0619999999999998</v>
      </c>
      <c r="E345" s="1">
        <f>0.406+0.355</f>
        <v>0.76100000000000001</v>
      </c>
      <c r="F345" s="1">
        <f>100*E345/D345</f>
        <v>36.905916585838995</v>
      </c>
      <c r="G345" s="2">
        <v>1</v>
      </c>
      <c r="I345" s="1">
        <f>(0.5/0.44)*D345</f>
        <v>2.3431818181818183</v>
      </c>
      <c r="J345" s="1">
        <f>(0.5/0.44)*E345</f>
        <v>0.86477272727272736</v>
      </c>
    </row>
    <row r="346" spans="1:10" x14ac:dyDescent="0.2">
      <c r="B346">
        <v>45</v>
      </c>
      <c r="C346">
        <v>8</v>
      </c>
      <c r="D346" s="1">
        <v>1.4330000000000001</v>
      </c>
      <c r="E346" s="1">
        <v>0</v>
      </c>
      <c r="F346" s="1">
        <f>100*E346/D346</f>
        <v>0</v>
      </c>
      <c r="G346" s="2">
        <v>0</v>
      </c>
      <c r="I346" s="1">
        <f>(0.5/0.44)*D346</f>
        <v>1.6284090909090911</v>
      </c>
      <c r="J346" s="1">
        <f>(0.5/0.44)*E346</f>
        <v>0</v>
      </c>
    </row>
    <row r="347" spans="1:10" x14ac:dyDescent="0.2">
      <c r="B347">
        <v>46</v>
      </c>
      <c r="C347">
        <v>9</v>
      </c>
      <c r="D347" s="1">
        <v>1.012</v>
      </c>
      <c r="E347" s="1">
        <v>0.32400000000000001</v>
      </c>
      <c r="F347" s="1">
        <f>100*E347/D347</f>
        <v>32.015810276679844</v>
      </c>
      <c r="G347" s="2">
        <v>1</v>
      </c>
      <c r="I347" s="1">
        <f>(0.5/0.44)*D347</f>
        <v>1.1500000000000001</v>
      </c>
      <c r="J347" s="1">
        <f>(0.5/0.44)*E347</f>
        <v>0.36818181818181822</v>
      </c>
    </row>
    <row r="348" spans="1:10" x14ac:dyDescent="0.2">
      <c r="B348">
        <v>47</v>
      </c>
      <c r="C348">
        <v>10</v>
      </c>
      <c r="D348" s="1">
        <v>0.84399999999999997</v>
      </c>
      <c r="E348" s="1">
        <v>0.10100000000000001</v>
      </c>
      <c r="F348" s="1">
        <f>100*E348/D348</f>
        <v>11.966824644549765</v>
      </c>
      <c r="G348" s="2">
        <v>1</v>
      </c>
      <c r="I348" s="1">
        <f>(0.5/0.44)*D348</f>
        <v>0.95909090909090911</v>
      </c>
      <c r="J348" s="1">
        <f>(0.5/0.44)*E348</f>
        <v>0.11477272727272729</v>
      </c>
    </row>
    <row r="349" spans="1:10" x14ac:dyDescent="0.2">
      <c r="B349">
        <v>48</v>
      </c>
      <c r="C349">
        <v>11</v>
      </c>
      <c r="D349" s="1">
        <v>2.4830000000000001</v>
      </c>
      <c r="E349" s="1">
        <v>0.48</v>
      </c>
      <c r="F349" s="1">
        <f>100*E349/D349</f>
        <v>19.331453886427706</v>
      </c>
      <c r="G349" s="2">
        <v>1</v>
      </c>
      <c r="I349" s="1">
        <f>(0.5/0.44)*D349</f>
        <v>2.8215909090909093</v>
      </c>
      <c r="J349" s="1">
        <f>(0.5/0.44)*E349</f>
        <v>0.54545454545454553</v>
      </c>
    </row>
    <row r="350" spans="1:10" x14ac:dyDescent="0.2">
      <c r="B350">
        <v>49</v>
      </c>
      <c r="C350">
        <v>12</v>
      </c>
      <c r="D350" s="1">
        <v>1.08</v>
      </c>
      <c r="E350" s="1">
        <v>0.23300000000000001</v>
      </c>
      <c r="F350" s="1">
        <f>100*E350/D350</f>
        <v>21.574074074074073</v>
      </c>
      <c r="G350" s="2">
        <v>1</v>
      </c>
      <c r="I350" s="1">
        <f>(0.5/0.44)*D350</f>
        <v>1.2272727272727275</v>
      </c>
      <c r="J350" s="1">
        <f>(0.5/0.44)*E350</f>
        <v>0.26477272727272733</v>
      </c>
    </row>
    <row r="351" spans="1:10" x14ac:dyDescent="0.2">
      <c r="B351">
        <v>50</v>
      </c>
      <c r="C351">
        <v>13</v>
      </c>
      <c r="D351" s="1">
        <v>1.3819999999999999</v>
      </c>
      <c r="E351" s="1">
        <f>0.118+0.114</f>
        <v>0.23199999999999998</v>
      </c>
      <c r="F351" s="1">
        <f>100*E351/D351</f>
        <v>16.787264833574529</v>
      </c>
      <c r="G351" s="2">
        <v>1</v>
      </c>
      <c r="I351" s="1">
        <f>(0.5/0.44)*D351</f>
        <v>1.5704545454545455</v>
      </c>
      <c r="J351" s="1">
        <f>(0.5/0.44)*E351</f>
        <v>0.26363636363636367</v>
      </c>
    </row>
    <row r="352" spans="1:10" x14ac:dyDescent="0.2">
      <c r="B352">
        <v>51</v>
      </c>
      <c r="C352">
        <v>14</v>
      </c>
      <c r="D352" s="1">
        <v>2.4430000000000001</v>
      </c>
      <c r="E352" s="1">
        <v>0.33900000000000002</v>
      </c>
      <c r="F352" s="1">
        <f>100*E352/D352</f>
        <v>13.876381498158004</v>
      </c>
      <c r="G352" s="2">
        <v>1</v>
      </c>
      <c r="I352" s="1">
        <f>(0.5/0.44)*D352</f>
        <v>2.7761363636363638</v>
      </c>
      <c r="J352" s="1">
        <f>(0.5/0.44)*E352</f>
        <v>0.38522727272727281</v>
      </c>
    </row>
    <row r="353" spans="1:10" x14ac:dyDescent="0.2">
      <c r="B353">
        <v>52</v>
      </c>
      <c r="C353">
        <v>15</v>
      </c>
      <c r="D353" s="1">
        <v>1.054</v>
      </c>
      <c r="E353" s="1">
        <f>0.115+0.117</f>
        <v>0.23200000000000001</v>
      </c>
      <c r="F353" s="1">
        <f>100*E353/D353</f>
        <v>22.011385199240987</v>
      </c>
      <c r="G353" s="2">
        <v>1</v>
      </c>
      <c r="I353" s="1">
        <f>(0.5/0.44)*D353</f>
        <v>1.197727272727273</v>
      </c>
      <c r="J353" s="1">
        <f>(0.5/0.44)*E353</f>
        <v>0.26363636363636367</v>
      </c>
    </row>
    <row r="354" spans="1:10" x14ac:dyDescent="0.2">
      <c r="B354">
        <v>53</v>
      </c>
      <c r="C354">
        <v>16</v>
      </c>
      <c r="D354" s="1">
        <v>0.91400000000000003</v>
      </c>
      <c r="E354" s="1">
        <v>0.23100000000000001</v>
      </c>
      <c r="F354" s="1">
        <f>100*E354/D354</f>
        <v>25.273522975929978</v>
      </c>
      <c r="G354" s="2">
        <v>1</v>
      </c>
      <c r="I354" s="1">
        <f>(0.5/0.44)*D354</f>
        <v>1.0386363636363638</v>
      </c>
      <c r="J354" s="1">
        <f>(0.5/0.44)*E354</f>
        <v>0.26250000000000001</v>
      </c>
    </row>
    <row r="355" spans="1:10" x14ac:dyDescent="0.2">
      <c r="B355">
        <v>54</v>
      </c>
      <c r="C355">
        <v>17</v>
      </c>
      <c r="D355" s="1">
        <v>0.52100000000000002</v>
      </c>
      <c r="E355" s="1">
        <v>0.246</v>
      </c>
      <c r="F355" s="1">
        <f>100*E355/D355</f>
        <v>47.216890595009595</v>
      </c>
      <c r="G355" s="2">
        <v>1</v>
      </c>
      <c r="I355" s="1">
        <f>(0.5/0.44)*D355</f>
        <v>0.59204545454545465</v>
      </c>
      <c r="J355" s="1">
        <f>(0.5/0.44)*E355</f>
        <v>0.27954545454545454</v>
      </c>
    </row>
    <row r="356" spans="1:10" x14ac:dyDescent="0.2">
      <c r="B356">
        <v>55</v>
      </c>
      <c r="C356">
        <v>18</v>
      </c>
      <c r="D356" s="1">
        <v>1.1499999999999999</v>
      </c>
      <c r="E356" s="1">
        <v>0.29699999999999999</v>
      </c>
      <c r="F356" s="1">
        <f>100*E356/D356</f>
        <v>25.826086956521742</v>
      </c>
      <c r="G356" s="2">
        <v>1</v>
      </c>
      <c r="I356" s="1">
        <f>(0.5/0.44)*D356</f>
        <v>1.3068181818181819</v>
      </c>
      <c r="J356" s="1">
        <f>(0.5/0.44)*E356</f>
        <v>0.33750000000000002</v>
      </c>
    </row>
    <row r="357" spans="1:10" x14ac:dyDescent="0.2">
      <c r="B357">
        <v>56</v>
      </c>
      <c r="C357">
        <v>19</v>
      </c>
      <c r="D357" s="1">
        <v>0.97399999999999998</v>
      </c>
      <c r="E357" s="1">
        <v>0.153</v>
      </c>
      <c r="F357" s="1">
        <f>100*E357/D357</f>
        <v>15.70841889117043</v>
      </c>
      <c r="G357" s="2">
        <v>1</v>
      </c>
      <c r="I357" s="1">
        <f>(0.5/0.44)*D357</f>
        <v>1.1068181818181819</v>
      </c>
      <c r="J357" s="1">
        <f>(0.5/0.44)*E357</f>
        <v>0.17386363636363639</v>
      </c>
    </row>
    <row r="358" spans="1:10" x14ac:dyDescent="0.2">
      <c r="B358">
        <v>57</v>
      </c>
      <c r="C358">
        <v>20</v>
      </c>
      <c r="D358" s="1">
        <v>1.552</v>
      </c>
      <c r="E358" s="1">
        <v>0.40300000000000002</v>
      </c>
      <c r="F358" s="1">
        <f>100*E358/D358</f>
        <v>25.966494845360828</v>
      </c>
      <c r="G358" s="2">
        <v>1</v>
      </c>
      <c r="I358" s="1">
        <f>(0.5/0.44)*D358</f>
        <v>1.7636363636363639</v>
      </c>
      <c r="J358" s="1">
        <f>(0.5/0.44)*E358</f>
        <v>0.4579545454545455</v>
      </c>
    </row>
    <row r="359" spans="1:10" x14ac:dyDescent="0.2">
      <c r="B359">
        <v>58</v>
      </c>
      <c r="C359">
        <v>21</v>
      </c>
      <c r="D359" s="1">
        <v>1.81</v>
      </c>
      <c r="E359" s="1">
        <v>0.40699999999999997</v>
      </c>
      <c r="F359" s="1">
        <f>100*E359/D359</f>
        <v>22.486187845303863</v>
      </c>
      <c r="G359" s="2">
        <v>1</v>
      </c>
      <c r="I359" s="1">
        <f>(0.5/0.44)*D359</f>
        <v>2.0568181818181821</v>
      </c>
      <c r="J359" s="1">
        <f>(0.5/0.44)*E359</f>
        <v>0.46250000000000002</v>
      </c>
    </row>
    <row r="360" spans="1:10" x14ac:dyDescent="0.2">
      <c r="A360" t="s">
        <v>35</v>
      </c>
      <c r="B360">
        <v>59</v>
      </c>
      <c r="C360">
        <v>1</v>
      </c>
      <c r="D360" s="1">
        <v>1.2929999999999999</v>
      </c>
      <c r="E360" s="1">
        <v>0</v>
      </c>
      <c r="F360" s="1">
        <f>100*E360/D360</f>
        <v>0</v>
      </c>
      <c r="G360" s="2">
        <v>0</v>
      </c>
      <c r="H360" s="1">
        <f>6/8</f>
        <v>0.75</v>
      </c>
      <c r="I360" s="1">
        <f>(0.5/0.44)*D360</f>
        <v>1.469318181818182</v>
      </c>
      <c r="J360" s="1">
        <f>(0.5/0.44)*E360</f>
        <v>0</v>
      </c>
    </row>
    <row r="361" spans="1:10" x14ac:dyDescent="0.2">
      <c r="B361">
        <v>60</v>
      </c>
      <c r="C361">
        <v>2</v>
      </c>
      <c r="D361" s="1">
        <v>1.526</v>
      </c>
      <c r="E361" s="1">
        <v>0.38500000000000001</v>
      </c>
      <c r="F361" s="1">
        <f>100*E361/D361</f>
        <v>25.229357798165136</v>
      </c>
      <c r="G361" s="2">
        <v>1</v>
      </c>
      <c r="I361" s="1">
        <f>(0.5/0.44)*D361</f>
        <v>1.7340909090909093</v>
      </c>
      <c r="J361" s="1">
        <f>(0.5/0.44)*E361</f>
        <v>0.43750000000000006</v>
      </c>
    </row>
    <row r="362" spans="1:10" x14ac:dyDescent="0.2">
      <c r="B362">
        <v>61</v>
      </c>
      <c r="C362">
        <v>3</v>
      </c>
      <c r="D362" s="1">
        <v>1.222</v>
      </c>
      <c r="E362" s="1">
        <v>0.20699999999999999</v>
      </c>
      <c r="F362" s="1">
        <f>100*E362/D362</f>
        <v>16.939443535188214</v>
      </c>
      <c r="G362" s="2">
        <v>1</v>
      </c>
      <c r="I362" s="1">
        <f>(0.5/0.44)*D362</f>
        <v>1.3886363636363637</v>
      </c>
      <c r="J362" s="1">
        <f>(0.5/0.44)*E362</f>
        <v>0.23522727272727273</v>
      </c>
    </row>
    <row r="363" spans="1:10" x14ac:dyDescent="0.2">
      <c r="B363">
        <v>62</v>
      </c>
      <c r="C363">
        <v>4</v>
      </c>
      <c r="D363" s="1">
        <v>1.3080000000000001</v>
      </c>
      <c r="E363" s="1">
        <v>0</v>
      </c>
      <c r="F363" s="1">
        <f>100*E363/D363</f>
        <v>0</v>
      </c>
      <c r="G363" s="2">
        <v>0</v>
      </c>
      <c r="I363" s="1">
        <f>(0.5/0.44)*D363</f>
        <v>1.4863636363636366</v>
      </c>
      <c r="J363" s="1">
        <f>(0.5/0.44)*E363</f>
        <v>0</v>
      </c>
    </row>
    <row r="364" spans="1:10" x14ac:dyDescent="0.2">
      <c r="B364">
        <v>63</v>
      </c>
      <c r="C364">
        <v>5</v>
      </c>
      <c r="D364" s="1">
        <v>1.3660000000000001</v>
      </c>
      <c r="E364" s="1">
        <v>0.16700000000000001</v>
      </c>
      <c r="F364" s="1">
        <f>100*E364/D364</f>
        <v>12.225475841874083</v>
      </c>
      <c r="G364" s="2">
        <v>1</v>
      </c>
      <c r="I364" s="1">
        <f>(0.5/0.44)*D364</f>
        <v>1.5522727272727275</v>
      </c>
      <c r="J364" s="1">
        <f>(0.5/0.44)*E364</f>
        <v>0.18977272727272729</v>
      </c>
    </row>
    <row r="365" spans="1:10" x14ac:dyDescent="0.2">
      <c r="B365">
        <v>64</v>
      </c>
      <c r="C365">
        <v>6</v>
      </c>
      <c r="D365" s="1">
        <v>0.92300000000000004</v>
      </c>
      <c r="E365" s="1">
        <v>0.32200000000000001</v>
      </c>
      <c r="F365" s="1">
        <f>100*E365/D365</f>
        <v>34.886240520043337</v>
      </c>
      <c r="G365" s="2">
        <v>1</v>
      </c>
      <c r="I365" s="1">
        <f>(0.5/0.44)*D365</f>
        <v>1.0488636363636366</v>
      </c>
      <c r="J365" s="1">
        <f>(0.5/0.44)*E365</f>
        <v>0.36590909090909096</v>
      </c>
    </row>
    <row r="366" spans="1:10" x14ac:dyDescent="0.2">
      <c r="B366">
        <v>65</v>
      </c>
      <c r="C366">
        <v>7</v>
      </c>
      <c r="D366" s="1">
        <v>2.464</v>
      </c>
      <c r="E366" s="1">
        <f>0.217+0.188</f>
        <v>0.40500000000000003</v>
      </c>
      <c r="F366" s="1">
        <f>100*E366/D366</f>
        <v>16.436688311688311</v>
      </c>
      <c r="G366" s="2">
        <v>1</v>
      </c>
      <c r="I366" s="1">
        <f>(0.5/0.44)*D366</f>
        <v>2.8000000000000003</v>
      </c>
      <c r="J366" s="1">
        <f>(0.5/0.44)*E366</f>
        <v>0.46022727272727282</v>
      </c>
    </row>
    <row r="367" spans="1:10" x14ac:dyDescent="0.2">
      <c r="B367">
        <v>66</v>
      </c>
      <c r="C367">
        <v>8</v>
      </c>
      <c r="D367" s="1">
        <v>1.125</v>
      </c>
      <c r="E367" s="1">
        <v>0.11899999999999999</v>
      </c>
      <c r="F367" s="1">
        <f>100*E367/D367</f>
        <v>10.577777777777776</v>
      </c>
      <c r="G367" s="2">
        <v>1</v>
      </c>
      <c r="I367" s="1">
        <f>(0.5/0.44)*D367</f>
        <v>1.2784090909090911</v>
      </c>
      <c r="J367" s="1">
        <f>(0.5/0.44)*E367</f>
        <v>0.13522727272727272</v>
      </c>
    </row>
    <row r="368" spans="1:10" x14ac:dyDescent="0.2">
      <c r="A368" t="s">
        <v>34</v>
      </c>
      <c r="B368">
        <v>67</v>
      </c>
      <c r="C368">
        <v>1</v>
      </c>
      <c r="D368" s="1">
        <v>1.534</v>
      </c>
      <c r="E368" s="1">
        <f>0.322+0.196</f>
        <v>0.51800000000000002</v>
      </c>
      <c r="F368" s="1">
        <f>100*E368/D368</f>
        <v>33.767926988265977</v>
      </c>
      <c r="G368" s="2">
        <v>1</v>
      </c>
      <c r="H368" s="1">
        <f>21/22</f>
        <v>0.95454545454545459</v>
      </c>
      <c r="I368" s="1">
        <f>(0.5/0.44)*D368</f>
        <v>1.7431818181818184</v>
      </c>
      <c r="J368" s="1">
        <f>(0.5/0.44)*E368</f>
        <v>0.58863636363636374</v>
      </c>
    </row>
    <row r="369" spans="2:10" x14ac:dyDescent="0.2">
      <c r="B369">
        <v>68</v>
      </c>
      <c r="C369">
        <v>2</v>
      </c>
      <c r="D369" s="1">
        <v>1.74</v>
      </c>
      <c r="E369" s="1">
        <v>0.54300000000000004</v>
      </c>
      <c r="F369" s="1">
        <f>100*E369/D369</f>
        <v>31.206896551724139</v>
      </c>
      <c r="G369" s="2">
        <v>1</v>
      </c>
      <c r="I369" s="1">
        <f>(0.5/0.44)*D369</f>
        <v>1.9772727272727275</v>
      </c>
      <c r="J369" s="1">
        <f>(0.5/0.44)*E369</f>
        <v>0.61704545454545467</v>
      </c>
    </row>
    <row r="370" spans="2:10" x14ac:dyDescent="0.2">
      <c r="B370">
        <v>69</v>
      </c>
      <c r="C370">
        <v>3</v>
      </c>
      <c r="D370" s="1">
        <v>2.4620000000000002</v>
      </c>
      <c r="E370" s="1">
        <f>0.101+0.23+0.072</f>
        <v>0.40300000000000002</v>
      </c>
      <c r="F370" s="1">
        <f>100*E370/D370</f>
        <v>16.368805848903332</v>
      </c>
      <c r="G370" s="2">
        <v>1</v>
      </c>
      <c r="I370" s="1">
        <f>(0.5/0.44)*D370</f>
        <v>2.7977272727272733</v>
      </c>
      <c r="J370" s="1">
        <f>(0.5/0.44)*E370</f>
        <v>0.4579545454545455</v>
      </c>
    </row>
    <row r="371" spans="2:10" x14ac:dyDescent="0.2">
      <c r="B371">
        <v>70</v>
      </c>
      <c r="C371">
        <v>4</v>
      </c>
      <c r="D371" s="1">
        <v>1.4810000000000001</v>
      </c>
      <c r="E371" s="1">
        <f>0.211+0.048</f>
        <v>0.25900000000000001</v>
      </c>
      <c r="F371" s="1">
        <f>100*E371/D371</f>
        <v>17.488183659689401</v>
      </c>
      <c r="G371" s="2">
        <v>1</v>
      </c>
      <c r="I371" s="1">
        <f>(0.5/0.44)*D371</f>
        <v>1.6829545454545458</v>
      </c>
      <c r="J371" s="1">
        <f>(0.5/0.44)*E371</f>
        <v>0.29431818181818187</v>
      </c>
    </row>
    <row r="372" spans="2:10" x14ac:dyDescent="0.2">
      <c r="B372">
        <v>71</v>
      </c>
      <c r="C372">
        <v>5</v>
      </c>
      <c r="D372" s="1">
        <v>1.4470000000000001</v>
      </c>
      <c r="E372" s="1">
        <f>0.229+0.173+0.177</f>
        <v>0.57899999999999996</v>
      </c>
      <c r="F372" s="1">
        <f>100*E372/D372</f>
        <v>40.013821700069109</v>
      </c>
      <c r="G372" s="2">
        <v>1</v>
      </c>
      <c r="I372" s="1">
        <f>(0.5/0.44)*D372</f>
        <v>1.644318181818182</v>
      </c>
      <c r="J372" s="1">
        <f>(0.5/0.44)*E372</f>
        <v>0.65795454545454546</v>
      </c>
    </row>
    <row r="373" spans="2:10" x14ac:dyDescent="0.2">
      <c r="B373">
        <v>72</v>
      </c>
      <c r="C373">
        <v>6</v>
      </c>
      <c r="D373" s="1">
        <v>1.2649999999999999</v>
      </c>
      <c r="E373" s="1">
        <v>0.115</v>
      </c>
      <c r="F373" s="1">
        <f>100*E373/D373</f>
        <v>9.0909090909090917</v>
      </c>
      <c r="G373" s="2">
        <v>1</v>
      </c>
      <c r="I373" s="1">
        <f>(0.5/0.44)*D373</f>
        <v>1.4375</v>
      </c>
      <c r="J373" s="1">
        <f>(0.5/0.44)*E373</f>
        <v>0.1306818181818182</v>
      </c>
    </row>
    <row r="374" spans="2:10" x14ac:dyDescent="0.2">
      <c r="B374">
        <v>73</v>
      </c>
      <c r="C374">
        <v>7</v>
      </c>
      <c r="D374" s="1">
        <v>1.1319999999999999</v>
      </c>
      <c r="E374" s="1">
        <v>0.26500000000000001</v>
      </c>
      <c r="F374" s="1">
        <f>100*E374/D374</f>
        <v>23.409893992932865</v>
      </c>
      <c r="G374" s="2">
        <v>1</v>
      </c>
      <c r="I374" s="1">
        <f>(0.5/0.44)*D374</f>
        <v>1.2863636363636364</v>
      </c>
      <c r="J374" s="1">
        <f>(0.5/0.44)*E374</f>
        <v>0.3011363636363637</v>
      </c>
    </row>
    <row r="375" spans="2:10" x14ac:dyDescent="0.2">
      <c r="B375">
        <v>74</v>
      </c>
      <c r="C375">
        <v>8</v>
      </c>
      <c r="D375" s="1">
        <v>1.946</v>
      </c>
      <c r="E375" s="1">
        <v>0.27700000000000002</v>
      </c>
      <c r="F375" s="1">
        <f>100*E375/D375</f>
        <v>14.234326824254884</v>
      </c>
      <c r="G375" s="2">
        <v>1</v>
      </c>
      <c r="I375" s="1">
        <f>(0.5/0.44)*D375</f>
        <v>2.2113636363636364</v>
      </c>
      <c r="J375" s="1">
        <f>(0.5/0.44)*E375</f>
        <v>0.31477272727272732</v>
      </c>
    </row>
    <row r="376" spans="2:10" x14ac:dyDescent="0.2">
      <c r="B376">
        <v>75</v>
      </c>
      <c r="C376">
        <v>9</v>
      </c>
      <c r="D376" s="1">
        <v>1.175</v>
      </c>
      <c r="E376" s="1">
        <f>0.289+0.433</f>
        <v>0.72199999999999998</v>
      </c>
      <c r="F376" s="1">
        <f>100*E376/D376</f>
        <v>61.446808510638299</v>
      </c>
      <c r="G376" s="2">
        <v>1</v>
      </c>
      <c r="I376" s="1">
        <f>(0.5/0.44)*D376</f>
        <v>1.3352272727272729</v>
      </c>
      <c r="J376" s="1">
        <f>(0.5/0.44)*E376</f>
        <v>0.82045454545454555</v>
      </c>
    </row>
    <row r="377" spans="2:10" x14ac:dyDescent="0.2">
      <c r="B377">
        <v>76</v>
      </c>
      <c r="C377">
        <v>10</v>
      </c>
      <c r="D377" s="1">
        <v>1.4930000000000001</v>
      </c>
      <c r="E377" s="1">
        <f>0.199+0.211</f>
        <v>0.41000000000000003</v>
      </c>
      <c r="F377" s="1">
        <f>100*E377/D377</f>
        <v>27.461486939048893</v>
      </c>
      <c r="G377" s="2">
        <v>1</v>
      </c>
      <c r="I377" s="1">
        <f>(0.5/0.44)*D377</f>
        <v>1.6965909090909093</v>
      </c>
      <c r="J377" s="1">
        <f>(0.5/0.44)*E377</f>
        <v>0.46590909090909099</v>
      </c>
    </row>
    <row r="378" spans="2:10" x14ac:dyDescent="0.2">
      <c r="B378">
        <v>77</v>
      </c>
      <c r="C378">
        <v>11</v>
      </c>
      <c r="D378" s="1">
        <v>1.3169999999999999</v>
      </c>
      <c r="E378" s="1">
        <f>0.264+0.205</f>
        <v>0.46899999999999997</v>
      </c>
      <c r="F378" s="1">
        <f>100*E378/D378</f>
        <v>35.611237661351559</v>
      </c>
      <c r="G378" s="2">
        <v>1</v>
      </c>
      <c r="I378" s="1">
        <f>(0.5/0.44)*D378</f>
        <v>1.4965909090909091</v>
      </c>
      <c r="J378" s="1">
        <f>(0.5/0.44)*E378</f>
        <v>0.53295454545454546</v>
      </c>
    </row>
    <row r="379" spans="2:10" x14ac:dyDescent="0.2">
      <c r="B379">
        <v>78</v>
      </c>
      <c r="C379">
        <v>12</v>
      </c>
      <c r="D379" s="1">
        <v>0.95</v>
      </c>
      <c r="E379" s="1">
        <v>0.73599999999999999</v>
      </c>
      <c r="F379" s="1">
        <f>100*E379/D379</f>
        <v>77.473684210526315</v>
      </c>
      <c r="G379" s="2">
        <v>1</v>
      </c>
      <c r="I379" s="1">
        <f>(0.5/0.44)*D379</f>
        <v>1.0795454545454546</v>
      </c>
      <c r="J379" s="1">
        <f>(0.5/0.44)*E379</f>
        <v>0.83636363636363642</v>
      </c>
    </row>
    <row r="380" spans="2:10" x14ac:dyDescent="0.2">
      <c r="B380">
        <v>79</v>
      </c>
      <c r="C380">
        <v>13</v>
      </c>
      <c r="D380" s="1">
        <v>0.90900000000000003</v>
      </c>
      <c r="E380" s="1">
        <v>0.26600000000000001</v>
      </c>
      <c r="F380" s="1">
        <f>100*E380/D380</f>
        <v>29.262926292629263</v>
      </c>
      <c r="G380" s="2">
        <v>1</v>
      </c>
      <c r="I380" s="1">
        <f>(0.5/0.44)*D380</f>
        <v>1.0329545454545457</v>
      </c>
      <c r="J380" s="1">
        <f>(0.5/0.44)*E380</f>
        <v>0.3022727272727273</v>
      </c>
    </row>
    <row r="381" spans="2:10" x14ac:dyDescent="0.2">
      <c r="B381">
        <v>80</v>
      </c>
      <c r="C381">
        <v>14</v>
      </c>
      <c r="D381" s="1">
        <v>1.232</v>
      </c>
      <c r="E381" s="1">
        <v>0.21299999999999999</v>
      </c>
      <c r="F381" s="1">
        <f>100*E381/D381</f>
        <v>17.288961038961041</v>
      </c>
      <c r="G381" s="2">
        <v>1</v>
      </c>
      <c r="I381" s="1">
        <f>(0.5/0.44)*D381</f>
        <v>1.4000000000000001</v>
      </c>
      <c r="J381" s="1">
        <f>(0.5/0.44)*E381</f>
        <v>0.24204545454545456</v>
      </c>
    </row>
    <row r="382" spans="2:10" x14ac:dyDescent="0.2">
      <c r="B382">
        <v>81</v>
      </c>
      <c r="C382">
        <v>15</v>
      </c>
      <c r="D382" s="1">
        <v>1.2949999999999999</v>
      </c>
      <c r="E382" s="1">
        <v>0</v>
      </c>
      <c r="F382" s="1">
        <f>100*E382/D382</f>
        <v>0</v>
      </c>
      <c r="G382" s="2">
        <v>0</v>
      </c>
      <c r="I382" s="1">
        <f>(0.5/0.44)*D382</f>
        <v>1.4715909090909092</v>
      </c>
      <c r="J382" s="1">
        <f>(0.5/0.44)*E382</f>
        <v>0</v>
      </c>
    </row>
    <row r="383" spans="2:10" x14ac:dyDescent="0.2">
      <c r="B383">
        <v>82</v>
      </c>
      <c r="C383">
        <v>16</v>
      </c>
      <c r="D383" s="1">
        <v>1.3839999999999999</v>
      </c>
      <c r="E383" s="1">
        <v>0.38400000000000001</v>
      </c>
      <c r="F383" s="1">
        <f>100*E383/D383</f>
        <v>27.745664739884393</v>
      </c>
      <c r="G383" s="2">
        <v>1</v>
      </c>
      <c r="I383" s="1">
        <f>(0.5/0.44)*D383</f>
        <v>1.5727272727272728</v>
      </c>
      <c r="J383" s="1">
        <f>(0.5/0.44)*E383</f>
        <v>0.4363636363636364</v>
      </c>
    </row>
    <row r="384" spans="2:10" x14ac:dyDescent="0.2">
      <c r="B384">
        <v>83</v>
      </c>
      <c r="C384">
        <v>17</v>
      </c>
      <c r="D384" s="1">
        <v>1.022</v>
      </c>
      <c r="E384" s="1">
        <f>0.261+0.125</f>
        <v>0.38600000000000001</v>
      </c>
      <c r="F384" s="1">
        <f>100*E384/D384</f>
        <v>37.769080234833659</v>
      </c>
      <c r="G384" s="2">
        <v>1</v>
      </c>
      <c r="I384" s="1">
        <f>(0.5/0.44)*D384</f>
        <v>1.1613636363636366</v>
      </c>
      <c r="J384" s="1">
        <f>(0.5/0.44)*E384</f>
        <v>0.43863636363636371</v>
      </c>
    </row>
    <row r="385" spans="1:10" x14ac:dyDescent="0.2">
      <c r="B385">
        <v>84</v>
      </c>
      <c r="C385">
        <v>18</v>
      </c>
      <c r="D385" s="1">
        <v>2.153</v>
      </c>
      <c r="E385" s="1">
        <v>0.93700000000000006</v>
      </c>
      <c r="F385" s="1">
        <f>100*E385/D385</f>
        <v>43.52066883418486</v>
      </c>
      <c r="G385" s="2">
        <v>1</v>
      </c>
      <c r="I385" s="1">
        <f>(0.5/0.44)*D385</f>
        <v>2.4465909090909093</v>
      </c>
      <c r="J385" s="1">
        <f>(0.5/0.44)*E385</f>
        <v>1.0647727272727274</v>
      </c>
    </row>
    <row r="386" spans="1:10" x14ac:dyDescent="0.2">
      <c r="B386">
        <v>85</v>
      </c>
      <c r="C386">
        <v>19</v>
      </c>
      <c r="D386" s="1">
        <v>1.1850000000000001</v>
      </c>
      <c r="E386" s="1">
        <v>0.69599999999999995</v>
      </c>
      <c r="F386" s="1">
        <f>100*E386/D386</f>
        <v>58.734177215189867</v>
      </c>
      <c r="G386" s="2">
        <v>1</v>
      </c>
      <c r="I386" s="1">
        <f>(0.5/0.44)*D386</f>
        <v>1.3465909090909092</v>
      </c>
      <c r="J386" s="1">
        <f>(0.5/0.44)*E386</f>
        <v>0.79090909090909089</v>
      </c>
    </row>
    <row r="387" spans="1:10" x14ac:dyDescent="0.2">
      <c r="B387">
        <v>86</v>
      </c>
      <c r="C387">
        <v>20</v>
      </c>
      <c r="D387" s="1">
        <v>1.665</v>
      </c>
      <c r="E387" s="1">
        <f>0.159+0.307</f>
        <v>0.46599999999999997</v>
      </c>
      <c r="F387" s="1">
        <f>100*E387/D387</f>
        <v>27.987987987987985</v>
      </c>
      <c r="G387" s="2">
        <v>1</v>
      </c>
      <c r="I387" s="1">
        <f>(0.5/0.44)*D387</f>
        <v>1.8920454545454548</v>
      </c>
      <c r="J387" s="1">
        <f>(0.5/0.44)*E387</f>
        <v>0.52954545454545454</v>
      </c>
    </row>
    <row r="388" spans="1:10" x14ac:dyDescent="0.2">
      <c r="B388">
        <v>87</v>
      </c>
      <c r="C388">
        <v>21</v>
      </c>
      <c r="D388" s="1">
        <v>1.506</v>
      </c>
      <c r="E388" s="1">
        <f>0.241+0.099</f>
        <v>0.33999999999999997</v>
      </c>
      <c r="F388" s="1">
        <f>100*E388/D388</f>
        <v>22.57636122177955</v>
      </c>
      <c r="G388" s="2">
        <v>1</v>
      </c>
      <c r="I388" s="1">
        <f>(0.5/0.44)*D388</f>
        <v>1.7113636363636364</v>
      </c>
      <c r="J388" s="1">
        <f>(0.5/0.44)*E388</f>
        <v>0.38636363636363635</v>
      </c>
    </row>
    <row r="389" spans="1:10" x14ac:dyDescent="0.2">
      <c r="B389">
        <v>88</v>
      </c>
      <c r="C389">
        <v>22</v>
      </c>
      <c r="D389" s="1">
        <v>2.0289999999999999</v>
      </c>
      <c r="E389" s="1">
        <v>0.183</v>
      </c>
      <c r="F389" s="1">
        <f>100*E389/D389</f>
        <v>9.0192212912764909</v>
      </c>
      <c r="G389" s="2">
        <v>1</v>
      </c>
      <c r="I389" s="1">
        <f>(0.5/0.44)*D389</f>
        <v>2.3056818181818182</v>
      </c>
      <c r="J389" s="1">
        <f>(0.5/0.44)*E389</f>
        <v>0.20795454545454548</v>
      </c>
    </row>
    <row r="390" spans="1:10" x14ac:dyDescent="0.2">
      <c r="A390" t="s">
        <v>33</v>
      </c>
      <c r="B390">
        <v>89</v>
      </c>
      <c r="C390">
        <v>1</v>
      </c>
      <c r="D390" s="1">
        <v>1.2689999999999999</v>
      </c>
      <c r="E390" s="1">
        <f>0.102+0.168</f>
        <v>0.27</v>
      </c>
      <c r="F390" s="1">
        <f>100*E390/D390</f>
        <v>21.276595744680854</v>
      </c>
      <c r="G390" s="2">
        <v>1</v>
      </c>
      <c r="H390" s="1">
        <f>18/20</f>
        <v>0.9</v>
      </c>
      <c r="I390" s="1">
        <f>(0.5/0.44)*D390</f>
        <v>1.4420454545454546</v>
      </c>
      <c r="J390" s="1">
        <f>(0.5/0.44)*E390</f>
        <v>0.30681818181818188</v>
      </c>
    </row>
    <row r="391" spans="1:10" x14ac:dyDescent="0.2">
      <c r="B391">
        <v>90</v>
      </c>
      <c r="C391">
        <v>2</v>
      </c>
      <c r="D391" s="1">
        <v>2.379</v>
      </c>
      <c r="E391" s="1">
        <f>0.22+0.953</f>
        <v>1.173</v>
      </c>
      <c r="F391" s="1">
        <f>100*E391/D391</f>
        <v>49.306431273644392</v>
      </c>
      <c r="G391" s="2">
        <v>1</v>
      </c>
      <c r="I391" s="1">
        <f>(0.5/0.44)*D391</f>
        <v>2.7034090909090911</v>
      </c>
      <c r="J391" s="1">
        <f>(0.5/0.44)*E391</f>
        <v>1.3329545454545457</v>
      </c>
    </row>
    <row r="392" spans="1:10" x14ac:dyDescent="0.2">
      <c r="B392">
        <v>91</v>
      </c>
      <c r="C392">
        <v>3</v>
      </c>
      <c r="D392" s="1">
        <v>2.0019999999999998</v>
      </c>
      <c r="E392" s="1">
        <f>0.327+0.087</f>
        <v>0.41400000000000003</v>
      </c>
      <c r="F392" s="1">
        <f>100*E392/D392</f>
        <v>20.679320679320686</v>
      </c>
      <c r="G392" s="2">
        <v>1</v>
      </c>
      <c r="I392" s="1">
        <f>(0.5/0.44)*D392</f>
        <v>2.2749999999999999</v>
      </c>
      <c r="J392" s="1">
        <f>(0.5/0.44)*E392</f>
        <v>0.47045454545454551</v>
      </c>
    </row>
    <row r="393" spans="1:10" x14ac:dyDescent="0.2">
      <c r="B393">
        <v>92</v>
      </c>
      <c r="C393">
        <v>4</v>
      </c>
      <c r="D393" s="1">
        <v>1.8460000000000001</v>
      </c>
      <c r="E393" s="1">
        <f>0.271+0.209</f>
        <v>0.48</v>
      </c>
      <c r="F393" s="1">
        <f>100*E393/D393</f>
        <v>26.00216684723727</v>
      </c>
      <c r="G393" s="2">
        <v>1</v>
      </c>
      <c r="I393" s="1">
        <f>(0.5/0.44)*D393</f>
        <v>2.0977272727272731</v>
      </c>
      <c r="J393" s="1">
        <f>(0.5/0.44)*E393</f>
        <v>0.54545454545454553</v>
      </c>
    </row>
    <row r="394" spans="1:10" x14ac:dyDescent="0.2">
      <c r="B394">
        <v>93</v>
      </c>
      <c r="C394">
        <v>5</v>
      </c>
      <c r="D394" s="1">
        <v>2.077</v>
      </c>
      <c r="E394" s="1">
        <f>0.16+0.139</f>
        <v>0.29900000000000004</v>
      </c>
      <c r="F394" s="1">
        <f>100*E394/D394</f>
        <v>14.395763119884451</v>
      </c>
      <c r="G394" s="2">
        <v>1</v>
      </c>
      <c r="I394" s="1">
        <f>(0.5/0.44)*D394</f>
        <v>2.3602272727272728</v>
      </c>
      <c r="J394" s="1">
        <f>(0.5/0.44)*E394</f>
        <v>0.33977272727272734</v>
      </c>
    </row>
    <row r="395" spans="1:10" x14ac:dyDescent="0.2">
      <c r="B395">
        <v>94</v>
      </c>
      <c r="C395">
        <v>6</v>
      </c>
      <c r="D395" s="1">
        <v>1.722</v>
      </c>
      <c r="E395" s="1">
        <f>0.26+0.172</f>
        <v>0.432</v>
      </c>
      <c r="F395" s="1">
        <f>100*E395/D395</f>
        <v>25.087108013937286</v>
      </c>
      <c r="G395" s="2">
        <v>1</v>
      </c>
      <c r="I395" s="1">
        <f>(0.5/0.44)*D395</f>
        <v>1.956818181818182</v>
      </c>
      <c r="J395" s="1">
        <f>(0.5/0.44)*E395</f>
        <v>0.49090909090909096</v>
      </c>
    </row>
    <row r="396" spans="1:10" x14ac:dyDescent="0.2">
      <c r="B396">
        <v>95</v>
      </c>
      <c r="C396">
        <v>7</v>
      </c>
      <c r="D396" s="1">
        <v>1.347</v>
      </c>
      <c r="E396" s="1">
        <v>0.151</v>
      </c>
      <c r="F396" s="1">
        <f>100*E396/D396</f>
        <v>11.210096510764663</v>
      </c>
      <c r="G396" s="2">
        <v>1</v>
      </c>
      <c r="I396" s="1">
        <f>(0.5/0.44)*D396</f>
        <v>1.5306818181818183</v>
      </c>
      <c r="J396" s="1">
        <f>(0.5/0.44)*E396</f>
        <v>0.1715909090909091</v>
      </c>
    </row>
    <row r="397" spans="1:10" x14ac:dyDescent="0.2">
      <c r="B397">
        <v>96</v>
      </c>
      <c r="C397">
        <v>8</v>
      </c>
      <c r="D397" s="1">
        <v>0.78600000000000003</v>
      </c>
      <c r="E397" s="1">
        <v>0</v>
      </c>
      <c r="F397" s="1">
        <f>100*E397/D397</f>
        <v>0</v>
      </c>
      <c r="G397" s="2">
        <v>0</v>
      </c>
      <c r="I397" s="1">
        <f>(0.5/0.44)*D397</f>
        <v>0.8931818181818183</v>
      </c>
      <c r="J397" s="1">
        <f>(0.5/0.44)*E397</f>
        <v>0</v>
      </c>
    </row>
    <row r="398" spans="1:10" x14ac:dyDescent="0.2">
      <c r="B398">
        <v>97</v>
      </c>
      <c r="C398">
        <v>9</v>
      </c>
      <c r="D398" s="1">
        <v>1.4430000000000001</v>
      </c>
      <c r="E398" s="1">
        <v>0.26900000000000002</v>
      </c>
      <c r="F398" s="1">
        <f>100*E398/D398</f>
        <v>18.641718641718644</v>
      </c>
      <c r="G398" s="2">
        <v>1</v>
      </c>
      <c r="I398" s="1">
        <f>(0.5/0.44)*D398</f>
        <v>1.6397727272727274</v>
      </c>
      <c r="J398" s="1">
        <f>(0.5/0.44)*E398</f>
        <v>0.30568181818181822</v>
      </c>
    </row>
    <row r="399" spans="1:10" x14ac:dyDescent="0.2">
      <c r="B399">
        <v>98</v>
      </c>
      <c r="C399">
        <v>10</v>
      </c>
      <c r="D399" s="1">
        <v>1.294</v>
      </c>
      <c r="E399" s="1">
        <v>0.23</v>
      </c>
      <c r="F399" s="1">
        <f>100*E399/D399</f>
        <v>17.77434312210201</v>
      </c>
      <c r="G399" s="2">
        <v>1</v>
      </c>
      <c r="I399" s="1">
        <f>(0.5/0.44)*D399</f>
        <v>1.4704545454545457</v>
      </c>
      <c r="J399" s="1">
        <f>(0.5/0.44)*E399</f>
        <v>0.26136363636363641</v>
      </c>
    </row>
    <row r="400" spans="1:10" x14ac:dyDescent="0.2">
      <c r="B400">
        <v>99</v>
      </c>
      <c r="C400">
        <v>11</v>
      </c>
      <c r="D400" s="1">
        <v>2.165</v>
      </c>
      <c r="E400" s="1">
        <f>0.199+0.268</f>
        <v>0.46700000000000003</v>
      </c>
      <c r="F400" s="1">
        <f>100*E400/D400</f>
        <v>21.570438799076214</v>
      </c>
      <c r="G400" s="2">
        <v>1</v>
      </c>
      <c r="I400" s="1">
        <f>(0.5/0.44)*D400</f>
        <v>2.4602272727272729</v>
      </c>
      <c r="J400" s="1">
        <f>(0.5/0.44)*E400</f>
        <v>0.53068181818181825</v>
      </c>
    </row>
    <row r="401" spans="1:10" x14ac:dyDescent="0.2">
      <c r="B401">
        <v>100</v>
      </c>
      <c r="C401">
        <v>12</v>
      </c>
      <c r="D401" s="1">
        <v>5.3360000000000003</v>
      </c>
      <c r="E401" s="1">
        <f>0.409+0.189+0.665+0.113+0.237</f>
        <v>1.613</v>
      </c>
      <c r="F401" s="1">
        <f>100*E401/D401</f>
        <v>30.22863568215892</v>
      </c>
      <c r="G401" s="2">
        <v>1</v>
      </c>
      <c r="I401" s="1">
        <f>(0.5/0.44)*D401</f>
        <v>6.0636363636363644</v>
      </c>
      <c r="J401" s="1">
        <f>(0.5/0.44)*E401</f>
        <v>1.8329545454545455</v>
      </c>
    </row>
    <row r="402" spans="1:10" x14ac:dyDescent="0.2">
      <c r="B402">
        <v>101</v>
      </c>
      <c r="C402">
        <v>13</v>
      </c>
      <c r="D402" s="1">
        <v>1.365</v>
      </c>
      <c r="E402" s="1">
        <f>0.214+0.177+0.129</f>
        <v>0.52</v>
      </c>
      <c r="F402" s="1">
        <f>100*E402/D402</f>
        <v>38.095238095238095</v>
      </c>
      <c r="G402" s="2">
        <v>1</v>
      </c>
      <c r="I402" s="1">
        <f>(0.5/0.44)*D402</f>
        <v>1.5511363636363638</v>
      </c>
      <c r="J402" s="1">
        <f>(0.5/0.44)*E402</f>
        <v>0.59090909090909094</v>
      </c>
    </row>
    <row r="403" spans="1:10" x14ac:dyDescent="0.2">
      <c r="B403">
        <v>102</v>
      </c>
      <c r="C403">
        <v>14</v>
      </c>
      <c r="D403" s="1">
        <v>1.385</v>
      </c>
      <c r="E403" s="1">
        <v>0.22500000000000001</v>
      </c>
      <c r="F403" s="1">
        <f>100*E403/D403</f>
        <v>16.245487364620939</v>
      </c>
      <c r="G403" s="2">
        <v>1</v>
      </c>
      <c r="I403" s="1">
        <f>(0.5/0.44)*D403</f>
        <v>1.5738636363636365</v>
      </c>
      <c r="J403" s="1">
        <f>(0.5/0.44)*E403</f>
        <v>0.25568181818181823</v>
      </c>
    </row>
    <row r="404" spans="1:10" x14ac:dyDescent="0.2">
      <c r="B404">
        <v>103</v>
      </c>
      <c r="C404">
        <v>15</v>
      </c>
      <c r="D404" s="1">
        <v>1.5109999999999999</v>
      </c>
      <c r="E404" s="1">
        <f>0.254+0.12</f>
        <v>0.374</v>
      </c>
      <c r="F404" s="1">
        <f>100*E404/D404</f>
        <v>24.751819986763735</v>
      </c>
      <c r="G404" s="2">
        <v>1</v>
      </c>
      <c r="I404" s="1">
        <f>(0.5/0.44)*D404</f>
        <v>1.7170454545454545</v>
      </c>
      <c r="J404" s="1">
        <f>(0.5/0.44)*E404</f>
        <v>0.42500000000000004</v>
      </c>
    </row>
    <row r="405" spans="1:10" x14ac:dyDescent="0.2">
      <c r="B405">
        <v>104</v>
      </c>
      <c r="C405">
        <v>16</v>
      </c>
      <c r="D405" s="1">
        <v>2.3980000000000001</v>
      </c>
      <c r="E405" s="1">
        <v>0</v>
      </c>
      <c r="F405" s="1">
        <f>100*E405/D405</f>
        <v>0</v>
      </c>
      <c r="G405" s="2">
        <v>0</v>
      </c>
      <c r="I405" s="1">
        <f>(0.5/0.44)*D405</f>
        <v>2.7250000000000005</v>
      </c>
      <c r="J405" s="1">
        <f>(0.5/0.44)*E405</f>
        <v>0</v>
      </c>
    </row>
    <row r="406" spans="1:10" x14ac:dyDescent="0.2">
      <c r="B406">
        <v>105</v>
      </c>
      <c r="C406">
        <v>17</v>
      </c>
      <c r="D406" s="1">
        <v>1.097</v>
      </c>
      <c r="E406" s="1">
        <v>0.125</v>
      </c>
      <c r="F406" s="1">
        <f>100*E406/D406</f>
        <v>11.394712853236099</v>
      </c>
      <c r="G406" s="2">
        <v>1</v>
      </c>
      <c r="I406" s="1">
        <f>(0.5/0.44)*D406</f>
        <v>1.2465909090909091</v>
      </c>
      <c r="J406" s="1">
        <f>(0.5/0.44)*E406</f>
        <v>0.14204545454545456</v>
      </c>
    </row>
    <row r="407" spans="1:10" x14ac:dyDescent="0.2">
      <c r="B407">
        <v>106</v>
      </c>
      <c r="C407">
        <v>18</v>
      </c>
      <c r="D407" s="1">
        <v>3.73</v>
      </c>
      <c r="E407" s="1">
        <f>0.19+0.12</f>
        <v>0.31</v>
      </c>
      <c r="F407" s="1">
        <f>100*E407/D407</f>
        <v>8.310991957104557</v>
      </c>
      <c r="G407" s="2">
        <v>1</v>
      </c>
      <c r="I407" s="1">
        <f>(0.5/0.44)*D407</f>
        <v>4.2386363636363642</v>
      </c>
      <c r="J407" s="1">
        <f>(0.5/0.44)*E407</f>
        <v>0.35227272727272729</v>
      </c>
    </row>
    <row r="408" spans="1:10" x14ac:dyDescent="0.2">
      <c r="B408">
        <v>107</v>
      </c>
      <c r="C408">
        <v>19</v>
      </c>
      <c r="D408" s="1">
        <v>1.1559999999999999</v>
      </c>
      <c r="E408" s="1">
        <v>0.13300000000000001</v>
      </c>
      <c r="F408" s="1">
        <f>100*E408/D408</f>
        <v>11.505190311418687</v>
      </c>
      <c r="G408" s="2">
        <v>1</v>
      </c>
      <c r="I408" s="1">
        <f>(0.5/0.44)*D408</f>
        <v>1.3136363636363637</v>
      </c>
      <c r="J408" s="1">
        <f>(0.5/0.44)*E408</f>
        <v>0.15113636363636365</v>
      </c>
    </row>
    <row r="409" spans="1:10" x14ac:dyDescent="0.2">
      <c r="B409">
        <v>108</v>
      </c>
      <c r="C409">
        <v>20</v>
      </c>
      <c r="D409" s="1">
        <v>2.093</v>
      </c>
      <c r="E409" s="1">
        <v>0.223</v>
      </c>
      <c r="F409" s="1">
        <f>100*E409/D409</f>
        <v>10.654562828475873</v>
      </c>
      <c r="G409" s="2">
        <v>1</v>
      </c>
      <c r="I409" s="1">
        <f>(0.5/0.44)*D409</f>
        <v>2.3784090909090909</v>
      </c>
      <c r="J409" s="1">
        <f>(0.5/0.44)*E409</f>
        <v>0.25340909090909092</v>
      </c>
    </row>
    <row r="410" spans="1:10" x14ac:dyDescent="0.2">
      <c r="A410" t="s">
        <v>32</v>
      </c>
      <c r="B410">
        <v>109</v>
      </c>
      <c r="C410">
        <v>1</v>
      </c>
      <c r="D410" s="1">
        <v>2.1989999999999998</v>
      </c>
      <c r="E410" s="1">
        <f>0.443+0.197</f>
        <v>0.64</v>
      </c>
      <c r="F410" s="1">
        <f>100*E410/D410</f>
        <v>29.104138244656664</v>
      </c>
      <c r="G410" s="2">
        <v>1</v>
      </c>
      <c r="H410" s="1">
        <f>7/9</f>
        <v>0.77777777777777779</v>
      </c>
      <c r="I410" s="1">
        <f>(0.5/0.44)*D410</f>
        <v>2.4988636363636365</v>
      </c>
      <c r="J410" s="1">
        <f>(0.5/0.44)*E410</f>
        <v>0.7272727272727274</v>
      </c>
    </row>
    <row r="411" spans="1:10" x14ac:dyDescent="0.2">
      <c r="B411">
        <v>110</v>
      </c>
      <c r="C411">
        <v>2</v>
      </c>
      <c r="D411" s="1">
        <v>3.0659999999999998</v>
      </c>
      <c r="E411" s="1">
        <f>0.053+0.519+0.101</f>
        <v>0.67300000000000004</v>
      </c>
      <c r="F411" s="1">
        <f>100*E411/D411</f>
        <v>21.95042400521853</v>
      </c>
      <c r="G411" s="2">
        <v>1</v>
      </c>
      <c r="I411" s="1">
        <f>(0.5/0.44)*D411</f>
        <v>3.4840909090909093</v>
      </c>
      <c r="J411" s="1">
        <f>(0.5/0.44)*E411</f>
        <v>0.76477272727272738</v>
      </c>
    </row>
    <row r="412" spans="1:10" x14ac:dyDescent="0.2">
      <c r="B412">
        <v>111</v>
      </c>
      <c r="C412">
        <v>3</v>
      </c>
      <c r="D412" s="1">
        <v>2.823</v>
      </c>
      <c r="E412" s="1">
        <v>8.8999999999999996E-2</v>
      </c>
      <c r="F412" s="1">
        <f>100*E412/D412</f>
        <v>3.1526744597945449</v>
      </c>
      <c r="G412" s="2">
        <v>1</v>
      </c>
      <c r="I412" s="1">
        <f>(0.5/0.44)*D412</f>
        <v>3.2079545454545455</v>
      </c>
      <c r="J412" s="1">
        <f>(0.5/0.44)*E412</f>
        <v>0.10113636363636364</v>
      </c>
    </row>
    <row r="413" spans="1:10" x14ac:dyDescent="0.2">
      <c r="B413">
        <v>112</v>
      </c>
      <c r="C413">
        <v>4</v>
      </c>
      <c r="D413" s="1">
        <v>1.5289999999999999</v>
      </c>
      <c r="E413" s="1">
        <v>8.7999999999999995E-2</v>
      </c>
      <c r="F413" s="1">
        <f>100*E413/D413</f>
        <v>5.7553956834532372</v>
      </c>
      <c r="G413" s="2">
        <v>1</v>
      </c>
      <c r="I413" s="1">
        <f>(0.5/0.44)*D413</f>
        <v>1.7375</v>
      </c>
      <c r="J413" s="1">
        <f>(0.5/0.44)*E413</f>
        <v>0.1</v>
      </c>
    </row>
    <row r="414" spans="1:10" x14ac:dyDescent="0.2">
      <c r="B414">
        <v>113</v>
      </c>
      <c r="C414">
        <v>5</v>
      </c>
      <c r="D414" s="1">
        <v>2.3690000000000002</v>
      </c>
      <c r="E414" s="1">
        <v>0</v>
      </c>
      <c r="F414" s="1">
        <f>100*E414/D414</f>
        <v>0</v>
      </c>
      <c r="G414" s="2">
        <v>0</v>
      </c>
      <c r="I414" s="1">
        <f>(0.5/0.44)*D414</f>
        <v>2.6920454545454549</v>
      </c>
      <c r="J414" s="1">
        <f>(0.5/0.44)*E414</f>
        <v>0</v>
      </c>
    </row>
    <row r="415" spans="1:10" x14ac:dyDescent="0.2">
      <c r="B415">
        <v>114</v>
      </c>
      <c r="C415">
        <v>6</v>
      </c>
      <c r="D415" s="1">
        <v>0.96699999999999997</v>
      </c>
      <c r="E415" s="1">
        <v>7.8E-2</v>
      </c>
      <c r="F415" s="1">
        <f>100*E415/D415</f>
        <v>8.0661840744570839</v>
      </c>
      <c r="G415" s="2">
        <v>1</v>
      </c>
      <c r="I415" s="1">
        <f>(0.5/0.44)*D415</f>
        <v>1.0988636363636364</v>
      </c>
      <c r="J415" s="1">
        <f>(0.5/0.44)*E415</f>
        <v>8.8636363636363638E-2</v>
      </c>
    </row>
    <row r="416" spans="1:10" x14ac:dyDescent="0.2">
      <c r="B416">
        <v>115</v>
      </c>
      <c r="C416">
        <v>7</v>
      </c>
      <c r="D416" s="1">
        <v>1.5920000000000001</v>
      </c>
      <c r="E416" s="1">
        <v>0</v>
      </c>
      <c r="F416" s="1">
        <f>100*E416/D416</f>
        <v>0</v>
      </c>
      <c r="G416" s="2">
        <v>0</v>
      </c>
      <c r="I416" s="1">
        <f>(0.5/0.44)*D416</f>
        <v>1.8090909090909093</v>
      </c>
      <c r="J416" s="1">
        <f>(0.5/0.44)*E416</f>
        <v>0</v>
      </c>
    </row>
    <row r="417" spans="1:10" x14ac:dyDescent="0.2">
      <c r="B417">
        <v>116</v>
      </c>
      <c r="C417">
        <v>8</v>
      </c>
      <c r="D417" s="1">
        <v>2.7559999999999998</v>
      </c>
      <c r="E417" s="1">
        <f>0.299+0.115+0.152</f>
        <v>0.56599999999999995</v>
      </c>
      <c r="F417" s="1">
        <f>100*E417/D417</f>
        <v>20.537010159651668</v>
      </c>
      <c r="G417" s="2">
        <v>1</v>
      </c>
      <c r="I417" s="1">
        <f>(0.5/0.44)*D417</f>
        <v>3.1318181818181818</v>
      </c>
      <c r="J417" s="1">
        <f>(0.5/0.44)*E417</f>
        <v>0.64318181818181819</v>
      </c>
    </row>
    <row r="418" spans="1:10" x14ac:dyDescent="0.2">
      <c r="B418">
        <v>117</v>
      </c>
      <c r="C418">
        <v>9</v>
      </c>
      <c r="D418" s="1">
        <v>2.4870000000000001</v>
      </c>
      <c r="E418" s="1">
        <v>0.33400000000000002</v>
      </c>
      <c r="F418" s="1">
        <f>100*E418/D418</f>
        <v>13.429835142742258</v>
      </c>
      <c r="G418" s="2">
        <v>1</v>
      </c>
      <c r="I418" s="1">
        <f>(0.5/0.44)*D418</f>
        <v>2.8261363636363641</v>
      </c>
      <c r="J418" s="1">
        <f>(0.5/0.44)*E418</f>
        <v>0.37954545454545457</v>
      </c>
    </row>
    <row r="419" spans="1:10" x14ac:dyDescent="0.2">
      <c r="A419" t="s">
        <v>31</v>
      </c>
      <c r="B419">
        <v>118</v>
      </c>
      <c r="C419">
        <v>1</v>
      </c>
      <c r="D419" s="1">
        <v>1.7829999999999999</v>
      </c>
      <c r="E419" s="1">
        <f>0.236+0.135</f>
        <v>0.371</v>
      </c>
      <c r="F419" s="1">
        <f>100*E419/D419</f>
        <v>20.807627593942794</v>
      </c>
      <c r="G419" s="2">
        <v>1</v>
      </c>
      <c r="H419" s="1">
        <f>9/12</f>
        <v>0.75</v>
      </c>
      <c r="I419" s="1">
        <f>(0.5/0.44)*D419</f>
        <v>2.0261363636363638</v>
      </c>
      <c r="J419" s="1">
        <f>(0.5/0.44)*E419</f>
        <v>0.42159090909090913</v>
      </c>
    </row>
    <row r="420" spans="1:10" x14ac:dyDescent="0.2">
      <c r="B420">
        <v>119</v>
      </c>
      <c r="C420">
        <v>2</v>
      </c>
      <c r="D420" s="1">
        <v>1.6970000000000001</v>
      </c>
      <c r="E420" s="1">
        <f>0.19+0.108</f>
        <v>0.29799999999999999</v>
      </c>
      <c r="F420" s="1">
        <f>100*E420/D420</f>
        <v>17.560400707130228</v>
      </c>
      <c r="G420" s="2">
        <v>1</v>
      </c>
      <c r="I420" s="1">
        <f>(0.5/0.44)*D420</f>
        <v>1.9284090909090912</v>
      </c>
      <c r="J420" s="1">
        <f>(0.5/0.44)*E420</f>
        <v>0.33863636363636362</v>
      </c>
    </row>
    <row r="421" spans="1:10" x14ac:dyDescent="0.2">
      <c r="B421">
        <v>120</v>
      </c>
      <c r="C421">
        <v>3</v>
      </c>
      <c r="D421" s="1">
        <v>1.913</v>
      </c>
      <c r="E421" s="1">
        <v>0.122</v>
      </c>
      <c r="F421" s="1">
        <f>100*E421/D421</f>
        <v>6.3774176685833766</v>
      </c>
      <c r="G421" s="2">
        <v>1</v>
      </c>
      <c r="I421" s="1">
        <f>(0.5/0.44)*D421</f>
        <v>2.1738636363636368</v>
      </c>
      <c r="J421" s="1">
        <f>(0.5/0.44)*E421</f>
        <v>0.13863636363636364</v>
      </c>
    </row>
    <row r="422" spans="1:10" x14ac:dyDescent="0.2">
      <c r="B422">
        <v>121</v>
      </c>
      <c r="C422">
        <v>4</v>
      </c>
      <c r="D422" s="1">
        <v>1.5029999999999999</v>
      </c>
      <c r="E422" s="1">
        <v>0</v>
      </c>
      <c r="F422" s="1">
        <f>100*E422/D422</f>
        <v>0</v>
      </c>
      <c r="G422" s="2">
        <v>0</v>
      </c>
      <c r="I422" s="1">
        <f>(0.5/0.44)*D422</f>
        <v>1.7079545454545455</v>
      </c>
      <c r="J422" s="1">
        <f>(0.5/0.44)*E422</f>
        <v>0</v>
      </c>
    </row>
    <row r="423" spans="1:10" x14ac:dyDescent="0.2">
      <c r="B423">
        <v>122</v>
      </c>
      <c r="C423">
        <v>5</v>
      </c>
      <c r="D423" s="1">
        <v>2.306</v>
      </c>
      <c r="E423" s="1">
        <v>0.10199999999999999</v>
      </c>
      <c r="F423" s="1">
        <f>100*E423/D423</f>
        <v>4.4232437120555073</v>
      </c>
      <c r="G423" s="2">
        <v>1</v>
      </c>
      <c r="I423" s="1">
        <f>(0.5/0.44)*D423</f>
        <v>2.6204545454545456</v>
      </c>
      <c r="J423" s="1">
        <f>(0.5/0.44)*E423</f>
        <v>0.11590909090909091</v>
      </c>
    </row>
    <row r="424" spans="1:10" x14ac:dyDescent="0.2">
      <c r="B424">
        <v>123</v>
      </c>
      <c r="C424">
        <v>6</v>
      </c>
      <c r="D424" s="1">
        <v>1.68</v>
      </c>
      <c r="E424" s="1">
        <v>8.7999999999999995E-2</v>
      </c>
      <c r="F424" s="1">
        <f>100*E424/D424</f>
        <v>5.2380952380952372</v>
      </c>
      <c r="G424" s="2">
        <v>1</v>
      </c>
      <c r="I424" s="1">
        <f>(0.5/0.44)*D424</f>
        <v>1.9090909090909092</v>
      </c>
      <c r="J424" s="1">
        <f>(0.5/0.44)*E424</f>
        <v>0.1</v>
      </c>
    </row>
    <row r="425" spans="1:10" x14ac:dyDescent="0.2">
      <c r="B425">
        <v>124</v>
      </c>
      <c r="C425">
        <v>7</v>
      </c>
      <c r="D425" s="1">
        <v>1.528</v>
      </c>
      <c r="E425" s="1">
        <v>0.30299999999999999</v>
      </c>
      <c r="F425" s="1">
        <f>100*E425/D425</f>
        <v>19.829842931937172</v>
      </c>
      <c r="G425" s="2">
        <v>1</v>
      </c>
      <c r="I425" s="1">
        <f>(0.5/0.44)*D425</f>
        <v>1.7363636363636366</v>
      </c>
      <c r="J425" s="1">
        <f>(0.5/0.44)*E425</f>
        <v>0.34431818181818186</v>
      </c>
    </row>
    <row r="426" spans="1:10" x14ac:dyDescent="0.2">
      <c r="B426">
        <v>125</v>
      </c>
      <c r="C426">
        <v>8</v>
      </c>
      <c r="D426" s="1">
        <v>1.278</v>
      </c>
      <c r="E426" s="1">
        <v>0</v>
      </c>
      <c r="F426" s="1">
        <f>100*E426/D426</f>
        <v>0</v>
      </c>
      <c r="G426" s="2">
        <v>0</v>
      </c>
      <c r="I426" s="1">
        <f>(0.5/0.44)*D426</f>
        <v>1.4522727272727274</v>
      </c>
      <c r="J426" s="1">
        <f>(0.5/0.44)*E426</f>
        <v>0</v>
      </c>
    </row>
    <row r="427" spans="1:10" x14ac:dyDescent="0.2">
      <c r="B427">
        <v>126</v>
      </c>
      <c r="C427">
        <v>9</v>
      </c>
      <c r="D427" s="1">
        <v>0.96799999999999997</v>
      </c>
      <c r="E427" s="1">
        <v>0</v>
      </c>
      <c r="F427" s="1">
        <f>100*E427/D427</f>
        <v>0</v>
      </c>
      <c r="G427" s="2">
        <v>0</v>
      </c>
      <c r="I427" s="1">
        <f>(0.5/0.44)*D427</f>
        <v>1.1000000000000001</v>
      </c>
      <c r="J427" s="1">
        <f>(0.5/0.44)*E427</f>
        <v>0</v>
      </c>
    </row>
    <row r="428" spans="1:10" x14ac:dyDescent="0.2">
      <c r="B428">
        <v>127</v>
      </c>
      <c r="C428">
        <v>10</v>
      </c>
      <c r="D428" s="1">
        <v>1.847</v>
      </c>
      <c r="E428" s="1">
        <v>0.13700000000000001</v>
      </c>
      <c r="F428" s="1">
        <f>100*E428/D428</f>
        <v>7.4174336762317274</v>
      </c>
      <c r="G428" s="2">
        <v>1</v>
      </c>
      <c r="I428" s="1">
        <f>(0.5/0.44)*D428</f>
        <v>2.0988636363636366</v>
      </c>
      <c r="J428" s="1">
        <f>(0.5/0.44)*E428</f>
        <v>0.1556818181818182</v>
      </c>
    </row>
    <row r="429" spans="1:10" x14ac:dyDescent="0.2">
      <c r="B429">
        <v>128</v>
      </c>
      <c r="C429">
        <v>11</v>
      </c>
      <c r="D429" s="1">
        <v>1.54</v>
      </c>
      <c r="E429" s="1">
        <f>0.139+0.118</f>
        <v>0.25700000000000001</v>
      </c>
      <c r="F429" s="1">
        <f>100*E429/D429</f>
        <v>16.688311688311689</v>
      </c>
      <c r="G429" s="2">
        <v>1</v>
      </c>
      <c r="I429" s="1">
        <f>(0.5/0.44)*D429</f>
        <v>1.7500000000000002</v>
      </c>
      <c r="J429" s="1">
        <f>(0.5/0.44)*E429</f>
        <v>0.29204545454545455</v>
      </c>
    </row>
    <row r="430" spans="1:10" x14ac:dyDescent="0.2">
      <c r="B430">
        <v>129</v>
      </c>
      <c r="C430">
        <v>12</v>
      </c>
      <c r="D430" s="1">
        <v>0.95399999999999996</v>
      </c>
      <c r="E430" s="1">
        <v>0.193</v>
      </c>
      <c r="F430" s="1">
        <f>100*E430/D430</f>
        <v>20.230607966457026</v>
      </c>
      <c r="G430" s="2">
        <v>1</v>
      </c>
      <c r="I430" s="1">
        <f>(0.5/0.44)*D430</f>
        <v>1.0840909090909092</v>
      </c>
      <c r="J430" s="1">
        <f>(0.5/0.44)*E430</f>
        <v>0.21931818181818186</v>
      </c>
    </row>
    <row r="431" spans="1:10" x14ac:dyDescent="0.2">
      <c r="A431" t="s">
        <v>30</v>
      </c>
      <c r="B431">
        <v>130</v>
      </c>
      <c r="C431">
        <v>1</v>
      </c>
      <c r="D431" s="1">
        <v>2.6709999999999998</v>
      </c>
      <c r="E431" s="1">
        <v>0.56999999999999995</v>
      </c>
      <c r="F431" s="1">
        <f>100*E431/D431</f>
        <v>21.34032197678772</v>
      </c>
      <c r="G431" s="2">
        <v>1</v>
      </c>
      <c r="H431" s="1">
        <f>18/22</f>
        <v>0.81818181818181823</v>
      </c>
      <c r="I431" s="1">
        <f>(0.5/0.44)*D431</f>
        <v>3.0352272727272727</v>
      </c>
      <c r="J431" s="1">
        <f>(0.5/0.44)*E431</f>
        <v>0.64772727272727271</v>
      </c>
    </row>
    <row r="432" spans="1:10" x14ac:dyDescent="0.2">
      <c r="B432">
        <v>131</v>
      </c>
      <c r="C432">
        <v>2</v>
      </c>
      <c r="D432" s="1">
        <v>1.488</v>
      </c>
      <c r="E432" s="1">
        <v>0.36699999999999999</v>
      </c>
      <c r="F432" s="1">
        <f>100*E432/D432</f>
        <v>24.66397849462366</v>
      </c>
      <c r="G432" s="2">
        <v>1</v>
      </c>
      <c r="I432" s="1">
        <f>(0.5/0.44)*D432</f>
        <v>1.6909090909090911</v>
      </c>
      <c r="J432" s="1">
        <f>(0.5/0.44)*E432</f>
        <v>0.41704545454545455</v>
      </c>
    </row>
    <row r="433" spans="2:10" x14ac:dyDescent="0.2">
      <c r="B433">
        <v>132</v>
      </c>
      <c r="C433">
        <v>3</v>
      </c>
      <c r="D433" s="1">
        <v>1.5249999999999999</v>
      </c>
      <c r="E433" s="1">
        <v>0.125</v>
      </c>
      <c r="F433" s="1">
        <f>100*E433/D433</f>
        <v>8.1967213114754109</v>
      </c>
      <c r="G433" s="2">
        <v>1</v>
      </c>
      <c r="I433" s="1">
        <f>(0.5/0.44)*D433</f>
        <v>1.7329545454545454</v>
      </c>
      <c r="J433" s="1">
        <f>(0.5/0.44)*E433</f>
        <v>0.14204545454545456</v>
      </c>
    </row>
    <row r="434" spans="2:10" x14ac:dyDescent="0.2">
      <c r="B434">
        <v>133</v>
      </c>
      <c r="C434">
        <v>4</v>
      </c>
      <c r="D434" s="1">
        <v>1.4339999999999999</v>
      </c>
      <c r="E434" s="1">
        <v>0.13400000000000001</v>
      </c>
      <c r="F434" s="1">
        <f>100*E434/D434</f>
        <v>9.3444909344490945</v>
      </c>
      <c r="G434" s="2">
        <v>1</v>
      </c>
      <c r="I434" s="1">
        <f>(0.5/0.44)*D434</f>
        <v>1.6295454545454546</v>
      </c>
      <c r="J434" s="1">
        <f>(0.5/0.44)*E434</f>
        <v>0.15227272727272728</v>
      </c>
    </row>
    <row r="435" spans="2:10" x14ac:dyDescent="0.2">
      <c r="B435">
        <v>134</v>
      </c>
      <c r="C435">
        <v>5</v>
      </c>
      <c r="D435" s="1">
        <v>1.2649999999999999</v>
      </c>
      <c r="E435" s="1">
        <v>0.106</v>
      </c>
      <c r="F435" s="1">
        <f>100*E435/D435</f>
        <v>8.3794466403162051</v>
      </c>
      <c r="G435" s="2">
        <v>1</v>
      </c>
      <c r="I435" s="1">
        <f>(0.5/0.44)*D435</f>
        <v>1.4375</v>
      </c>
      <c r="J435" s="1">
        <f>(0.5/0.44)*E435</f>
        <v>0.12045454545454547</v>
      </c>
    </row>
    <row r="436" spans="2:10" x14ac:dyDescent="0.2">
      <c r="B436">
        <v>135</v>
      </c>
      <c r="C436">
        <v>6</v>
      </c>
      <c r="D436" s="1">
        <v>1.645</v>
      </c>
      <c r="E436" s="1">
        <v>0.32200000000000001</v>
      </c>
      <c r="F436" s="1">
        <f>100*E436/D436</f>
        <v>19.574468085106385</v>
      </c>
      <c r="G436" s="2">
        <v>1</v>
      </c>
      <c r="I436" s="1">
        <f>(0.5/0.44)*D436</f>
        <v>1.8693181818181821</v>
      </c>
      <c r="J436" s="1">
        <f>(0.5/0.44)*E436</f>
        <v>0.36590909090909096</v>
      </c>
    </row>
    <row r="437" spans="2:10" x14ac:dyDescent="0.2">
      <c r="B437">
        <v>136</v>
      </c>
      <c r="C437">
        <v>7</v>
      </c>
      <c r="D437" s="1">
        <v>3.76</v>
      </c>
      <c r="E437" s="1">
        <v>0</v>
      </c>
      <c r="F437" s="1">
        <f>100*E437/D437</f>
        <v>0</v>
      </c>
      <c r="G437" s="2">
        <v>0</v>
      </c>
      <c r="I437" s="1">
        <f>(0.5/0.44)*D437</f>
        <v>4.2727272727272725</v>
      </c>
      <c r="J437" s="1">
        <f>(0.5/0.44)*E437</f>
        <v>0</v>
      </c>
    </row>
    <row r="438" spans="2:10" x14ac:dyDescent="0.2">
      <c r="B438">
        <v>137</v>
      </c>
      <c r="C438">
        <v>8</v>
      </c>
      <c r="D438" s="1">
        <v>0.80900000000000005</v>
      </c>
      <c r="E438" s="1">
        <v>0.309</v>
      </c>
      <c r="F438" s="1">
        <f>100*E438/D438</f>
        <v>38.195302843016066</v>
      </c>
      <c r="G438" s="2">
        <v>1</v>
      </c>
      <c r="I438" s="1">
        <f>(0.5/0.44)*D438</f>
        <v>0.91931818181818192</v>
      </c>
      <c r="J438" s="1">
        <f>(0.5/0.44)*E438</f>
        <v>0.35113636363636369</v>
      </c>
    </row>
    <row r="439" spans="2:10" x14ac:dyDescent="0.2">
      <c r="B439">
        <v>138</v>
      </c>
      <c r="C439">
        <v>9</v>
      </c>
      <c r="D439" s="1">
        <v>1.55</v>
      </c>
      <c r="E439" s="1">
        <v>0</v>
      </c>
      <c r="F439" s="1">
        <f>100*E439/D439</f>
        <v>0</v>
      </c>
      <c r="G439" s="2">
        <v>0</v>
      </c>
      <c r="I439" s="1">
        <f>(0.5/0.44)*D439</f>
        <v>1.7613636363636365</v>
      </c>
      <c r="J439" s="1">
        <f>(0.5/0.44)*E439</f>
        <v>0</v>
      </c>
    </row>
    <row r="440" spans="2:10" x14ac:dyDescent="0.2">
      <c r="B440">
        <v>139</v>
      </c>
      <c r="C440">
        <v>10</v>
      </c>
      <c r="D440" s="1">
        <v>1.07</v>
      </c>
      <c r="E440" s="1">
        <v>0.253</v>
      </c>
      <c r="F440" s="1">
        <f>100*E440/D440</f>
        <v>23.644859813084111</v>
      </c>
      <c r="G440" s="2">
        <v>1</v>
      </c>
      <c r="I440" s="1">
        <f>(0.5/0.44)*D440</f>
        <v>1.2159090909090911</v>
      </c>
      <c r="J440" s="1">
        <f>(0.5/0.44)*E440</f>
        <v>0.28750000000000003</v>
      </c>
    </row>
    <row r="441" spans="2:10" x14ac:dyDescent="0.2">
      <c r="B441">
        <v>140</v>
      </c>
      <c r="C441">
        <v>11</v>
      </c>
      <c r="D441" s="1">
        <v>1.9690000000000001</v>
      </c>
      <c r="E441" s="1">
        <v>0.47199999999999998</v>
      </c>
      <c r="F441" s="1">
        <f>100*E441/D441</f>
        <v>23.97155916708989</v>
      </c>
      <c r="G441" s="2">
        <v>1</v>
      </c>
      <c r="I441" s="1">
        <f>(0.5/0.44)*D441</f>
        <v>2.2375000000000003</v>
      </c>
      <c r="J441" s="1">
        <f>(0.5/0.44)*E441</f>
        <v>0.53636363636363638</v>
      </c>
    </row>
    <row r="442" spans="2:10" x14ac:dyDescent="0.2">
      <c r="B442">
        <v>141</v>
      </c>
      <c r="C442">
        <v>12</v>
      </c>
      <c r="D442" s="1">
        <v>2.089</v>
      </c>
      <c r="E442" s="1">
        <v>0.308</v>
      </c>
      <c r="F442" s="1">
        <f>100*E442/D442</f>
        <v>14.743896601244614</v>
      </c>
      <c r="G442" s="2">
        <v>1</v>
      </c>
      <c r="I442" s="1">
        <f>(0.5/0.44)*D442</f>
        <v>2.3738636363636365</v>
      </c>
      <c r="J442" s="1">
        <f>(0.5/0.44)*E442</f>
        <v>0.35000000000000003</v>
      </c>
    </row>
    <row r="443" spans="2:10" x14ac:dyDescent="0.2">
      <c r="B443">
        <v>142</v>
      </c>
      <c r="C443">
        <v>13</v>
      </c>
      <c r="D443" s="1">
        <v>2.504</v>
      </c>
      <c r="E443" s="1">
        <v>0.36399999999999999</v>
      </c>
      <c r="F443" s="1">
        <f>100*E443/D443</f>
        <v>14.536741214057507</v>
      </c>
      <c r="G443" s="2">
        <v>1</v>
      </c>
      <c r="I443" s="1">
        <f>(0.5/0.44)*D443</f>
        <v>2.8454545454545457</v>
      </c>
      <c r="J443" s="1">
        <f>(0.5/0.44)*E443</f>
        <v>0.41363636363636364</v>
      </c>
    </row>
    <row r="444" spans="2:10" x14ac:dyDescent="0.2">
      <c r="B444">
        <v>143</v>
      </c>
      <c r="C444">
        <v>14</v>
      </c>
      <c r="D444" s="1">
        <v>0.88</v>
      </c>
      <c r="E444" s="1">
        <v>0.49</v>
      </c>
      <c r="F444" s="1">
        <f>100*E444/D444</f>
        <v>55.68181818181818</v>
      </c>
      <c r="G444" s="2">
        <v>1</v>
      </c>
      <c r="I444" s="1">
        <f>(0.5/0.44)*D444</f>
        <v>1</v>
      </c>
      <c r="J444" s="1">
        <f>(0.5/0.44)*E444</f>
        <v>0.55681818181818188</v>
      </c>
    </row>
    <row r="445" spans="2:10" x14ac:dyDescent="0.2">
      <c r="B445">
        <v>144</v>
      </c>
      <c r="C445">
        <v>15</v>
      </c>
      <c r="D445" s="1">
        <v>1.333</v>
      </c>
      <c r="E445" s="1">
        <v>0.26900000000000002</v>
      </c>
      <c r="F445" s="1">
        <f>100*E445/D445</f>
        <v>20.180045011252815</v>
      </c>
      <c r="G445" s="2">
        <v>1</v>
      </c>
      <c r="I445" s="1">
        <f>(0.5/0.44)*D445</f>
        <v>1.5147727272727274</v>
      </c>
      <c r="J445" s="1">
        <f>(0.5/0.44)*E445</f>
        <v>0.30568181818181822</v>
      </c>
    </row>
    <row r="446" spans="2:10" x14ac:dyDescent="0.2">
      <c r="B446">
        <v>145</v>
      </c>
      <c r="C446">
        <v>16</v>
      </c>
      <c r="D446" s="1">
        <v>1.5329999999999999</v>
      </c>
      <c r="E446" s="1">
        <f>0.136+0.268</f>
        <v>0.40400000000000003</v>
      </c>
      <c r="F446" s="1">
        <f>100*E446/D446</f>
        <v>26.353555120678415</v>
      </c>
      <c r="G446" s="2">
        <v>1</v>
      </c>
      <c r="I446" s="1">
        <f>(0.5/0.44)*D446</f>
        <v>1.7420454545454547</v>
      </c>
      <c r="J446" s="1">
        <f>(0.5/0.44)*E446</f>
        <v>0.45909090909090916</v>
      </c>
    </row>
    <row r="447" spans="2:10" x14ac:dyDescent="0.2">
      <c r="B447">
        <v>146</v>
      </c>
      <c r="C447">
        <v>17</v>
      </c>
      <c r="D447" s="1">
        <v>1.091</v>
      </c>
      <c r="E447" s="1">
        <v>0.11700000000000001</v>
      </c>
      <c r="F447" s="1">
        <f>100*E447/D447</f>
        <v>10.724106324472961</v>
      </c>
      <c r="G447" s="2">
        <v>1</v>
      </c>
      <c r="I447" s="1">
        <f>(0.5/0.44)*D447</f>
        <v>1.2397727272727272</v>
      </c>
      <c r="J447" s="1">
        <f>(0.5/0.44)*E447</f>
        <v>0.13295454545454546</v>
      </c>
    </row>
    <row r="448" spans="2:10" x14ac:dyDescent="0.2">
      <c r="B448">
        <v>147</v>
      </c>
      <c r="C448">
        <v>18</v>
      </c>
      <c r="D448" s="1">
        <v>1.151</v>
      </c>
      <c r="E448" s="1">
        <v>0</v>
      </c>
      <c r="F448" s="1">
        <f>100*E448/D448</f>
        <v>0</v>
      </c>
      <c r="G448" s="2">
        <v>0</v>
      </c>
      <c r="I448" s="1">
        <f>(0.5/0.44)*D448</f>
        <v>1.3079545454545456</v>
      </c>
      <c r="J448" s="1">
        <f>(0.5/0.44)*E448</f>
        <v>0</v>
      </c>
    </row>
    <row r="449" spans="1:10" x14ac:dyDescent="0.2">
      <c r="B449">
        <v>148</v>
      </c>
      <c r="C449">
        <v>19</v>
      </c>
      <c r="D449" s="1">
        <v>1.2250000000000001</v>
      </c>
      <c r="E449" s="1">
        <v>0</v>
      </c>
      <c r="F449" s="1">
        <f>100*E449/D449</f>
        <v>0</v>
      </c>
      <c r="G449" s="2">
        <v>0</v>
      </c>
      <c r="I449" s="1">
        <f>(0.5/0.44)*D449</f>
        <v>1.3920454545454548</v>
      </c>
      <c r="J449" s="1">
        <f>(0.5/0.44)*E449</f>
        <v>0</v>
      </c>
    </row>
    <row r="450" spans="1:10" x14ac:dyDescent="0.2">
      <c r="B450">
        <v>149</v>
      </c>
      <c r="C450">
        <v>20</v>
      </c>
      <c r="D450" s="1">
        <v>1.137</v>
      </c>
      <c r="E450" s="1">
        <v>0.13700000000000001</v>
      </c>
      <c r="F450" s="1">
        <f>100*E450/D450</f>
        <v>12.04925241864556</v>
      </c>
      <c r="G450" s="2">
        <v>1</v>
      </c>
      <c r="I450" s="1">
        <f>(0.5/0.44)*D450</f>
        <v>1.2920454545454547</v>
      </c>
      <c r="J450" s="1">
        <f>(0.5/0.44)*E450</f>
        <v>0.1556818181818182</v>
      </c>
    </row>
    <row r="451" spans="1:10" x14ac:dyDescent="0.2">
      <c r="B451">
        <v>150</v>
      </c>
      <c r="C451">
        <v>21</v>
      </c>
      <c r="D451" s="1">
        <v>1.835</v>
      </c>
      <c r="E451" s="1">
        <f>0.263+0.142</f>
        <v>0.40500000000000003</v>
      </c>
      <c r="F451" s="1">
        <f>100*E451/D451</f>
        <v>22.070844686648503</v>
      </c>
      <c r="G451" s="2">
        <v>1</v>
      </c>
      <c r="I451" s="1">
        <f>(0.5/0.44)*D451</f>
        <v>2.0852272727272729</v>
      </c>
      <c r="J451" s="1">
        <f>(0.5/0.44)*E451</f>
        <v>0.46022727272727282</v>
      </c>
    </row>
    <row r="452" spans="1:10" x14ac:dyDescent="0.2">
      <c r="B452">
        <v>151</v>
      </c>
      <c r="C452">
        <v>22</v>
      </c>
      <c r="D452" s="1">
        <v>1.784</v>
      </c>
      <c r="E452" s="1">
        <v>0.106</v>
      </c>
      <c r="F452" s="1">
        <f>100*E452/D452</f>
        <v>5.9417040358744391</v>
      </c>
      <c r="G452" s="2">
        <v>1</v>
      </c>
      <c r="I452" s="1">
        <f>(0.5/0.44)*D452</f>
        <v>2.0272727272727273</v>
      </c>
      <c r="J452" s="1">
        <f>(0.5/0.44)*E452</f>
        <v>0.12045454545454547</v>
      </c>
    </row>
    <row r="453" spans="1:10" x14ac:dyDescent="0.2">
      <c r="A453" t="s">
        <v>29</v>
      </c>
      <c r="B453">
        <v>152</v>
      </c>
      <c r="C453">
        <v>1</v>
      </c>
      <c r="D453" s="1">
        <v>2.3490000000000002</v>
      </c>
      <c r="E453" s="1">
        <f>0.34+0.159</f>
        <v>0.499</v>
      </c>
      <c r="F453" s="1">
        <f>100*E453/D453</f>
        <v>21.24308216262239</v>
      </c>
      <c r="G453" s="2">
        <v>1</v>
      </c>
      <c r="H453" s="1">
        <f>17/19</f>
        <v>0.89473684210526316</v>
      </c>
      <c r="I453" s="1">
        <f>(0.5/0.44)*D453</f>
        <v>2.6693181818181824</v>
      </c>
      <c r="J453" s="1">
        <f>(0.5/0.44)*E453</f>
        <v>0.56704545454545463</v>
      </c>
    </row>
    <row r="454" spans="1:10" x14ac:dyDescent="0.2">
      <c r="B454">
        <v>153</v>
      </c>
      <c r="C454">
        <v>2</v>
      </c>
      <c r="D454" s="1">
        <v>2.2440000000000002</v>
      </c>
      <c r="E454" s="1">
        <v>0.30599999999999999</v>
      </c>
      <c r="F454" s="1">
        <f>100*E454/D454</f>
        <v>13.636363636363635</v>
      </c>
      <c r="G454" s="2">
        <v>1</v>
      </c>
      <c r="I454" s="1">
        <f>(0.5/0.44)*D454</f>
        <v>2.5500000000000003</v>
      </c>
      <c r="J454" s="1">
        <f>(0.5/0.44)*E454</f>
        <v>0.34772727272727277</v>
      </c>
    </row>
    <row r="455" spans="1:10" x14ac:dyDescent="0.2">
      <c r="B455">
        <v>154</v>
      </c>
      <c r="C455">
        <v>3</v>
      </c>
      <c r="D455" s="1">
        <v>1.071</v>
      </c>
      <c r="E455" s="1">
        <f>0.098+0.106</f>
        <v>0.20400000000000001</v>
      </c>
      <c r="F455" s="1">
        <f>100*E455/D455</f>
        <v>19.047619047619051</v>
      </c>
      <c r="G455" s="2">
        <v>1</v>
      </c>
      <c r="I455" s="1">
        <f>(0.5/0.44)*D455</f>
        <v>1.2170454545454545</v>
      </c>
      <c r="J455" s="1">
        <f>(0.5/0.44)*E455</f>
        <v>0.23181818181818187</v>
      </c>
    </row>
    <row r="456" spans="1:10" x14ac:dyDescent="0.2">
      <c r="B456">
        <v>155</v>
      </c>
      <c r="C456">
        <v>4</v>
      </c>
      <c r="D456" s="1">
        <v>0.77700000000000002</v>
      </c>
      <c r="E456" s="1">
        <v>0.11799999999999999</v>
      </c>
      <c r="F456" s="1">
        <f>100*E456/D456</f>
        <v>15.186615186615185</v>
      </c>
      <c r="G456" s="2">
        <v>1</v>
      </c>
      <c r="I456" s="1">
        <f>(0.5/0.44)*D456</f>
        <v>0.88295454545454555</v>
      </c>
      <c r="J456" s="1">
        <f>(0.5/0.44)*E456</f>
        <v>0.13409090909090909</v>
      </c>
    </row>
    <row r="457" spans="1:10" x14ac:dyDescent="0.2">
      <c r="B457">
        <v>156</v>
      </c>
      <c r="C457">
        <v>5</v>
      </c>
      <c r="D457" s="1">
        <v>1.32</v>
      </c>
      <c r="E457" s="1">
        <v>0.24099999999999999</v>
      </c>
      <c r="F457" s="1">
        <f>100*E457/D457</f>
        <v>18.257575757575754</v>
      </c>
      <c r="G457" s="2">
        <v>1</v>
      </c>
      <c r="I457" s="1">
        <f>(0.5/0.44)*D457</f>
        <v>1.5000000000000002</v>
      </c>
      <c r="J457" s="1">
        <f>(0.5/0.44)*E457</f>
        <v>0.27386363636363636</v>
      </c>
    </row>
    <row r="458" spans="1:10" x14ac:dyDescent="0.2">
      <c r="B458">
        <v>157</v>
      </c>
      <c r="C458">
        <v>6</v>
      </c>
      <c r="D458" s="1">
        <v>1.5389999999999999</v>
      </c>
      <c r="E458" s="1">
        <v>0.46800000000000003</v>
      </c>
      <c r="F458" s="1">
        <f>100*E458/D458</f>
        <v>30.409356725146203</v>
      </c>
      <c r="G458" s="2">
        <v>1</v>
      </c>
      <c r="I458" s="1">
        <f>(0.5/0.44)*D458</f>
        <v>1.7488636363636365</v>
      </c>
      <c r="J458" s="1">
        <f>(0.5/0.44)*E458</f>
        <v>0.53181818181818186</v>
      </c>
    </row>
    <row r="459" spans="1:10" x14ac:dyDescent="0.2">
      <c r="B459">
        <v>158</v>
      </c>
      <c r="C459">
        <v>7</v>
      </c>
      <c r="D459" s="1">
        <v>1.2010000000000001</v>
      </c>
      <c r="E459" s="1">
        <v>0.21099999999999999</v>
      </c>
      <c r="F459" s="1">
        <f>100*E459/D459</f>
        <v>17.568692756036633</v>
      </c>
      <c r="G459" s="2">
        <v>1</v>
      </c>
      <c r="I459" s="1">
        <f>(0.5/0.44)*D459</f>
        <v>1.3647727272727275</v>
      </c>
      <c r="J459" s="1">
        <f>(0.5/0.44)*E459</f>
        <v>0.23977272727272728</v>
      </c>
    </row>
    <row r="460" spans="1:10" x14ac:dyDescent="0.2">
      <c r="B460">
        <v>159</v>
      </c>
      <c r="C460">
        <v>8</v>
      </c>
      <c r="D460" s="1">
        <v>1.4810000000000001</v>
      </c>
      <c r="E460" s="1">
        <f>0.251+0.115</f>
        <v>0.36599999999999999</v>
      </c>
      <c r="F460" s="1">
        <f>100*E460/D460</f>
        <v>24.713031735313976</v>
      </c>
      <c r="G460" s="2">
        <v>1</v>
      </c>
      <c r="I460" s="1">
        <f>(0.5/0.44)*D460</f>
        <v>1.6829545454545458</v>
      </c>
      <c r="J460" s="1">
        <f>(0.5/0.44)*E460</f>
        <v>0.41590909090909095</v>
      </c>
    </row>
    <row r="461" spans="1:10" x14ac:dyDescent="0.2">
      <c r="B461">
        <v>160</v>
      </c>
      <c r="C461">
        <v>9</v>
      </c>
      <c r="D461" s="1">
        <v>2.8260000000000001</v>
      </c>
      <c r="E461" s="1">
        <f>0.106+0.325+0.314</f>
        <v>0.745</v>
      </c>
      <c r="F461" s="1">
        <f>100*E461/D461</f>
        <v>26.362349610757253</v>
      </c>
      <c r="G461" s="2">
        <v>1</v>
      </c>
      <c r="I461" s="1">
        <f>(0.5/0.44)*D461</f>
        <v>3.2113636363636369</v>
      </c>
      <c r="J461" s="1">
        <f>(0.5/0.44)*E461</f>
        <v>0.84659090909090917</v>
      </c>
    </row>
    <row r="462" spans="1:10" x14ac:dyDescent="0.2">
      <c r="B462">
        <v>161</v>
      </c>
      <c r="C462">
        <v>10</v>
      </c>
      <c r="D462" s="1">
        <v>1.9</v>
      </c>
      <c r="E462" s="1">
        <v>0.57999999999999996</v>
      </c>
      <c r="F462" s="1">
        <f>100*E462/D462</f>
        <v>30.526315789473681</v>
      </c>
      <c r="G462" s="2">
        <v>1</v>
      </c>
      <c r="I462" s="1">
        <f>(0.5/0.44)*D462</f>
        <v>2.1590909090909092</v>
      </c>
      <c r="J462" s="1">
        <f>(0.5/0.44)*E462</f>
        <v>0.65909090909090906</v>
      </c>
    </row>
    <row r="463" spans="1:10" x14ac:dyDescent="0.2">
      <c r="B463">
        <v>162</v>
      </c>
      <c r="C463">
        <v>11</v>
      </c>
      <c r="D463" s="1">
        <v>1.1000000000000001</v>
      </c>
      <c r="E463" s="1">
        <f>0.131+0.097</f>
        <v>0.22800000000000001</v>
      </c>
      <c r="F463" s="1">
        <f>100*E463/D463</f>
        <v>20.727272727272727</v>
      </c>
      <c r="G463" s="2">
        <v>1</v>
      </c>
      <c r="I463" s="1">
        <f>(0.5/0.44)*D463</f>
        <v>1.2500000000000002</v>
      </c>
      <c r="J463" s="1">
        <f>(0.5/0.44)*E463</f>
        <v>0.25909090909090915</v>
      </c>
    </row>
    <row r="464" spans="1:10" x14ac:dyDescent="0.2">
      <c r="B464">
        <v>163</v>
      </c>
      <c r="C464">
        <v>12</v>
      </c>
      <c r="D464" s="1">
        <v>1.2010000000000001</v>
      </c>
      <c r="E464" s="1">
        <v>0</v>
      </c>
      <c r="F464" s="1">
        <f>100*E464/D464</f>
        <v>0</v>
      </c>
      <c r="G464" s="2">
        <v>0</v>
      </c>
      <c r="I464" s="1">
        <f>(0.5/0.44)*D464</f>
        <v>1.3647727272727275</v>
      </c>
      <c r="J464" s="1">
        <f>(0.5/0.44)*E464</f>
        <v>0</v>
      </c>
    </row>
    <row r="465" spans="1:10" x14ac:dyDescent="0.2">
      <c r="B465">
        <v>164</v>
      </c>
      <c r="C465">
        <v>13</v>
      </c>
      <c r="D465" s="1">
        <v>1.0309999999999999</v>
      </c>
      <c r="E465" s="1">
        <v>0.78900000000000003</v>
      </c>
      <c r="F465" s="1">
        <f>100*E465/D465</f>
        <v>76.527643064985469</v>
      </c>
      <c r="G465" s="2">
        <v>1</v>
      </c>
      <c r="I465" s="1">
        <f>(0.5/0.44)*D465</f>
        <v>1.1715909090909091</v>
      </c>
      <c r="J465" s="1">
        <f>(0.5/0.44)*E465</f>
        <v>0.89659090909090922</v>
      </c>
    </row>
    <row r="466" spans="1:10" x14ac:dyDescent="0.2">
      <c r="B466">
        <v>165</v>
      </c>
      <c r="C466">
        <v>14</v>
      </c>
      <c r="D466" s="1">
        <v>1.679</v>
      </c>
      <c r="E466" s="1">
        <v>0</v>
      </c>
      <c r="F466" s="1">
        <f>100*E466/D466</f>
        <v>0</v>
      </c>
      <c r="G466" s="2">
        <v>0</v>
      </c>
      <c r="I466" s="1">
        <f>(0.5/0.44)*D466</f>
        <v>1.9079545454545457</v>
      </c>
      <c r="J466" s="1">
        <f>(0.5/0.44)*E466</f>
        <v>0</v>
      </c>
    </row>
    <row r="467" spans="1:10" x14ac:dyDescent="0.2">
      <c r="B467">
        <v>166</v>
      </c>
      <c r="C467">
        <v>15</v>
      </c>
      <c r="D467" s="1">
        <v>1.9370000000000001</v>
      </c>
      <c r="E467" s="1">
        <v>0.189</v>
      </c>
      <c r="F467" s="1">
        <f>100*E467/D467</f>
        <v>9.7573567372225085</v>
      </c>
      <c r="G467" s="2">
        <v>1</v>
      </c>
      <c r="I467" s="1">
        <f>(0.5/0.44)*D467</f>
        <v>2.2011363636363641</v>
      </c>
      <c r="J467" s="1">
        <f>(0.5/0.44)*E467</f>
        <v>0.21477272727272728</v>
      </c>
    </row>
    <row r="468" spans="1:10" x14ac:dyDescent="0.2">
      <c r="B468">
        <v>167</v>
      </c>
      <c r="C468">
        <v>16</v>
      </c>
      <c r="D468" s="1">
        <v>1.0529999999999999</v>
      </c>
      <c r="E468" s="1">
        <v>0.27500000000000002</v>
      </c>
      <c r="F468" s="1">
        <f>100*E468/D468</f>
        <v>26.115859449192786</v>
      </c>
      <c r="G468" s="2">
        <v>1</v>
      </c>
      <c r="I468" s="1">
        <f>(0.5/0.44)*D468</f>
        <v>1.196590909090909</v>
      </c>
      <c r="J468" s="1">
        <f>(0.5/0.44)*E468</f>
        <v>0.31250000000000006</v>
      </c>
    </row>
    <row r="469" spans="1:10" x14ac:dyDescent="0.2">
      <c r="B469">
        <v>168</v>
      </c>
      <c r="C469">
        <v>17</v>
      </c>
      <c r="D469" s="1">
        <v>1.9390000000000001</v>
      </c>
      <c r="E469" s="1">
        <v>0.26100000000000001</v>
      </c>
      <c r="F469" s="1">
        <f>100*E469/D469</f>
        <v>13.460546673543064</v>
      </c>
      <c r="G469" s="2">
        <v>1</v>
      </c>
      <c r="I469" s="1">
        <f>(0.5/0.44)*D469</f>
        <v>2.2034090909090911</v>
      </c>
      <c r="J469" s="1">
        <f>(0.5/0.44)*E469</f>
        <v>0.29659090909090913</v>
      </c>
    </row>
    <row r="470" spans="1:10" x14ac:dyDescent="0.2">
      <c r="B470">
        <v>169</v>
      </c>
      <c r="C470">
        <v>18</v>
      </c>
      <c r="D470" s="1">
        <v>1.302</v>
      </c>
      <c r="E470" s="1">
        <v>0.14199999999999999</v>
      </c>
      <c r="F470" s="1">
        <f>100*E470/D470</f>
        <v>10.906298003072196</v>
      </c>
      <c r="G470" s="2">
        <v>1</v>
      </c>
      <c r="I470" s="1">
        <f>(0.5/0.44)*D470</f>
        <v>1.4795454545454547</v>
      </c>
      <c r="J470" s="1">
        <f>(0.5/0.44)*E470</f>
        <v>0.16136363636363638</v>
      </c>
    </row>
    <row r="471" spans="1:10" x14ac:dyDescent="0.2">
      <c r="B471">
        <v>170</v>
      </c>
      <c r="C471">
        <v>19</v>
      </c>
      <c r="D471" s="1">
        <v>1.4590000000000001</v>
      </c>
      <c r="E471" s="1">
        <v>0.38200000000000001</v>
      </c>
      <c r="F471" s="1">
        <f>100*E471/D471</f>
        <v>26.182316655243319</v>
      </c>
      <c r="G471" s="2">
        <v>1</v>
      </c>
      <c r="I471" s="1">
        <f>(0.5/0.44)*D471</f>
        <v>1.6579545454545457</v>
      </c>
      <c r="J471" s="1">
        <f>(0.5/0.44)*E471</f>
        <v>0.43409090909090914</v>
      </c>
    </row>
    <row r="472" spans="1:10" x14ac:dyDescent="0.2">
      <c r="A472" t="s">
        <v>28</v>
      </c>
      <c r="B472">
        <v>171</v>
      </c>
      <c r="C472">
        <v>1</v>
      </c>
      <c r="D472" s="1">
        <v>1.2949999999999999</v>
      </c>
      <c r="E472" s="1">
        <v>0.998</v>
      </c>
      <c r="F472" s="1">
        <f>100*E472/D472</f>
        <v>77.065637065637063</v>
      </c>
      <c r="G472" s="2">
        <v>1</v>
      </c>
      <c r="H472" s="1">
        <v>1</v>
      </c>
      <c r="I472" s="1">
        <f>(0.5/0.44)*D472</f>
        <v>1.4715909090909092</v>
      </c>
      <c r="J472" s="1">
        <f>(0.5/0.44)*E472</f>
        <v>1.1340909090909093</v>
      </c>
    </row>
    <row r="473" spans="1:10" x14ac:dyDescent="0.2">
      <c r="B473">
        <v>172</v>
      </c>
      <c r="C473">
        <v>2</v>
      </c>
      <c r="D473" s="1">
        <v>1.032</v>
      </c>
      <c r="E473" s="1">
        <f>0.206+0.285</f>
        <v>0.49099999999999999</v>
      </c>
      <c r="F473" s="1">
        <f>100*E473/D473</f>
        <v>47.577519379844958</v>
      </c>
      <c r="G473" s="2">
        <v>1</v>
      </c>
      <c r="I473" s="1">
        <f>(0.5/0.44)*D473</f>
        <v>1.1727272727272728</v>
      </c>
      <c r="J473" s="1">
        <f>(0.5/0.44)*E473</f>
        <v>0.55795454545454548</v>
      </c>
    </row>
    <row r="474" spans="1:10" x14ac:dyDescent="0.2">
      <c r="B474">
        <v>173</v>
      </c>
      <c r="C474">
        <v>3</v>
      </c>
      <c r="D474" s="1">
        <v>1.5289999999999999</v>
      </c>
      <c r="E474" s="1">
        <v>0.46500000000000002</v>
      </c>
      <c r="F474" s="1">
        <f>100*E474/D474</f>
        <v>30.412034009156311</v>
      </c>
      <c r="G474" s="2">
        <v>1</v>
      </c>
      <c r="I474" s="1">
        <f>(0.5/0.44)*D474</f>
        <v>1.7375</v>
      </c>
      <c r="J474" s="1">
        <f>(0.5/0.44)*E474</f>
        <v>0.52840909090909094</v>
      </c>
    </row>
    <row r="475" spans="1:10" x14ac:dyDescent="0.2">
      <c r="B475">
        <v>174</v>
      </c>
      <c r="C475">
        <v>4</v>
      </c>
      <c r="D475" s="1">
        <v>1.4179999999999999</v>
      </c>
      <c r="E475" s="1">
        <f>0.374+0.216</f>
        <v>0.59</v>
      </c>
      <c r="F475" s="1">
        <f>100*E475/D475</f>
        <v>41.607898448519045</v>
      </c>
      <c r="G475" s="2">
        <v>1</v>
      </c>
      <c r="I475" s="1">
        <f>(0.5/0.44)*D475</f>
        <v>1.6113636363636363</v>
      </c>
      <c r="J475" s="1">
        <f>(0.5/0.44)*E475</f>
        <v>0.67045454545454553</v>
      </c>
    </row>
    <row r="476" spans="1:10" x14ac:dyDescent="0.2">
      <c r="A476" t="s">
        <v>27</v>
      </c>
      <c r="B476">
        <v>175</v>
      </c>
      <c r="C476">
        <v>1</v>
      </c>
      <c r="D476" s="1">
        <v>1.7649999999999999</v>
      </c>
      <c r="E476" s="1">
        <f>0.24+0.121+0.258</f>
        <v>0.61899999999999999</v>
      </c>
      <c r="F476" s="1">
        <f>100*E476/D476</f>
        <v>35.070821529745047</v>
      </c>
      <c r="G476" s="2">
        <v>1</v>
      </c>
      <c r="H476" s="1">
        <f>11/13</f>
        <v>0.84615384615384615</v>
      </c>
      <c r="I476" s="1">
        <f>(0.5/0.44)*D476</f>
        <v>2.0056818181818183</v>
      </c>
      <c r="J476" s="1">
        <f>(0.5/0.44)*E476</f>
        <v>0.70340909090909098</v>
      </c>
    </row>
    <row r="477" spans="1:10" x14ac:dyDescent="0.2">
      <c r="B477">
        <v>176</v>
      </c>
      <c r="C477">
        <v>2</v>
      </c>
      <c r="D477" s="1">
        <v>1.351</v>
      </c>
      <c r="E477" s="1">
        <v>0.36299999999999999</v>
      </c>
      <c r="F477" s="1">
        <f>100*E477/D477</f>
        <v>26.868985936343449</v>
      </c>
      <c r="G477" s="2">
        <v>1</v>
      </c>
      <c r="I477" s="1">
        <f>(0.5/0.44)*D477</f>
        <v>1.5352272727272729</v>
      </c>
      <c r="J477" s="1">
        <f>(0.5/0.44)*E477</f>
        <v>0.41250000000000003</v>
      </c>
    </row>
    <row r="478" spans="1:10" x14ac:dyDescent="0.2">
      <c r="B478">
        <v>177</v>
      </c>
      <c r="C478">
        <v>3</v>
      </c>
      <c r="D478" s="1">
        <v>1.44</v>
      </c>
      <c r="E478" s="1">
        <v>0.90200000000000002</v>
      </c>
      <c r="F478" s="1">
        <f>100*E478/D478</f>
        <v>62.638888888888893</v>
      </c>
      <c r="G478" s="2">
        <v>1</v>
      </c>
      <c r="I478" s="1">
        <f>(0.5/0.44)*D478</f>
        <v>1.6363636363636365</v>
      </c>
      <c r="J478" s="1">
        <f>(0.5/0.44)*E478</f>
        <v>1.0250000000000001</v>
      </c>
    </row>
    <row r="479" spans="1:10" x14ac:dyDescent="0.2">
      <c r="B479">
        <v>178</v>
      </c>
      <c r="C479">
        <v>4</v>
      </c>
      <c r="D479" s="1">
        <v>0.78600000000000003</v>
      </c>
      <c r="E479" s="1">
        <v>0.61699999999999999</v>
      </c>
      <c r="F479" s="1">
        <f>100*E479/D479</f>
        <v>78.498727735368959</v>
      </c>
      <c r="G479" s="2">
        <v>1</v>
      </c>
      <c r="I479" s="1">
        <f>(0.5/0.44)*D479</f>
        <v>0.8931818181818183</v>
      </c>
      <c r="J479" s="1">
        <f>(0.5/0.44)*E479</f>
        <v>0.70113636363636367</v>
      </c>
    </row>
    <row r="480" spans="1:10" x14ac:dyDescent="0.2">
      <c r="B480">
        <v>179</v>
      </c>
      <c r="C480">
        <v>5</v>
      </c>
      <c r="D480" s="1">
        <v>1.105</v>
      </c>
      <c r="E480" s="1">
        <v>0.22500000000000001</v>
      </c>
      <c r="F480" s="1">
        <f>100*E480/D480</f>
        <v>20.361990950226243</v>
      </c>
      <c r="G480" s="2">
        <v>1</v>
      </c>
      <c r="I480" s="1">
        <f>(0.5/0.44)*D480</f>
        <v>1.2556818181818183</v>
      </c>
      <c r="J480" s="1">
        <f>(0.5/0.44)*E480</f>
        <v>0.25568181818181823</v>
      </c>
    </row>
    <row r="481" spans="1:10" x14ac:dyDescent="0.2">
      <c r="B481">
        <v>180</v>
      </c>
      <c r="C481">
        <v>6</v>
      </c>
      <c r="D481" s="1">
        <v>0.98899999999999999</v>
      </c>
      <c r="E481" s="1">
        <f>0.161+0.332</f>
        <v>0.49299999999999999</v>
      </c>
      <c r="F481" s="1">
        <f>100*E481/D481</f>
        <v>49.848331648129424</v>
      </c>
      <c r="G481" s="2">
        <v>1</v>
      </c>
      <c r="I481" s="1">
        <f>(0.5/0.44)*D481</f>
        <v>1.1238636363636365</v>
      </c>
      <c r="J481" s="1">
        <f>(0.5/0.44)*E481</f>
        <v>0.5602272727272728</v>
      </c>
    </row>
    <row r="482" spans="1:10" x14ac:dyDescent="0.2">
      <c r="B482">
        <v>181</v>
      </c>
      <c r="C482">
        <v>7</v>
      </c>
      <c r="D482" s="1">
        <v>1.73</v>
      </c>
      <c r="E482" s="1">
        <v>0.25900000000000001</v>
      </c>
      <c r="F482" s="1">
        <f>100*E482/D482</f>
        <v>14.971098265895955</v>
      </c>
      <c r="G482" s="2">
        <v>1</v>
      </c>
      <c r="I482" s="1">
        <f>(0.5/0.44)*D482</f>
        <v>1.9659090909090911</v>
      </c>
      <c r="J482" s="1">
        <f>(0.5/0.44)*E482</f>
        <v>0.29431818181818187</v>
      </c>
    </row>
    <row r="483" spans="1:10" x14ac:dyDescent="0.2">
      <c r="B483">
        <v>182</v>
      </c>
      <c r="C483">
        <v>8</v>
      </c>
      <c r="D483" s="1">
        <v>1.05</v>
      </c>
      <c r="E483" s="1">
        <v>0</v>
      </c>
      <c r="F483" s="1">
        <f>100*E483/D483</f>
        <v>0</v>
      </c>
      <c r="G483" s="2">
        <v>0</v>
      </c>
      <c r="I483" s="1">
        <f>(0.5/0.44)*D483</f>
        <v>1.1931818181818183</v>
      </c>
      <c r="J483" s="1">
        <f>(0.5/0.44)*E483</f>
        <v>0</v>
      </c>
    </row>
    <row r="484" spans="1:10" x14ac:dyDescent="0.2">
      <c r="B484">
        <v>183</v>
      </c>
      <c r="C484">
        <v>9</v>
      </c>
      <c r="D484" s="1">
        <v>0.98499999999999999</v>
      </c>
      <c r="E484" s="1">
        <v>0</v>
      </c>
      <c r="F484" s="1">
        <f>100*E484/D484</f>
        <v>0</v>
      </c>
      <c r="G484" s="2">
        <v>0</v>
      </c>
      <c r="I484" s="1">
        <f>(0.5/0.44)*D484</f>
        <v>1.1193181818181819</v>
      </c>
      <c r="J484" s="1">
        <f>(0.5/0.44)*E484</f>
        <v>0</v>
      </c>
    </row>
    <row r="485" spans="1:10" x14ac:dyDescent="0.2">
      <c r="B485">
        <v>184</v>
      </c>
      <c r="C485">
        <v>10</v>
      </c>
      <c r="D485" s="1">
        <v>1.014</v>
      </c>
      <c r="E485" s="1">
        <f>0.346+0.175</f>
        <v>0.52099999999999991</v>
      </c>
      <c r="F485" s="1">
        <f>100*E485/D485</f>
        <v>51.380670611439839</v>
      </c>
      <c r="G485" s="2">
        <v>1</v>
      </c>
      <c r="I485" s="1">
        <f>(0.5/0.44)*D485</f>
        <v>1.1522727272727273</v>
      </c>
      <c r="J485" s="1">
        <f>(0.5/0.44)*E485</f>
        <v>0.59204545454545454</v>
      </c>
    </row>
    <row r="486" spans="1:10" x14ac:dyDescent="0.2">
      <c r="B486">
        <v>185</v>
      </c>
      <c r="C486">
        <v>11</v>
      </c>
      <c r="D486" s="1">
        <v>1.0389999999999999</v>
      </c>
      <c r="E486" s="1">
        <f>0.187+0.242</f>
        <v>0.42899999999999999</v>
      </c>
      <c r="F486" s="1">
        <f>100*E486/D486</f>
        <v>41.289701636188646</v>
      </c>
      <c r="G486" s="2">
        <v>1</v>
      </c>
      <c r="I486" s="1">
        <f>(0.5/0.44)*D486</f>
        <v>1.1806818181818182</v>
      </c>
      <c r="J486" s="1">
        <f>(0.5/0.44)*E486</f>
        <v>0.48750000000000004</v>
      </c>
    </row>
    <row r="487" spans="1:10" x14ac:dyDescent="0.2">
      <c r="B487">
        <v>186</v>
      </c>
      <c r="C487">
        <v>12</v>
      </c>
      <c r="D487" s="1">
        <v>1.51</v>
      </c>
      <c r="E487" s="1">
        <f>0.624+0.199</f>
        <v>0.82299999999999995</v>
      </c>
      <c r="F487" s="1">
        <f>100*E487/D487</f>
        <v>54.503311258278146</v>
      </c>
      <c r="G487" s="2">
        <v>1</v>
      </c>
      <c r="I487" s="1">
        <f>(0.5/0.44)*D487</f>
        <v>1.7159090909090911</v>
      </c>
      <c r="J487" s="1">
        <f>(0.5/0.44)*E487</f>
        <v>0.9352272727272728</v>
      </c>
    </row>
    <row r="488" spans="1:10" x14ac:dyDescent="0.2">
      <c r="B488">
        <v>187</v>
      </c>
      <c r="C488">
        <v>13</v>
      </c>
      <c r="D488" s="1">
        <v>1.2010000000000001</v>
      </c>
      <c r="E488" s="1">
        <v>0.40799999999999997</v>
      </c>
      <c r="F488" s="1">
        <f>100*E488/D488</f>
        <v>33.97169025811823</v>
      </c>
      <c r="G488" s="2">
        <v>1</v>
      </c>
      <c r="I488" s="1">
        <f>(0.5/0.44)*D488</f>
        <v>1.3647727272727275</v>
      </c>
      <c r="J488" s="1">
        <f>(0.5/0.44)*E488</f>
        <v>0.46363636363636362</v>
      </c>
    </row>
    <row r="490" spans="1:10" x14ac:dyDescent="0.2">
      <c r="C490" t="s">
        <v>1</v>
      </c>
      <c r="D490" s="1">
        <f>AVERAGE(D302:D488)</f>
        <v>1.6147433155080222</v>
      </c>
      <c r="E490" s="1">
        <f>AVERAGE(E302:E488)</f>
        <v>0.37554010695187173</v>
      </c>
      <c r="F490" s="1">
        <f>AVERAGE(F302:F488)</f>
        <v>23.65498509493872</v>
      </c>
      <c r="G490" s="1"/>
      <c r="H490" s="1">
        <f>AVERAGE(H302:H488)</f>
        <v>0.87394450950952507</v>
      </c>
      <c r="I490" s="1">
        <f>AVERAGE(I302:I488)</f>
        <v>1.8349355858045706</v>
      </c>
      <c r="J490" s="1">
        <f>AVERAGE(J302:J488)</f>
        <v>0.42675012153621794</v>
      </c>
    </row>
    <row r="491" spans="1:10" x14ac:dyDescent="0.2">
      <c r="C491" t="s">
        <v>0</v>
      </c>
      <c r="D491" s="1">
        <f>STDEV(D302:D488)</f>
        <v>0.66246850880376751</v>
      </c>
      <c r="E491" s="1">
        <f>STDEV(E302:E488)</f>
        <v>0.34382214745665945</v>
      </c>
      <c r="F491" s="1">
        <f>STDEV(F302:F488)</f>
        <v>18.320446145528329</v>
      </c>
      <c r="G491" s="1"/>
      <c r="H491" s="1">
        <f>STDEV(H302:H488)</f>
        <v>8.4534187090874457E-2</v>
      </c>
      <c r="I491" s="1">
        <f>STDEV(I302:I488)</f>
        <v>0.75280512364064256</v>
      </c>
      <c r="J491" s="1">
        <f>STDEV(J302:J488)</f>
        <v>0.39070698574620399</v>
      </c>
    </row>
    <row r="493" spans="1:10" x14ac:dyDescent="0.2">
      <c r="A493" t="s">
        <v>26</v>
      </c>
    </row>
    <row r="494" spans="1:10" x14ac:dyDescent="0.2">
      <c r="A494" s="5" t="s">
        <v>25</v>
      </c>
      <c r="B494" s="5" t="s">
        <v>24</v>
      </c>
      <c r="C494" s="5" t="s">
        <v>23</v>
      </c>
      <c r="D494" s="3" t="s">
        <v>22</v>
      </c>
      <c r="E494" s="3" t="s">
        <v>21</v>
      </c>
      <c r="F494" s="3" t="s">
        <v>20</v>
      </c>
      <c r="G494" s="4" t="s">
        <v>19</v>
      </c>
      <c r="H494" s="3" t="s">
        <v>18</v>
      </c>
      <c r="I494" s="3" t="s">
        <v>17</v>
      </c>
      <c r="J494" s="3" t="s">
        <v>16</v>
      </c>
    </row>
    <row r="495" spans="1:10" x14ac:dyDescent="0.2">
      <c r="A495" t="s">
        <v>15</v>
      </c>
      <c r="B495">
        <v>1</v>
      </c>
      <c r="C495">
        <v>1</v>
      </c>
      <c r="D495" s="1">
        <v>4.5279999999999996</v>
      </c>
      <c r="E495" s="1">
        <f>0.367+0.484+0.495</f>
        <v>1.3460000000000001</v>
      </c>
      <c r="F495" s="1">
        <f>100*E495/D495</f>
        <v>29.726148409894002</v>
      </c>
      <c r="G495" s="2">
        <v>1</v>
      </c>
      <c r="H495" s="1">
        <v>1</v>
      </c>
      <c r="I495" s="1">
        <f>(0.5/0.44)*D495</f>
        <v>5.1454545454545455</v>
      </c>
      <c r="J495" s="1">
        <f>(0.5/0.44)*E495</f>
        <v>1.5295454545454548</v>
      </c>
    </row>
    <row r="496" spans="1:10" x14ac:dyDescent="0.2">
      <c r="B496">
        <v>2</v>
      </c>
      <c r="C496">
        <v>2</v>
      </c>
      <c r="D496" s="1">
        <v>4.7720000000000002</v>
      </c>
      <c r="E496" s="1">
        <f>1.42+0.36+0.586</f>
        <v>2.3659999999999997</v>
      </c>
      <c r="F496" s="1">
        <f>100*E496/D496</f>
        <v>49.58088851634534</v>
      </c>
      <c r="G496" s="2">
        <v>1</v>
      </c>
      <c r="I496" s="1">
        <f>(0.5/0.44)*D496</f>
        <v>5.4227272727272737</v>
      </c>
      <c r="J496" s="1">
        <f>(0.5/0.44)*E496</f>
        <v>2.6886363636363635</v>
      </c>
    </row>
    <row r="497" spans="1:10" x14ac:dyDescent="0.2">
      <c r="B497">
        <v>3</v>
      </c>
      <c r="C497">
        <v>3</v>
      </c>
      <c r="D497" s="1">
        <v>1.8520000000000001</v>
      </c>
      <c r="E497" s="1">
        <f>0.496+0.72</f>
        <v>1.216</v>
      </c>
      <c r="F497" s="1">
        <f>100*E497/D497</f>
        <v>65.658747300215978</v>
      </c>
      <c r="G497" s="2">
        <v>1</v>
      </c>
      <c r="I497" s="1">
        <f>(0.5/0.44)*D497</f>
        <v>2.1045454545454549</v>
      </c>
      <c r="J497" s="1">
        <f>(0.5/0.44)*E497</f>
        <v>1.3818181818181818</v>
      </c>
    </row>
    <row r="498" spans="1:10" x14ac:dyDescent="0.2">
      <c r="B498">
        <v>4</v>
      </c>
      <c r="C498">
        <v>4</v>
      </c>
      <c r="D498" s="1">
        <v>5.26</v>
      </c>
      <c r="E498" s="1">
        <f>0.491+0.956+0.524+0.718+0.221</f>
        <v>2.91</v>
      </c>
      <c r="F498" s="1">
        <f>100*E498/D498</f>
        <v>55.323193916349815</v>
      </c>
      <c r="G498" s="2">
        <v>1</v>
      </c>
      <c r="I498" s="1">
        <f>(0.5/0.44)*D498</f>
        <v>5.9772727272727275</v>
      </c>
      <c r="J498" s="1">
        <f>(0.5/0.44)*E498</f>
        <v>3.3068181818181821</v>
      </c>
    </row>
    <row r="499" spans="1:10" x14ac:dyDescent="0.2">
      <c r="B499">
        <v>5</v>
      </c>
      <c r="C499">
        <v>5</v>
      </c>
      <c r="D499" s="1">
        <v>1.0309999999999999</v>
      </c>
      <c r="E499" s="1">
        <v>0.45200000000000001</v>
      </c>
      <c r="F499" s="1">
        <f>100*E499/D499</f>
        <v>43.840931134820572</v>
      </c>
      <c r="G499" s="2">
        <v>1</v>
      </c>
      <c r="I499" s="1">
        <f>(0.5/0.44)*D499</f>
        <v>1.1715909090909091</v>
      </c>
      <c r="J499" s="1">
        <f>(0.5/0.44)*E499</f>
        <v>0.51363636363636367</v>
      </c>
    </row>
    <row r="500" spans="1:10" x14ac:dyDescent="0.2">
      <c r="B500">
        <v>6</v>
      </c>
      <c r="C500">
        <v>6</v>
      </c>
      <c r="D500" s="1">
        <v>1.365</v>
      </c>
      <c r="E500" s="1">
        <v>0.54900000000000004</v>
      </c>
      <c r="F500" s="1">
        <f>100*E500/D500</f>
        <v>40.219780219780226</v>
      </c>
      <c r="G500" s="2">
        <v>1</v>
      </c>
      <c r="I500" s="1">
        <f>(0.5/0.44)*D500</f>
        <v>1.5511363636363638</v>
      </c>
      <c r="J500" s="1">
        <f>(0.5/0.44)*E500</f>
        <v>0.62386363636363651</v>
      </c>
    </row>
    <row r="501" spans="1:10" x14ac:dyDescent="0.2">
      <c r="B501">
        <v>7</v>
      </c>
      <c r="C501">
        <v>7</v>
      </c>
      <c r="D501" s="1">
        <v>2.8660000000000001</v>
      </c>
      <c r="E501" s="1">
        <f>0.349+0.158</f>
        <v>0.50700000000000001</v>
      </c>
      <c r="F501" s="1">
        <f>100*E501/D501</f>
        <v>17.690160502442428</v>
      </c>
      <c r="G501" s="2">
        <v>1</v>
      </c>
      <c r="I501" s="1">
        <f>(0.5/0.44)*D501</f>
        <v>3.2568181818181823</v>
      </c>
      <c r="J501" s="1">
        <f>(0.5/0.44)*E501</f>
        <v>0.57613636363636367</v>
      </c>
    </row>
    <row r="502" spans="1:10" x14ac:dyDescent="0.2">
      <c r="B502">
        <v>8</v>
      </c>
      <c r="C502">
        <v>8</v>
      </c>
      <c r="D502" s="1">
        <v>1.67</v>
      </c>
      <c r="E502" s="1">
        <v>0.57599999999999996</v>
      </c>
      <c r="F502" s="1">
        <f>100*E502/D502</f>
        <v>34.491017964071851</v>
      </c>
      <c r="G502" s="2">
        <v>1</v>
      </c>
      <c r="I502" s="1">
        <f>(0.5/0.44)*D502</f>
        <v>1.8977272727272727</v>
      </c>
      <c r="J502" s="1">
        <f>(0.5/0.44)*E502</f>
        <v>0.65454545454545454</v>
      </c>
    </row>
    <row r="503" spans="1:10" x14ac:dyDescent="0.2">
      <c r="B503">
        <v>9</v>
      </c>
      <c r="C503">
        <v>9</v>
      </c>
      <c r="D503" s="1">
        <v>1.5669999999999999</v>
      </c>
      <c r="E503" s="1">
        <v>0.64200000000000002</v>
      </c>
      <c r="F503" s="1">
        <f>100*E503/D503</f>
        <v>40.970006381620934</v>
      </c>
      <c r="G503" s="2">
        <v>1</v>
      </c>
      <c r="I503" s="1">
        <f>(0.5/0.44)*D503</f>
        <v>1.7806818181818183</v>
      </c>
      <c r="J503" s="1">
        <f>(0.5/0.44)*E503</f>
        <v>0.72954545454545461</v>
      </c>
    </row>
    <row r="504" spans="1:10" x14ac:dyDescent="0.2">
      <c r="A504" t="s">
        <v>14</v>
      </c>
      <c r="B504">
        <v>10</v>
      </c>
      <c r="C504">
        <v>1</v>
      </c>
      <c r="D504" s="1">
        <v>1.7170000000000001</v>
      </c>
      <c r="E504" s="1">
        <f>0.234+0.207+0.207</f>
        <v>0.64800000000000002</v>
      </c>
      <c r="F504" s="1">
        <f>100*E504/D504</f>
        <v>37.740244612696557</v>
      </c>
      <c r="G504" s="2">
        <v>1</v>
      </c>
      <c r="H504" s="1">
        <v>1</v>
      </c>
      <c r="I504" s="1">
        <f>(0.5/0.44)*D504</f>
        <v>1.9511363636363639</v>
      </c>
      <c r="J504" s="1">
        <f>(0.5/0.44)*E504</f>
        <v>0.73636363636363644</v>
      </c>
    </row>
    <row r="505" spans="1:10" x14ac:dyDescent="0.2">
      <c r="B505">
        <v>11</v>
      </c>
      <c r="C505">
        <v>2</v>
      </c>
      <c r="D505" s="1">
        <v>2.7749999999999999</v>
      </c>
      <c r="E505" s="1">
        <f>0.271+0.138+0.2+0.132</f>
        <v>0.74099999999999999</v>
      </c>
      <c r="F505" s="1">
        <f>100*E505/D505</f>
        <v>26.702702702702702</v>
      </c>
      <c r="G505" s="2">
        <v>1</v>
      </c>
      <c r="I505" s="1">
        <f>(0.5/0.44)*D505</f>
        <v>3.1534090909090913</v>
      </c>
      <c r="J505" s="1">
        <f>(0.5/0.44)*E505</f>
        <v>0.84204545454545465</v>
      </c>
    </row>
    <row r="506" spans="1:10" x14ac:dyDescent="0.2">
      <c r="B506">
        <v>12</v>
      </c>
      <c r="C506">
        <v>3</v>
      </c>
      <c r="D506" s="1">
        <v>1.726</v>
      </c>
      <c r="E506" s="1">
        <f>0.243+0.081</f>
        <v>0.32400000000000001</v>
      </c>
      <c r="F506" s="1">
        <f>100*E506/D506</f>
        <v>18.771726535341831</v>
      </c>
      <c r="G506" s="2">
        <v>1</v>
      </c>
      <c r="I506" s="1">
        <f>(0.5/0.44)*D506</f>
        <v>1.9613636363636364</v>
      </c>
      <c r="J506" s="1">
        <f>(0.5/0.44)*E506</f>
        <v>0.36818181818181822</v>
      </c>
    </row>
    <row r="507" spans="1:10" x14ac:dyDescent="0.2">
      <c r="B507">
        <v>13</v>
      </c>
      <c r="C507">
        <v>4</v>
      </c>
      <c r="D507" s="1">
        <v>3.2850000000000001</v>
      </c>
      <c r="E507" s="1">
        <f>0.196+0.775+0.297+0.139</f>
        <v>1.407</v>
      </c>
      <c r="F507" s="1">
        <f>100*E507/D507</f>
        <v>42.831050228310495</v>
      </c>
      <c r="G507" s="2">
        <v>1</v>
      </c>
      <c r="I507" s="1">
        <f>(0.5/0.44)*D507</f>
        <v>3.7329545454545459</v>
      </c>
      <c r="J507" s="1">
        <f>(0.5/0.44)*E507</f>
        <v>1.5988636363636366</v>
      </c>
    </row>
    <row r="508" spans="1:10" x14ac:dyDescent="0.2">
      <c r="B508">
        <v>14</v>
      </c>
      <c r="C508">
        <v>5</v>
      </c>
      <c r="D508" s="1">
        <v>6.1790000000000003</v>
      </c>
      <c r="E508" s="1">
        <f>0.539+0.361+0.422+0.142</f>
        <v>1.464</v>
      </c>
      <c r="F508" s="1">
        <f>100*E508/D508</f>
        <v>23.693154232076388</v>
      </c>
      <c r="G508" s="2">
        <v>1</v>
      </c>
      <c r="I508" s="1">
        <f>(0.5/0.44)*D508</f>
        <v>7.0215909090909099</v>
      </c>
      <c r="J508" s="1">
        <f>(0.5/0.44)*E508</f>
        <v>1.6636363636363638</v>
      </c>
    </row>
    <row r="509" spans="1:10" x14ac:dyDescent="0.2">
      <c r="B509">
        <v>15</v>
      </c>
      <c r="C509">
        <v>6</v>
      </c>
      <c r="D509" s="1">
        <v>1.6419999999999999</v>
      </c>
      <c r="E509" s="1">
        <v>0.23699999999999999</v>
      </c>
      <c r="F509" s="1">
        <f>100*E509/D509</f>
        <v>14.433617539585871</v>
      </c>
      <c r="G509" s="2">
        <v>1</v>
      </c>
      <c r="I509" s="1">
        <f>(0.5/0.44)*D509</f>
        <v>1.865909090909091</v>
      </c>
      <c r="J509" s="1">
        <f>(0.5/0.44)*E509</f>
        <v>0.26931818181818185</v>
      </c>
    </row>
    <row r="510" spans="1:10" x14ac:dyDescent="0.2">
      <c r="B510">
        <v>16</v>
      </c>
      <c r="C510">
        <v>7</v>
      </c>
      <c r="D510" s="1">
        <v>2.4769999999999999</v>
      </c>
      <c r="E510" s="1">
        <f>0.456+0.188</f>
        <v>0.64400000000000002</v>
      </c>
      <c r="F510" s="1">
        <f>100*E510/D510</f>
        <v>25.999192571659268</v>
      </c>
      <c r="G510" s="2">
        <v>1</v>
      </c>
      <c r="I510" s="1">
        <f>(0.5/0.44)*D510</f>
        <v>2.8147727272727274</v>
      </c>
      <c r="J510" s="1">
        <f>(0.5/0.44)*E510</f>
        <v>0.73181818181818192</v>
      </c>
    </row>
    <row r="511" spans="1:10" x14ac:dyDescent="0.2">
      <c r="B511">
        <v>17</v>
      </c>
      <c r="C511">
        <v>8</v>
      </c>
      <c r="D511" s="1">
        <v>4.4550000000000001</v>
      </c>
      <c r="E511" s="1">
        <f>0.488+0.283+0.219</f>
        <v>0.98999999999999988</v>
      </c>
      <c r="F511" s="1">
        <f>100*E511/D511</f>
        <v>22.222222222222218</v>
      </c>
      <c r="G511" s="2">
        <v>1</v>
      </c>
      <c r="I511" s="1">
        <f>(0.5/0.44)*D511</f>
        <v>5.0625000000000009</v>
      </c>
      <c r="J511" s="1">
        <f>(0.5/0.44)*E511</f>
        <v>1.125</v>
      </c>
    </row>
    <row r="512" spans="1:10" x14ac:dyDescent="0.2">
      <c r="B512">
        <v>18</v>
      </c>
      <c r="C512">
        <v>9</v>
      </c>
      <c r="D512" s="1">
        <v>1.367</v>
      </c>
      <c r="E512" s="1">
        <v>0.252</v>
      </c>
      <c r="F512" s="1">
        <f>100*E512/D512</f>
        <v>18.434528163862471</v>
      </c>
      <c r="G512" s="2">
        <v>1</v>
      </c>
      <c r="I512" s="1">
        <f>(0.5/0.44)*D512</f>
        <v>1.553409090909091</v>
      </c>
      <c r="J512" s="1">
        <f>(0.5/0.44)*E512</f>
        <v>0.28636363636363638</v>
      </c>
    </row>
    <row r="513" spans="1:10" x14ac:dyDescent="0.2">
      <c r="A513" t="s">
        <v>13</v>
      </c>
      <c r="B513">
        <v>19</v>
      </c>
      <c r="C513">
        <v>1</v>
      </c>
      <c r="D513" s="1">
        <v>1.5669999999999999</v>
      </c>
      <c r="E513" s="1">
        <v>0.371</v>
      </c>
      <c r="F513" s="1">
        <f>100*E513/D513</f>
        <v>23.675813656668794</v>
      </c>
      <c r="G513" s="2">
        <v>1</v>
      </c>
      <c r="H513" s="1">
        <v>1</v>
      </c>
      <c r="I513" s="1">
        <f>(0.5/0.44)*D513</f>
        <v>1.7806818181818183</v>
      </c>
      <c r="J513" s="1">
        <f>(0.5/0.44)*E513</f>
        <v>0.42159090909090913</v>
      </c>
    </row>
    <row r="514" spans="1:10" x14ac:dyDescent="0.2">
      <c r="B514">
        <v>20</v>
      </c>
      <c r="C514">
        <v>2</v>
      </c>
      <c r="D514" s="1">
        <v>3.3620000000000001</v>
      </c>
      <c r="E514" s="1">
        <f>1.043+0.308+0.166</f>
        <v>1.5169999999999999</v>
      </c>
      <c r="F514" s="1">
        <f>100*E514/D514</f>
        <v>45.121951219512191</v>
      </c>
      <c r="G514" s="2">
        <v>1</v>
      </c>
      <c r="I514" s="1">
        <f>(0.5/0.44)*D514</f>
        <v>3.8204545454545458</v>
      </c>
      <c r="J514" s="1">
        <f>(0.5/0.44)*E514</f>
        <v>1.7238636363636364</v>
      </c>
    </row>
    <row r="515" spans="1:10" x14ac:dyDescent="0.2">
      <c r="B515">
        <v>21</v>
      </c>
      <c r="C515">
        <v>3</v>
      </c>
      <c r="D515" s="1">
        <v>4.9770000000000003</v>
      </c>
      <c r="E515" s="1">
        <f>0.609+0.941+0.706</f>
        <v>2.2559999999999998</v>
      </c>
      <c r="F515" s="1">
        <f>100*E515/D515</f>
        <v>45.328511151295949</v>
      </c>
      <c r="G515" s="2">
        <v>1</v>
      </c>
      <c r="I515" s="1">
        <f>(0.5/0.44)*D515</f>
        <v>5.6556818181818187</v>
      </c>
      <c r="J515" s="1">
        <f>(0.5/0.44)*E515</f>
        <v>2.5636363636363635</v>
      </c>
    </row>
    <row r="516" spans="1:10" x14ac:dyDescent="0.2">
      <c r="B516">
        <v>22</v>
      </c>
      <c r="C516">
        <v>4</v>
      </c>
      <c r="D516" s="1">
        <v>1.145</v>
      </c>
      <c r="E516" s="1">
        <v>0.69299999999999995</v>
      </c>
      <c r="F516" s="1">
        <f>100*E516/D516</f>
        <v>60.524017467248903</v>
      </c>
      <c r="G516" s="2">
        <v>1</v>
      </c>
      <c r="I516" s="1">
        <f>(0.5/0.44)*D516</f>
        <v>1.3011363636363638</v>
      </c>
      <c r="J516" s="1">
        <f>(0.5/0.44)*E516</f>
        <v>0.78749999999999998</v>
      </c>
    </row>
    <row r="517" spans="1:10" x14ac:dyDescent="0.2">
      <c r="B517">
        <v>23</v>
      </c>
      <c r="C517">
        <v>5</v>
      </c>
      <c r="D517" s="1">
        <v>2.0459999999999998</v>
      </c>
      <c r="E517" s="1">
        <v>0.59899999999999998</v>
      </c>
      <c r="F517" s="1">
        <f>100*E517/D517</f>
        <v>29.276637341153471</v>
      </c>
      <c r="G517" s="2">
        <v>1</v>
      </c>
      <c r="I517" s="1">
        <f>(0.5/0.44)*D517</f>
        <v>2.3250000000000002</v>
      </c>
      <c r="J517" s="1">
        <f>(0.5/0.44)*E517</f>
        <v>0.68068181818181817</v>
      </c>
    </row>
    <row r="518" spans="1:10" x14ac:dyDescent="0.2">
      <c r="B518">
        <v>24</v>
      </c>
      <c r="C518">
        <v>6</v>
      </c>
      <c r="D518" s="1">
        <v>4.306</v>
      </c>
      <c r="E518" s="1">
        <v>0.192</v>
      </c>
      <c r="F518" s="1">
        <f>100*E518/D518</f>
        <v>4.4588945657222476</v>
      </c>
      <c r="G518" s="2">
        <v>1</v>
      </c>
      <c r="I518" s="1">
        <f>(0.5/0.44)*D518</f>
        <v>4.8931818181818185</v>
      </c>
      <c r="J518" s="1">
        <f>(0.5/0.44)*E518</f>
        <v>0.2181818181818182</v>
      </c>
    </row>
    <row r="519" spans="1:10" x14ac:dyDescent="0.2">
      <c r="B519">
        <v>25</v>
      </c>
      <c r="C519">
        <v>7</v>
      </c>
      <c r="D519" s="1">
        <v>1.8420000000000001</v>
      </c>
      <c r="E519" s="1">
        <v>9.4E-2</v>
      </c>
      <c r="F519" s="1">
        <f>100*E519/D519</f>
        <v>5.10314875135722</v>
      </c>
      <c r="G519" s="2">
        <v>1</v>
      </c>
      <c r="I519" s="1">
        <f>(0.5/0.44)*D519</f>
        <v>2.0931818181818183</v>
      </c>
      <c r="J519" s="1">
        <f>(0.5/0.44)*E519</f>
        <v>0.10681818181818183</v>
      </c>
    </row>
    <row r="520" spans="1:10" x14ac:dyDescent="0.2">
      <c r="A520" t="s">
        <v>12</v>
      </c>
      <c r="B520">
        <v>26</v>
      </c>
      <c r="C520">
        <v>1</v>
      </c>
      <c r="D520" s="1">
        <v>2.1960000000000002</v>
      </c>
      <c r="E520" s="1">
        <f>0.125+0.373+0.101</f>
        <v>0.59899999999999998</v>
      </c>
      <c r="F520" s="1">
        <f>100*E520/D520</f>
        <v>27.276867030965388</v>
      </c>
      <c r="G520" s="2">
        <v>1</v>
      </c>
      <c r="H520" s="1">
        <f>4/5</f>
        <v>0.8</v>
      </c>
      <c r="I520" s="1">
        <f>(0.5/0.44)*D520</f>
        <v>2.495454545454546</v>
      </c>
      <c r="J520" s="1">
        <f>(0.5/0.44)*E520</f>
        <v>0.68068181818181817</v>
      </c>
    </row>
    <row r="521" spans="1:10" x14ac:dyDescent="0.2">
      <c r="B521">
        <v>27</v>
      </c>
      <c r="C521">
        <v>2</v>
      </c>
      <c r="D521" s="1">
        <v>1.4950000000000001</v>
      </c>
      <c r="E521" s="1">
        <f>0.296+0.229</f>
        <v>0.52500000000000002</v>
      </c>
      <c r="F521" s="1">
        <f>100*E521/D521</f>
        <v>35.11705685618729</v>
      </c>
      <c r="G521" s="2">
        <v>1</v>
      </c>
      <c r="I521" s="1">
        <f>(0.5/0.44)*D521</f>
        <v>1.6988636363636367</v>
      </c>
      <c r="J521" s="1">
        <f>(0.5/0.44)*E521</f>
        <v>0.59659090909090917</v>
      </c>
    </row>
    <row r="522" spans="1:10" x14ac:dyDescent="0.2">
      <c r="B522">
        <v>28</v>
      </c>
      <c r="C522">
        <v>3</v>
      </c>
      <c r="D522" s="1">
        <v>1.9510000000000001</v>
      </c>
      <c r="E522" s="1">
        <f>0.16+0.151</f>
        <v>0.311</v>
      </c>
      <c r="F522" s="1">
        <f>100*E522/D522</f>
        <v>15.940543311122502</v>
      </c>
      <c r="G522" s="2">
        <v>1</v>
      </c>
      <c r="I522" s="1">
        <f>(0.5/0.44)*D522</f>
        <v>2.2170454545454548</v>
      </c>
      <c r="J522" s="1">
        <f>(0.5/0.44)*E522</f>
        <v>0.35340909090909095</v>
      </c>
    </row>
    <row r="523" spans="1:10" x14ac:dyDescent="0.2">
      <c r="B523">
        <v>29</v>
      </c>
      <c r="C523">
        <v>4</v>
      </c>
      <c r="D523" s="1">
        <v>2.3849999999999998</v>
      </c>
      <c r="E523" s="1">
        <v>0</v>
      </c>
      <c r="F523" s="1">
        <f>100*E523/D523</f>
        <v>0</v>
      </c>
      <c r="G523" s="2">
        <v>0</v>
      </c>
      <c r="I523" s="1">
        <f>(0.5/0.44)*D523</f>
        <v>2.7102272727272729</v>
      </c>
      <c r="J523" s="1">
        <f>(0.5/0.44)*E523</f>
        <v>0</v>
      </c>
    </row>
    <row r="524" spans="1:10" x14ac:dyDescent="0.2">
      <c r="B524">
        <v>30</v>
      </c>
      <c r="C524">
        <v>5</v>
      </c>
      <c r="D524" s="1">
        <v>1.2290000000000001</v>
      </c>
      <c r="E524" s="1">
        <f>0.079+0.175+0.352</f>
        <v>0.60599999999999998</v>
      </c>
      <c r="F524" s="1">
        <f>100*E524/D524</f>
        <v>49.308380797396254</v>
      </c>
      <c r="G524" s="2">
        <v>1</v>
      </c>
      <c r="I524" s="1">
        <f>(0.5/0.44)*D524</f>
        <v>1.3965909090909092</v>
      </c>
      <c r="J524" s="1">
        <f>(0.5/0.44)*E524</f>
        <v>0.68863636363636371</v>
      </c>
    </row>
    <row r="525" spans="1:10" x14ac:dyDescent="0.2">
      <c r="A525" t="s">
        <v>11</v>
      </c>
      <c r="B525">
        <v>31</v>
      </c>
      <c r="C525">
        <v>1</v>
      </c>
      <c r="D525" s="1">
        <v>1.3009999999999999</v>
      </c>
      <c r="E525" s="1">
        <v>0.152</v>
      </c>
      <c r="F525" s="1">
        <f>100*E525/D525</f>
        <v>11.683320522674865</v>
      </c>
      <c r="G525" s="2">
        <v>1</v>
      </c>
      <c r="H525" s="1">
        <v>1</v>
      </c>
      <c r="I525" s="1">
        <f>(0.5/0.44)*D525</f>
        <v>1.478409090909091</v>
      </c>
      <c r="J525" s="1">
        <f>(0.5/0.44)*E525</f>
        <v>0.17272727272727273</v>
      </c>
    </row>
    <row r="526" spans="1:10" x14ac:dyDescent="0.2">
      <c r="B526">
        <v>32</v>
      </c>
      <c r="C526">
        <v>2</v>
      </c>
      <c r="D526" s="1">
        <v>3.9980000000000002</v>
      </c>
      <c r="E526" s="1">
        <f>0.745+0.174+0.138+0.843</f>
        <v>1.9</v>
      </c>
      <c r="F526" s="1">
        <f>100*E526/D526</f>
        <v>47.523761880940469</v>
      </c>
      <c r="G526" s="2">
        <v>1</v>
      </c>
      <c r="I526" s="1">
        <f>(0.5/0.44)*D526</f>
        <v>4.5431818181818189</v>
      </c>
      <c r="J526" s="1">
        <f>(0.5/0.44)*E526</f>
        <v>2.1590909090909092</v>
      </c>
    </row>
    <row r="527" spans="1:10" x14ac:dyDescent="0.2">
      <c r="B527">
        <v>33</v>
      </c>
      <c r="C527">
        <v>3</v>
      </c>
      <c r="D527" s="1">
        <v>2.738</v>
      </c>
      <c r="E527" s="1">
        <f>0.111+0.118</f>
        <v>0.22899999999999998</v>
      </c>
      <c r="F527" s="1">
        <f>100*E527/D527</f>
        <v>8.3637691745799856</v>
      </c>
      <c r="G527" s="2">
        <v>1</v>
      </c>
      <c r="I527" s="1">
        <f>(0.5/0.44)*D527</f>
        <v>3.1113636363636368</v>
      </c>
      <c r="J527" s="1">
        <f>(0.5/0.44)*E527</f>
        <v>0.26022727272727275</v>
      </c>
    </row>
    <row r="528" spans="1:10" x14ac:dyDescent="0.2">
      <c r="B528">
        <v>34</v>
      </c>
      <c r="C528">
        <v>4</v>
      </c>
      <c r="D528" s="1">
        <v>1.41</v>
      </c>
      <c r="E528" s="1">
        <v>0.27800000000000002</v>
      </c>
      <c r="F528" s="1">
        <f>100*E528/D528</f>
        <v>19.716312056737593</v>
      </c>
      <c r="G528" s="2">
        <v>1</v>
      </c>
      <c r="I528" s="1">
        <f>(0.5/0.44)*D528</f>
        <v>1.6022727272727273</v>
      </c>
      <c r="J528" s="1">
        <f>(0.5/0.44)*E528</f>
        <v>0.31590909090909097</v>
      </c>
    </row>
    <row r="529" spans="1:10" x14ac:dyDescent="0.2">
      <c r="B529">
        <v>35</v>
      </c>
      <c r="C529">
        <v>5</v>
      </c>
      <c r="D529" s="1">
        <v>1.4339999999999999</v>
      </c>
      <c r="E529" s="1">
        <f>0.096+0.229</f>
        <v>0.32500000000000001</v>
      </c>
      <c r="F529" s="1">
        <f>100*E529/D529</f>
        <v>22.663877266387729</v>
      </c>
      <c r="G529" s="2">
        <v>1</v>
      </c>
      <c r="I529" s="1">
        <f>(0.5/0.44)*D529</f>
        <v>1.6295454545454546</v>
      </c>
      <c r="J529" s="1">
        <f>(0.5/0.44)*E529</f>
        <v>0.36931818181818188</v>
      </c>
    </row>
    <row r="530" spans="1:10" x14ac:dyDescent="0.2">
      <c r="B530">
        <v>36</v>
      </c>
      <c r="C530">
        <v>6</v>
      </c>
      <c r="D530" s="1">
        <v>1.5629999999999999</v>
      </c>
      <c r="E530" s="1">
        <f>0.556+0.039</f>
        <v>0.59500000000000008</v>
      </c>
      <c r="F530" s="1">
        <f>100*E530/D530</f>
        <v>38.067818298144601</v>
      </c>
      <c r="G530" s="2">
        <v>1</v>
      </c>
      <c r="I530" s="1">
        <f>(0.5/0.44)*D530</f>
        <v>1.7761363636363636</v>
      </c>
      <c r="J530" s="1">
        <f>(0.5/0.44)*E530</f>
        <v>0.67613636363636376</v>
      </c>
    </row>
    <row r="531" spans="1:10" x14ac:dyDescent="0.2">
      <c r="B531">
        <v>37</v>
      </c>
      <c r="C531">
        <v>7</v>
      </c>
      <c r="D531" s="1">
        <v>5.9589999999999996</v>
      </c>
      <c r="E531" s="1">
        <f>0.528+0.171</f>
        <v>0.69900000000000007</v>
      </c>
      <c r="F531" s="1">
        <f>100*E531/D531</f>
        <v>11.730156066454105</v>
      </c>
      <c r="G531" s="2">
        <v>1</v>
      </c>
      <c r="I531" s="1">
        <f>(0.5/0.44)*D531</f>
        <v>6.771590909090909</v>
      </c>
      <c r="J531" s="1">
        <f>(0.5/0.44)*E531</f>
        <v>0.79431818181818192</v>
      </c>
    </row>
    <row r="532" spans="1:10" x14ac:dyDescent="0.2">
      <c r="B532">
        <v>38</v>
      </c>
      <c r="C532">
        <v>8</v>
      </c>
      <c r="D532" s="1">
        <v>1.597</v>
      </c>
      <c r="E532" s="1">
        <f>0.077+0.097+0.164</f>
        <v>0.33799999999999997</v>
      </c>
      <c r="F532" s="1">
        <f>100*E532/D532</f>
        <v>21.164683782091419</v>
      </c>
      <c r="G532" s="2">
        <v>1</v>
      </c>
      <c r="I532" s="1">
        <f>(0.5/0.44)*D532</f>
        <v>1.8147727272727274</v>
      </c>
      <c r="J532" s="1">
        <f>(0.5/0.44)*E532</f>
        <v>0.38409090909090909</v>
      </c>
    </row>
    <row r="533" spans="1:10" x14ac:dyDescent="0.2">
      <c r="B533">
        <v>39</v>
      </c>
      <c r="C533">
        <v>9</v>
      </c>
      <c r="D533" s="1">
        <v>4.7220000000000004</v>
      </c>
      <c r="E533" s="1">
        <f>0.111+0.121+0.14+0.213</f>
        <v>0.58499999999999996</v>
      </c>
      <c r="F533" s="1">
        <f>100*E533/D533</f>
        <v>12.388818297331637</v>
      </c>
      <c r="G533" s="2">
        <v>1</v>
      </c>
      <c r="I533" s="1">
        <f>(0.5/0.44)*D533</f>
        <v>5.3659090909090921</v>
      </c>
      <c r="J533" s="1">
        <f>(0.5/0.44)*E533</f>
        <v>0.66477272727272729</v>
      </c>
    </row>
    <row r="534" spans="1:10" x14ac:dyDescent="0.2">
      <c r="B534">
        <v>40</v>
      </c>
      <c r="C534">
        <v>10</v>
      </c>
      <c r="D534" s="1">
        <v>1.7989999999999999</v>
      </c>
      <c r="E534" s="1">
        <f>0.381+0.064</f>
        <v>0.44500000000000001</v>
      </c>
      <c r="F534" s="1">
        <f>100*E534/D534</f>
        <v>24.735964424680379</v>
      </c>
      <c r="G534" s="2">
        <v>1</v>
      </c>
      <c r="I534" s="1">
        <f>(0.5/0.44)*D534</f>
        <v>2.0443181818181819</v>
      </c>
      <c r="J534" s="1">
        <f>(0.5/0.44)*E534</f>
        <v>0.50568181818181823</v>
      </c>
    </row>
    <row r="535" spans="1:10" x14ac:dyDescent="0.2">
      <c r="A535" t="s">
        <v>10</v>
      </c>
      <c r="B535">
        <v>41</v>
      </c>
      <c r="C535">
        <v>1</v>
      </c>
      <c r="D535" s="1">
        <v>5.6790000000000003</v>
      </c>
      <c r="E535" s="1">
        <f>0.439+0.944</f>
        <v>1.383</v>
      </c>
      <c r="F535" s="1">
        <f>100*E535/D535</f>
        <v>24.352879027997886</v>
      </c>
      <c r="G535" s="2">
        <v>1</v>
      </c>
      <c r="H535" s="1">
        <v>1</v>
      </c>
      <c r="I535" s="1">
        <f>(0.5/0.44)*D535</f>
        <v>6.4534090909090915</v>
      </c>
      <c r="J535" s="1">
        <f>(0.5/0.44)*E535</f>
        <v>1.5715909090909093</v>
      </c>
    </row>
    <row r="536" spans="1:10" x14ac:dyDescent="0.2">
      <c r="B536">
        <v>42</v>
      </c>
      <c r="C536">
        <v>2</v>
      </c>
      <c r="D536" s="1">
        <v>1.919</v>
      </c>
      <c r="E536" s="1">
        <v>0.34100000000000003</v>
      </c>
      <c r="F536" s="1">
        <f>100*E536/D536</f>
        <v>17.769671704012506</v>
      </c>
      <c r="G536" s="2">
        <v>1</v>
      </c>
      <c r="I536" s="1">
        <f>(0.5/0.44)*D536</f>
        <v>2.1806818181818186</v>
      </c>
      <c r="J536" s="1">
        <f>(0.5/0.44)*E536</f>
        <v>0.38750000000000007</v>
      </c>
    </row>
    <row r="537" spans="1:10" x14ac:dyDescent="0.2">
      <c r="B537">
        <v>43</v>
      </c>
      <c r="C537">
        <v>3</v>
      </c>
      <c r="D537" s="1">
        <v>3.1869999999999998</v>
      </c>
      <c r="E537" s="1">
        <f>0.339+0.581+0.155</f>
        <v>1.075</v>
      </c>
      <c r="F537" s="1">
        <f>100*E537/D537</f>
        <v>33.730781299027299</v>
      </c>
      <c r="G537" s="2">
        <v>1</v>
      </c>
      <c r="I537" s="1">
        <f>(0.5/0.44)*D537</f>
        <v>3.6215909090909091</v>
      </c>
      <c r="J537" s="1">
        <f>(0.5/0.44)*E537</f>
        <v>1.2215909090909092</v>
      </c>
    </row>
    <row r="538" spans="1:10" x14ac:dyDescent="0.2">
      <c r="B538">
        <v>44</v>
      </c>
      <c r="C538">
        <v>4</v>
      </c>
      <c r="D538" s="1">
        <v>1.3859999999999999</v>
      </c>
      <c r="E538" s="1">
        <f>0.179+0.056</f>
        <v>0.23499999999999999</v>
      </c>
      <c r="F538" s="1">
        <f>100*E538/D538</f>
        <v>16.955266955266957</v>
      </c>
      <c r="G538" s="2">
        <v>1</v>
      </c>
      <c r="I538" s="1">
        <f>(0.5/0.44)*D538</f>
        <v>1.575</v>
      </c>
      <c r="J538" s="1">
        <f>(0.5/0.44)*E538</f>
        <v>0.26704545454545453</v>
      </c>
    </row>
    <row r="539" spans="1:10" x14ac:dyDescent="0.2">
      <c r="B539">
        <v>45</v>
      </c>
      <c r="C539">
        <v>5</v>
      </c>
      <c r="D539" s="1">
        <v>8.75</v>
      </c>
      <c r="E539" s="1">
        <f>0.602+0.182+0.184+0.228+0.22</f>
        <v>1.4159999999999999</v>
      </c>
      <c r="F539" s="1">
        <f>100*E539/D539</f>
        <v>16.182857142857141</v>
      </c>
      <c r="G539" s="2">
        <v>1</v>
      </c>
      <c r="I539" s="1">
        <f>(0.5/0.44)*D539</f>
        <v>9.9431818181818183</v>
      </c>
      <c r="J539" s="1">
        <f>(0.5/0.44)*E539</f>
        <v>1.6090909090909091</v>
      </c>
    </row>
    <row r="540" spans="1:10" x14ac:dyDescent="0.2">
      <c r="B540">
        <v>46</v>
      </c>
      <c r="C540">
        <v>6</v>
      </c>
      <c r="D540" s="1">
        <v>2.7160000000000002</v>
      </c>
      <c r="E540" s="1">
        <v>0.09</v>
      </c>
      <c r="F540" s="1">
        <f>100*E540/D540</f>
        <v>3.3136966126656846</v>
      </c>
      <c r="G540" s="2">
        <v>1</v>
      </c>
      <c r="I540" s="1">
        <f>(0.5/0.44)*D540</f>
        <v>3.0863636363636369</v>
      </c>
      <c r="J540" s="1">
        <f>(0.5/0.44)*E540</f>
        <v>0.10227272727272728</v>
      </c>
    </row>
    <row r="541" spans="1:10" x14ac:dyDescent="0.2">
      <c r="A541" t="s">
        <v>9</v>
      </c>
      <c r="B541">
        <v>47</v>
      </c>
      <c r="C541">
        <v>1</v>
      </c>
      <c r="D541" s="1">
        <v>1.222</v>
      </c>
      <c r="E541" s="1">
        <v>0.248</v>
      </c>
      <c r="F541" s="1">
        <f>100*E541/D541</f>
        <v>20.294599018003275</v>
      </c>
      <c r="G541" s="2">
        <v>1</v>
      </c>
      <c r="H541" s="1">
        <v>1</v>
      </c>
      <c r="I541" s="1">
        <f>(0.5/0.44)*D541</f>
        <v>1.3886363636363637</v>
      </c>
      <c r="J541" s="1">
        <f>(0.5/0.44)*E541</f>
        <v>0.28181818181818186</v>
      </c>
    </row>
    <row r="542" spans="1:10" x14ac:dyDescent="0.2">
      <c r="B542">
        <v>48</v>
      </c>
      <c r="C542">
        <v>2</v>
      </c>
      <c r="D542" s="1">
        <v>3.0139999999999998</v>
      </c>
      <c r="E542" s="1">
        <f>0.26+0.196+0.156+0.155+0.212</f>
        <v>0.97899999999999998</v>
      </c>
      <c r="F542" s="1">
        <f>100*E542/D542</f>
        <v>32.481751824817515</v>
      </c>
      <c r="G542" s="2">
        <v>1</v>
      </c>
      <c r="I542" s="1">
        <f>(0.5/0.44)*D542</f>
        <v>3.4250000000000003</v>
      </c>
      <c r="J542" s="1">
        <f>(0.5/0.44)*E542</f>
        <v>1.1125</v>
      </c>
    </row>
    <row r="543" spans="1:10" x14ac:dyDescent="0.2">
      <c r="B543">
        <v>49</v>
      </c>
      <c r="C543">
        <v>3</v>
      </c>
      <c r="D543" s="1">
        <v>2.3530000000000002</v>
      </c>
      <c r="E543" s="1">
        <v>0.69699999999999995</v>
      </c>
      <c r="F543" s="1">
        <f>100*E543/D543</f>
        <v>29.621759456013592</v>
      </c>
      <c r="G543" s="2">
        <v>1</v>
      </c>
      <c r="I543" s="1">
        <f>(0.5/0.44)*D543</f>
        <v>2.6738636363636368</v>
      </c>
      <c r="J543" s="1">
        <f>(0.5/0.44)*E543</f>
        <v>0.79204545454545461</v>
      </c>
    </row>
    <row r="544" spans="1:10" x14ac:dyDescent="0.2">
      <c r="A544" t="s">
        <v>8</v>
      </c>
      <c r="B544">
        <v>50</v>
      </c>
      <c r="C544">
        <v>1</v>
      </c>
      <c r="D544" s="1">
        <v>1.9850000000000001</v>
      </c>
      <c r="E544" s="1">
        <v>0.27500000000000002</v>
      </c>
      <c r="F544" s="1">
        <f>100*E544/D544</f>
        <v>13.85390428211587</v>
      </c>
      <c r="G544" s="2">
        <v>1</v>
      </c>
      <c r="H544" s="1">
        <f>5/7</f>
        <v>0.7142857142857143</v>
      </c>
      <c r="I544" s="1">
        <f>(0.5/0.44)*D544</f>
        <v>2.2556818181818183</v>
      </c>
      <c r="J544" s="1">
        <f>(0.5/0.44)*E544</f>
        <v>0.31250000000000006</v>
      </c>
    </row>
    <row r="545" spans="1:10" x14ac:dyDescent="0.2">
      <c r="B545">
        <v>51</v>
      </c>
      <c r="C545">
        <v>2</v>
      </c>
      <c r="D545" s="1">
        <v>1.5589999999999999</v>
      </c>
      <c r="E545" s="1">
        <v>0.14299999999999999</v>
      </c>
      <c r="F545" s="1">
        <f>100*E545/D545</f>
        <v>9.1725465041693397</v>
      </c>
      <c r="G545" s="2">
        <v>1</v>
      </c>
      <c r="I545" s="1">
        <f>(0.5/0.44)*D545</f>
        <v>1.7715909090909092</v>
      </c>
      <c r="J545" s="1">
        <f>(0.5/0.44)*E545</f>
        <v>0.16250000000000001</v>
      </c>
    </row>
    <row r="546" spans="1:10" x14ac:dyDescent="0.2">
      <c r="B546">
        <v>52</v>
      </c>
      <c r="C546">
        <v>3</v>
      </c>
      <c r="D546" s="1">
        <v>1.4710000000000001</v>
      </c>
      <c r="E546" s="1">
        <v>0</v>
      </c>
      <c r="F546" s="1">
        <f>100*E546/D546</f>
        <v>0</v>
      </c>
      <c r="G546" s="2">
        <v>0</v>
      </c>
      <c r="I546" s="1">
        <f>(0.5/0.44)*D546</f>
        <v>1.6715909090909093</v>
      </c>
      <c r="J546" s="1">
        <f>(0.5/0.44)*E546</f>
        <v>0</v>
      </c>
    </row>
    <row r="547" spans="1:10" x14ac:dyDescent="0.2">
      <c r="B547">
        <v>53</v>
      </c>
      <c r="C547">
        <v>4</v>
      </c>
      <c r="D547" s="1">
        <v>1.512</v>
      </c>
      <c r="E547" s="1">
        <f>0.208+0.126</f>
        <v>0.33399999999999996</v>
      </c>
      <c r="F547" s="1">
        <f>100*E547/D547</f>
        <v>22.089947089947088</v>
      </c>
      <c r="G547" s="2">
        <v>1</v>
      </c>
      <c r="I547" s="1">
        <f>(0.5/0.44)*D547</f>
        <v>1.7181818181818183</v>
      </c>
      <c r="J547" s="1">
        <f>(0.5/0.44)*E547</f>
        <v>0.37954545454545452</v>
      </c>
    </row>
    <row r="548" spans="1:10" x14ac:dyDescent="0.2">
      <c r="B548">
        <v>54</v>
      </c>
      <c r="C548">
        <v>5</v>
      </c>
      <c r="D548" s="1">
        <v>1.1339999999999999</v>
      </c>
      <c r="E548" s="1">
        <v>0.58199999999999996</v>
      </c>
      <c r="F548" s="1">
        <f>100*E548/D548</f>
        <v>51.322751322751323</v>
      </c>
      <c r="G548" s="2">
        <v>1</v>
      </c>
      <c r="I548" s="1">
        <f>(0.5/0.44)*D548</f>
        <v>1.2886363636363636</v>
      </c>
      <c r="J548" s="1">
        <f>(0.5/0.44)*E548</f>
        <v>0.66136363636363638</v>
      </c>
    </row>
    <row r="549" spans="1:10" x14ac:dyDescent="0.2">
      <c r="B549">
        <v>55</v>
      </c>
      <c r="C549">
        <v>6</v>
      </c>
      <c r="D549" s="1">
        <v>1.931</v>
      </c>
      <c r="E549" s="1">
        <v>0</v>
      </c>
      <c r="F549" s="1">
        <f>100*E549/D549</f>
        <v>0</v>
      </c>
      <c r="G549" s="2">
        <v>0</v>
      </c>
      <c r="I549" s="1">
        <f>(0.5/0.44)*D549</f>
        <v>2.1943181818181823</v>
      </c>
      <c r="J549" s="1">
        <f>(0.5/0.44)*E549</f>
        <v>0</v>
      </c>
    </row>
    <row r="550" spans="1:10" x14ac:dyDescent="0.2">
      <c r="B550">
        <v>56</v>
      </c>
      <c r="C550">
        <v>7</v>
      </c>
      <c r="D550" s="1">
        <v>2.68</v>
      </c>
      <c r="E550" s="1">
        <f>0.391+0.134+0.149</f>
        <v>0.67400000000000004</v>
      </c>
      <c r="F550" s="1">
        <f>100*E550/D550</f>
        <v>25.149253731343283</v>
      </c>
      <c r="G550" s="2">
        <v>1</v>
      </c>
      <c r="I550" s="1">
        <f>(0.5/0.44)*D550</f>
        <v>3.0454545454545459</v>
      </c>
      <c r="J550" s="1">
        <f>(0.5/0.44)*E550</f>
        <v>0.76590909090909098</v>
      </c>
    </row>
    <row r="551" spans="1:10" x14ac:dyDescent="0.2">
      <c r="A551" t="s">
        <v>7</v>
      </c>
      <c r="B551">
        <v>57</v>
      </c>
      <c r="C551">
        <v>1</v>
      </c>
      <c r="D551" s="1">
        <v>4.3959999999999999</v>
      </c>
      <c r="E551" s="1">
        <f>0.335+0.975+0.6</f>
        <v>1.9100000000000001</v>
      </c>
      <c r="F551" s="1">
        <f>100*E551/D551</f>
        <v>43.448589626933575</v>
      </c>
      <c r="G551" s="2">
        <v>1</v>
      </c>
      <c r="H551" s="1">
        <v>1</v>
      </c>
      <c r="I551" s="1">
        <f>(0.5/0.44)*D551</f>
        <v>4.995454545454546</v>
      </c>
      <c r="J551" s="1">
        <f>(0.5/0.44)*E551</f>
        <v>2.1704545454545459</v>
      </c>
    </row>
    <row r="552" spans="1:10" x14ac:dyDescent="0.2">
      <c r="A552" t="s">
        <v>6</v>
      </c>
      <c r="B552">
        <v>58</v>
      </c>
      <c r="C552">
        <v>1</v>
      </c>
      <c r="D552" s="1">
        <v>4.335</v>
      </c>
      <c r="E552" s="1">
        <v>1.4550000000000001</v>
      </c>
      <c r="F552" s="1">
        <f>100*E552/D552</f>
        <v>33.564013840830448</v>
      </c>
      <c r="G552" s="2">
        <v>1</v>
      </c>
      <c r="H552" s="1">
        <v>1</v>
      </c>
      <c r="I552" s="1">
        <f>(0.5/0.44)*D552</f>
        <v>4.9261363636363642</v>
      </c>
      <c r="J552" s="1">
        <f>(0.5/0.44)*E552</f>
        <v>1.6534090909090911</v>
      </c>
    </row>
    <row r="553" spans="1:10" x14ac:dyDescent="0.2">
      <c r="B553">
        <v>59</v>
      </c>
      <c r="C553">
        <v>2</v>
      </c>
      <c r="D553" s="1">
        <v>2.9550000000000001</v>
      </c>
      <c r="E553" s="1">
        <v>1.605</v>
      </c>
      <c r="F553" s="1">
        <f>100*E553/D553</f>
        <v>54.314720812182742</v>
      </c>
      <c r="G553" s="2">
        <v>1</v>
      </c>
      <c r="I553" s="1">
        <f>(0.5/0.44)*D553</f>
        <v>3.3579545454545459</v>
      </c>
      <c r="J553" s="1">
        <f>(0.5/0.44)*E553</f>
        <v>1.8238636363636365</v>
      </c>
    </row>
    <row r="554" spans="1:10" x14ac:dyDescent="0.2">
      <c r="B554">
        <v>60</v>
      </c>
      <c r="C554">
        <v>3</v>
      </c>
      <c r="D554" s="1">
        <v>4.1870000000000003</v>
      </c>
      <c r="E554" s="1">
        <f>0.09+0.24+0.337</f>
        <v>0.66700000000000004</v>
      </c>
      <c r="F554" s="1">
        <f>100*E554/D554</f>
        <v>15.930260329591592</v>
      </c>
      <c r="G554" s="2">
        <v>1</v>
      </c>
      <c r="I554" s="1">
        <f>(0.5/0.44)*D554</f>
        <v>4.7579545454545462</v>
      </c>
      <c r="J554" s="1">
        <f>(0.5/0.44)*E554</f>
        <v>0.75795454545454555</v>
      </c>
    </row>
    <row r="555" spans="1:10" x14ac:dyDescent="0.2">
      <c r="A555" t="s">
        <v>5</v>
      </c>
      <c r="B555">
        <v>61</v>
      </c>
      <c r="C555">
        <v>1</v>
      </c>
      <c r="D555" s="1">
        <v>1.893</v>
      </c>
      <c r="E555" s="1">
        <f>0.164+0.096</f>
        <v>0.26</v>
      </c>
      <c r="F555" s="1">
        <f>100*E555/D555</f>
        <v>13.734812466983623</v>
      </c>
      <c r="G555" s="2">
        <v>1</v>
      </c>
      <c r="H555" s="1">
        <v>1</v>
      </c>
      <c r="I555" s="1">
        <f>(0.5/0.44)*D555</f>
        <v>2.1511363636363638</v>
      </c>
      <c r="J555" s="1">
        <f>(0.5/0.44)*E555</f>
        <v>0.29545454545454547</v>
      </c>
    </row>
    <row r="556" spans="1:10" x14ac:dyDescent="0.2">
      <c r="B556">
        <v>62</v>
      </c>
      <c r="C556">
        <v>2</v>
      </c>
      <c r="D556" s="1">
        <v>2.117</v>
      </c>
      <c r="E556" s="1">
        <v>0.191</v>
      </c>
      <c r="F556" s="1">
        <f>100*E556/D556</f>
        <v>9.0222012281530475</v>
      </c>
      <c r="G556" s="2">
        <v>1</v>
      </c>
      <c r="I556" s="1">
        <f>(0.5/0.44)*D556</f>
        <v>2.4056818181818183</v>
      </c>
      <c r="J556" s="1">
        <f>(0.5/0.44)*E556</f>
        <v>0.21704545454545457</v>
      </c>
    </row>
    <row r="557" spans="1:10" x14ac:dyDescent="0.2">
      <c r="B557">
        <v>63</v>
      </c>
      <c r="C557">
        <v>3</v>
      </c>
      <c r="D557" s="1">
        <v>1.657</v>
      </c>
      <c r="E557" s="1">
        <v>0.28899999999999998</v>
      </c>
      <c r="F557" s="1">
        <f>100*E557/D557</f>
        <v>17.441158720579359</v>
      </c>
      <c r="G557" s="2">
        <v>1</v>
      </c>
      <c r="I557" s="1">
        <f>(0.5/0.44)*D557</f>
        <v>1.8829545454545455</v>
      </c>
      <c r="J557" s="1">
        <f>(0.5/0.44)*E557</f>
        <v>0.32840909090909093</v>
      </c>
    </row>
    <row r="558" spans="1:10" x14ac:dyDescent="0.2">
      <c r="B558">
        <v>64</v>
      </c>
      <c r="C558">
        <v>4</v>
      </c>
      <c r="D558" s="1">
        <v>2.226</v>
      </c>
      <c r="E558" s="1">
        <v>0.503</v>
      </c>
      <c r="F558" s="1">
        <f>100*E558/D558</f>
        <v>22.596585804132975</v>
      </c>
      <c r="G558" s="2">
        <v>1</v>
      </c>
      <c r="I558" s="1">
        <f>(0.5/0.44)*D558</f>
        <v>2.5295454545454548</v>
      </c>
      <c r="J558" s="1">
        <f>(0.5/0.44)*E558</f>
        <v>0.57159090909090915</v>
      </c>
    </row>
    <row r="559" spans="1:10" x14ac:dyDescent="0.2">
      <c r="B559">
        <v>65</v>
      </c>
      <c r="C559">
        <v>5</v>
      </c>
      <c r="D559" s="1">
        <v>1.78</v>
      </c>
      <c r="E559" s="1">
        <v>0.222</v>
      </c>
      <c r="F559" s="1">
        <f>100*E559/D559</f>
        <v>12.47191011235955</v>
      </c>
      <c r="G559" s="2">
        <v>1</v>
      </c>
      <c r="I559" s="1">
        <f>(0.5/0.44)*D559</f>
        <v>2.0227272727272729</v>
      </c>
      <c r="J559" s="1">
        <f>(0.5/0.44)*E559</f>
        <v>0.25227272727272732</v>
      </c>
    </row>
    <row r="560" spans="1:10" x14ac:dyDescent="0.2">
      <c r="B560">
        <v>66</v>
      </c>
      <c r="C560">
        <v>6</v>
      </c>
      <c r="D560" s="1">
        <v>2.36</v>
      </c>
      <c r="E560" s="1">
        <v>9.8000000000000004E-2</v>
      </c>
      <c r="F560" s="1">
        <f>100*E560/D560</f>
        <v>4.1525423728813564</v>
      </c>
      <c r="G560" s="2">
        <v>1</v>
      </c>
      <c r="I560" s="1">
        <f>(0.5/0.44)*D560</f>
        <v>2.6818181818181821</v>
      </c>
      <c r="J560" s="1">
        <f>(0.5/0.44)*E560</f>
        <v>0.11136363636363637</v>
      </c>
    </row>
    <row r="561" spans="1:10" x14ac:dyDescent="0.2">
      <c r="B561">
        <v>67</v>
      </c>
      <c r="C561">
        <v>7</v>
      </c>
      <c r="D561" s="1">
        <v>1.675</v>
      </c>
      <c r="E561" s="1">
        <v>0.249</v>
      </c>
      <c r="F561" s="1">
        <f>100*E561/D561</f>
        <v>14.865671641791044</v>
      </c>
      <c r="G561" s="2">
        <v>1</v>
      </c>
      <c r="I561" s="1">
        <f>(0.5/0.44)*D561</f>
        <v>1.9034090909090911</v>
      </c>
      <c r="J561" s="1">
        <f>(0.5/0.44)*E561</f>
        <v>0.28295454545454546</v>
      </c>
    </row>
    <row r="562" spans="1:10" x14ac:dyDescent="0.2">
      <c r="B562">
        <v>68</v>
      </c>
      <c r="C562">
        <v>8</v>
      </c>
      <c r="D562" s="1">
        <v>1.5009999999999999</v>
      </c>
      <c r="E562" s="1">
        <v>0.111</v>
      </c>
      <c r="F562" s="1">
        <f>100*E562/D562</f>
        <v>7.3950699533644242</v>
      </c>
      <c r="G562" s="2">
        <v>1</v>
      </c>
      <c r="I562" s="1">
        <f>(0.5/0.44)*D562</f>
        <v>1.7056818181818183</v>
      </c>
      <c r="J562" s="1">
        <f>(0.5/0.44)*E562</f>
        <v>0.12613636363636366</v>
      </c>
    </row>
    <row r="563" spans="1:10" x14ac:dyDescent="0.2">
      <c r="B563">
        <v>69</v>
      </c>
      <c r="C563">
        <v>9</v>
      </c>
      <c r="D563" s="1">
        <v>1.0009999999999999</v>
      </c>
      <c r="E563" s="1">
        <v>0.36199999999999999</v>
      </c>
      <c r="F563" s="1">
        <f>100*E563/D563</f>
        <v>36.163836163836166</v>
      </c>
      <c r="G563" s="2">
        <v>1</v>
      </c>
      <c r="I563" s="1">
        <f>(0.5/0.44)*D563</f>
        <v>1.1375</v>
      </c>
      <c r="J563" s="1">
        <f>(0.5/0.44)*E563</f>
        <v>0.41136363636363638</v>
      </c>
    </row>
    <row r="564" spans="1:10" x14ac:dyDescent="0.2">
      <c r="B564">
        <v>70</v>
      </c>
      <c r="C564">
        <v>10</v>
      </c>
      <c r="D564" s="1">
        <v>1.758</v>
      </c>
      <c r="E564" s="1">
        <f>0.299+0.3</f>
        <v>0.59899999999999998</v>
      </c>
      <c r="F564" s="1">
        <f>100*E564/D564</f>
        <v>34.072810011376561</v>
      </c>
      <c r="G564" s="2">
        <v>1</v>
      </c>
      <c r="I564" s="1">
        <f>(0.5/0.44)*D564</f>
        <v>1.997727272727273</v>
      </c>
      <c r="J564" s="1">
        <f>(0.5/0.44)*E564</f>
        <v>0.68068181818181817</v>
      </c>
    </row>
    <row r="565" spans="1:10" x14ac:dyDescent="0.2">
      <c r="B565">
        <v>71</v>
      </c>
      <c r="C565">
        <v>11</v>
      </c>
      <c r="D565" s="1">
        <v>1.3009999999999999</v>
      </c>
      <c r="E565" s="1">
        <v>0.13600000000000001</v>
      </c>
      <c r="F565" s="1">
        <f>100*E565/D565</f>
        <v>10.453497309761723</v>
      </c>
      <c r="G565" s="2">
        <v>1</v>
      </c>
      <c r="I565" s="1">
        <f>(0.5/0.44)*D565</f>
        <v>1.478409090909091</v>
      </c>
      <c r="J565" s="1">
        <f>(0.5/0.44)*E565</f>
        <v>0.15454545454545457</v>
      </c>
    </row>
    <row r="566" spans="1:10" x14ac:dyDescent="0.2">
      <c r="B566">
        <v>72</v>
      </c>
      <c r="C566">
        <v>12</v>
      </c>
      <c r="D566" s="1">
        <v>3.2280000000000002</v>
      </c>
      <c r="E566" s="1">
        <v>0.26</v>
      </c>
      <c r="F566" s="1">
        <f>100*E566/D566</f>
        <v>8.0545229244113994</v>
      </c>
      <c r="G566" s="2">
        <v>1</v>
      </c>
      <c r="I566" s="1">
        <f>(0.5/0.44)*D566</f>
        <v>3.6681818181818189</v>
      </c>
      <c r="J566" s="1">
        <f>(0.5/0.44)*E566</f>
        <v>0.29545454545454547</v>
      </c>
    </row>
    <row r="567" spans="1:10" x14ac:dyDescent="0.2">
      <c r="B567">
        <v>73</v>
      </c>
      <c r="C567">
        <v>13</v>
      </c>
      <c r="D567" s="1">
        <v>2.871</v>
      </c>
      <c r="E567" s="1">
        <f>0.394+0.166</f>
        <v>0.56000000000000005</v>
      </c>
      <c r="F567" s="1">
        <f>100*E567/D567</f>
        <v>19.505398815743646</v>
      </c>
      <c r="G567" s="2">
        <v>1</v>
      </c>
      <c r="I567" s="1">
        <f>(0.5/0.44)*D567</f>
        <v>3.2625000000000002</v>
      </c>
      <c r="J567" s="1">
        <f>(0.5/0.44)*E567</f>
        <v>0.63636363636363646</v>
      </c>
    </row>
    <row r="568" spans="1:10" x14ac:dyDescent="0.2">
      <c r="A568" t="s">
        <v>4</v>
      </c>
      <c r="B568">
        <v>74</v>
      </c>
      <c r="C568">
        <v>1</v>
      </c>
      <c r="D568" s="1">
        <v>1.655</v>
      </c>
      <c r="E568" s="1">
        <f>0.249+0.069</f>
        <v>0.318</v>
      </c>
      <c r="F568" s="1">
        <f>100*E568/D568</f>
        <v>19.214501510574017</v>
      </c>
      <c r="G568" s="2">
        <v>1</v>
      </c>
      <c r="H568" s="1">
        <f>2/4</f>
        <v>0.5</v>
      </c>
      <c r="I568" s="1">
        <f>(0.5/0.44)*D568</f>
        <v>1.8806818181818183</v>
      </c>
      <c r="J568" s="1">
        <f>(0.5/0.44)*E568</f>
        <v>0.36136363636363639</v>
      </c>
    </row>
    <row r="569" spans="1:10" x14ac:dyDescent="0.2">
      <c r="B569">
        <v>75</v>
      </c>
      <c r="C569">
        <v>2</v>
      </c>
      <c r="D569" s="1">
        <v>2.1030000000000002</v>
      </c>
      <c r="E569" s="1">
        <v>0</v>
      </c>
      <c r="F569" s="1">
        <f>100*E569/D569</f>
        <v>0</v>
      </c>
      <c r="G569" s="2">
        <v>0</v>
      </c>
      <c r="I569" s="1">
        <f>(0.5/0.44)*D569</f>
        <v>2.3897727272727276</v>
      </c>
      <c r="J569" s="1">
        <f>(0.5/0.44)*E569</f>
        <v>0</v>
      </c>
    </row>
    <row r="570" spans="1:10" x14ac:dyDescent="0.2">
      <c r="B570">
        <v>76</v>
      </c>
      <c r="C570">
        <v>3</v>
      </c>
      <c r="D570" s="1">
        <v>2.8740000000000001</v>
      </c>
      <c r="E570" s="1">
        <v>0</v>
      </c>
      <c r="F570" s="1">
        <f>100*E570/D570</f>
        <v>0</v>
      </c>
      <c r="G570" s="2">
        <v>0</v>
      </c>
      <c r="I570" s="1">
        <f>(0.5/0.44)*D570</f>
        <v>3.2659090909090915</v>
      </c>
      <c r="J570" s="1">
        <f>(0.5/0.44)*E570</f>
        <v>0</v>
      </c>
    </row>
    <row r="571" spans="1:10" x14ac:dyDescent="0.2">
      <c r="B571">
        <v>77</v>
      </c>
      <c r="C571">
        <v>4</v>
      </c>
      <c r="D571" s="1">
        <v>3.415</v>
      </c>
      <c r="E571" s="1">
        <v>0.60799999999999998</v>
      </c>
      <c r="F571" s="1">
        <f>100*E571/D571</f>
        <v>17.80380673499268</v>
      </c>
      <c r="G571" s="2">
        <v>1</v>
      </c>
      <c r="I571" s="1">
        <f>(0.5/0.44)*D571</f>
        <v>3.8806818181818188</v>
      </c>
      <c r="J571" s="1">
        <f>(0.5/0.44)*E571</f>
        <v>0.69090909090909092</v>
      </c>
    </row>
    <row r="572" spans="1:10" x14ac:dyDescent="0.2">
      <c r="A572" t="s">
        <v>3</v>
      </c>
      <c r="B572">
        <v>78</v>
      </c>
      <c r="C572">
        <v>1</v>
      </c>
      <c r="D572" s="1">
        <v>1.954</v>
      </c>
      <c r="E572" s="1">
        <f>0.101+0.233</f>
        <v>0.33400000000000002</v>
      </c>
      <c r="F572" s="1">
        <f>100*E572/D572</f>
        <v>17.093142272262025</v>
      </c>
      <c r="G572" s="2">
        <v>1</v>
      </c>
      <c r="H572" s="1">
        <f>9/10</f>
        <v>0.9</v>
      </c>
      <c r="I572" s="1">
        <f>(0.5/0.44)*D572</f>
        <v>2.2204545454545457</v>
      </c>
      <c r="J572" s="1">
        <f>(0.5/0.44)*E572</f>
        <v>0.37954545454545457</v>
      </c>
    </row>
    <row r="573" spans="1:10" x14ac:dyDescent="0.2">
      <c r="B573">
        <v>79</v>
      </c>
      <c r="C573">
        <v>2</v>
      </c>
      <c r="D573" s="1">
        <v>1.5429999999999999</v>
      </c>
      <c r="E573" s="1">
        <v>0.23200000000000001</v>
      </c>
      <c r="F573" s="1">
        <f>100*E573/D573</f>
        <v>15.03564484769929</v>
      </c>
      <c r="G573" s="2">
        <v>1</v>
      </c>
      <c r="I573" s="1">
        <f>(0.5/0.44)*D573</f>
        <v>1.7534090909090909</v>
      </c>
      <c r="J573" s="1">
        <f>(0.5/0.44)*E573</f>
        <v>0.26363636363636367</v>
      </c>
    </row>
    <row r="574" spans="1:10" x14ac:dyDescent="0.2">
      <c r="B574">
        <v>80</v>
      </c>
      <c r="C574">
        <v>3</v>
      </c>
      <c r="D574" s="1">
        <v>2.2839999999999998</v>
      </c>
      <c r="E574" s="1">
        <f>0.159+0.419</f>
        <v>0.57799999999999996</v>
      </c>
      <c r="F574" s="1">
        <f>100*E574/D574</f>
        <v>25.306479859894921</v>
      </c>
      <c r="G574" s="2">
        <v>1</v>
      </c>
      <c r="I574" s="1">
        <f>(0.5/0.44)*D574</f>
        <v>2.5954545454545457</v>
      </c>
      <c r="J574" s="1">
        <f>(0.5/0.44)*E574</f>
        <v>0.65681818181818186</v>
      </c>
    </row>
    <row r="575" spans="1:10" x14ac:dyDescent="0.2">
      <c r="B575">
        <v>81</v>
      </c>
      <c r="C575">
        <v>4</v>
      </c>
      <c r="D575" s="1">
        <v>1.754</v>
      </c>
      <c r="E575" s="1">
        <v>0</v>
      </c>
      <c r="F575" s="1">
        <f>100*E575/D575</f>
        <v>0</v>
      </c>
      <c r="G575" s="2">
        <v>0</v>
      </c>
      <c r="I575" s="1">
        <f>(0.5/0.44)*D575</f>
        <v>1.9931818181818184</v>
      </c>
      <c r="J575" s="1">
        <f>(0.5/0.44)*E575</f>
        <v>0</v>
      </c>
    </row>
    <row r="576" spans="1:10" x14ac:dyDescent="0.2">
      <c r="B576">
        <v>82</v>
      </c>
      <c r="C576">
        <v>5</v>
      </c>
      <c r="D576" s="1">
        <v>1.4039999999999999</v>
      </c>
      <c r="E576" s="1">
        <v>0.30099999999999999</v>
      </c>
      <c r="F576" s="1">
        <f>100*E576/D576</f>
        <v>21.438746438746438</v>
      </c>
      <c r="G576" s="2">
        <v>1</v>
      </c>
      <c r="I576" s="1">
        <f>(0.5/0.44)*D576</f>
        <v>1.5954545454545455</v>
      </c>
      <c r="J576" s="1">
        <f>(0.5/0.44)*E576</f>
        <v>0.34204545454545454</v>
      </c>
    </row>
    <row r="577" spans="1:10" x14ac:dyDescent="0.2">
      <c r="B577">
        <v>83</v>
      </c>
      <c r="C577">
        <v>6</v>
      </c>
      <c r="D577" s="1">
        <v>1.4</v>
      </c>
      <c r="E577" s="1">
        <v>0.14000000000000001</v>
      </c>
      <c r="F577" s="1">
        <f>100*E577/D577</f>
        <v>10.000000000000002</v>
      </c>
      <c r="G577" s="2">
        <v>1</v>
      </c>
      <c r="I577" s="1">
        <f>(0.5/0.44)*D577</f>
        <v>1.5909090909090911</v>
      </c>
      <c r="J577" s="1">
        <f>(0.5/0.44)*E577</f>
        <v>0.15909090909090912</v>
      </c>
    </row>
    <row r="578" spans="1:10" x14ac:dyDescent="0.2">
      <c r="B578">
        <v>84</v>
      </c>
      <c r="C578">
        <v>7</v>
      </c>
      <c r="D578" s="1">
        <v>1.6859999999999999</v>
      </c>
      <c r="E578" s="1">
        <v>0.12</v>
      </c>
      <c r="F578" s="1">
        <f>100*E578/D578</f>
        <v>7.117437722419929</v>
      </c>
      <c r="G578" s="2">
        <v>1</v>
      </c>
      <c r="I578" s="1">
        <f>(0.5/0.44)*D578</f>
        <v>1.915909090909091</v>
      </c>
      <c r="J578" s="1">
        <f>(0.5/0.44)*E578</f>
        <v>0.13636363636363638</v>
      </c>
    </row>
    <row r="579" spans="1:10" x14ac:dyDescent="0.2">
      <c r="B579">
        <v>85</v>
      </c>
      <c r="C579">
        <v>8</v>
      </c>
      <c r="D579" s="1">
        <v>1.268</v>
      </c>
      <c r="E579" s="1">
        <v>0.23</v>
      </c>
      <c r="F579" s="1">
        <f>100*E579/D579</f>
        <v>18.138801261829652</v>
      </c>
      <c r="G579" s="2">
        <v>1</v>
      </c>
      <c r="I579" s="1">
        <f>(0.5/0.44)*D579</f>
        <v>1.4409090909090911</v>
      </c>
      <c r="J579" s="1">
        <f>(0.5/0.44)*E579</f>
        <v>0.26136363636363641</v>
      </c>
    </row>
    <row r="580" spans="1:10" x14ac:dyDescent="0.2">
      <c r="B580">
        <v>86</v>
      </c>
      <c r="C580">
        <v>9</v>
      </c>
      <c r="D580" s="1">
        <v>1.627</v>
      </c>
      <c r="E580" s="1">
        <v>0.121</v>
      </c>
      <c r="F580" s="1">
        <f>100*E580/D580</f>
        <v>7.4370006146281495</v>
      </c>
      <c r="G580" s="2">
        <v>1</v>
      </c>
      <c r="I580" s="1">
        <f>(0.5/0.44)*D580</f>
        <v>1.8488636363636366</v>
      </c>
      <c r="J580" s="1">
        <f>(0.5/0.44)*E580</f>
        <v>0.13750000000000001</v>
      </c>
    </row>
    <row r="581" spans="1:10" x14ac:dyDescent="0.2">
      <c r="B581">
        <v>87</v>
      </c>
      <c r="C581">
        <v>10</v>
      </c>
      <c r="D581" s="1">
        <v>2.5880000000000001</v>
      </c>
      <c r="E581" s="1">
        <v>0.17299999999999999</v>
      </c>
      <c r="F581" s="1">
        <f>100*E581/D581</f>
        <v>6.6846986089644505</v>
      </c>
      <c r="G581" s="2">
        <v>1</v>
      </c>
      <c r="I581" s="1">
        <f>(0.5/0.44)*D581</f>
        <v>2.9409090909090914</v>
      </c>
      <c r="J581" s="1">
        <f>(0.5/0.44)*E581</f>
        <v>0.19659090909090909</v>
      </c>
    </row>
    <row r="582" spans="1:10" x14ac:dyDescent="0.2">
      <c r="A582" t="s">
        <v>2</v>
      </c>
      <c r="B582">
        <v>88</v>
      </c>
      <c r="C582">
        <v>1</v>
      </c>
      <c r="D582" s="1">
        <v>1.629</v>
      </c>
      <c r="E582" s="1">
        <f>0.325+0.217</f>
        <v>0.54200000000000004</v>
      </c>
      <c r="F582" s="1">
        <f>100*E582/D582</f>
        <v>33.271945979128304</v>
      </c>
      <c r="G582" s="2">
        <v>1</v>
      </c>
      <c r="H582" s="1">
        <v>1</v>
      </c>
      <c r="I582" s="1">
        <f>(0.5/0.44)*D582</f>
        <v>1.8511363636363638</v>
      </c>
      <c r="J582" s="1">
        <f>(0.5/0.44)*E582</f>
        <v>0.61590909090909096</v>
      </c>
    </row>
    <row r="583" spans="1:10" x14ac:dyDescent="0.2">
      <c r="B583">
        <v>89</v>
      </c>
      <c r="C583">
        <v>2</v>
      </c>
      <c r="D583" s="1">
        <v>3.5659999999999998</v>
      </c>
      <c r="E583" s="1">
        <f>0.403+0.318+1.251</f>
        <v>1.972</v>
      </c>
      <c r="F583" s="1">
        <f>100*E583/D583</f>
        <v>55.300056085249579</v>
      </c>
      <c r="G583" s="2">
        <v>1</v>
      </c>
      <c r="I583" s="1">
        <f>(0.5/0.44)*D583</f>
        <v>4.0522727272727277</v>
      </c>
      <c r="J583" s="1">
        <f>(0.5/0.44)*E583</f>
        <v>2.2409090909090912</v>
      </c>
    </row>
    <row r="584" spans="1:10" x14ac:dyDescent="0.2">
      <c r="B584">
        <v>90</v>
      </c>
      <c r="C584">
        <v>3</v>
      </c>
      <c r="D584" s="1">
        <v>1.431</v>
      </c>
      <c r="E584" s="1">
        <v>0.22500000000000001</v>
      </c>
      <c r="F584" s="1">
        <f>100*E584/D584</f>
        <v>15.723270440251572</v>
      </c>
      <c r="G584" s="2">
        <v>1</v>
      </c>
      <c r="I584" s="1">
        <f>(0.5/0.44)*D584</f>
        <v>1.6261363636363639</v>
      </c>
      <c r="J584" s="1">
        <f>(0.5/0.44)*E584</f>
        <v>0.25568181818181823</v>
      </c>
    </row>
    <row r="585" spans="1:10" x14ac:dyDescent="0.2">
      <c r="B585">
        <v>91</v>
      </c>
      <c r="C585">
        <v>4</v>
      </c>
      <c r="D585" s="1">
        <v>2.1749999999999998</v>
      </c>
      <c r="E585" s="1">
        <f>0.673+0.118</f>
        <v>0.79100000000000004</v>
      </c>
      <c r="F585" s="1">
        <f>100*E585/D585</f>
        <v>36.367816091954033</v>
      </c>
      <c r="G585" s="2">
        <v>1</v>
      </c>
      <c r="I585" s="1">
        <f>(0.5/0.44)*D585</f>
        <v>2.4715909090909092</v>
      </c>
      <c r="J585" s="1">
        <f>(0.5/0.44)*E585</f>
        <v>0.89886363636363653</v>
      </c>
    </row>
    <row r="586" spans="1:10" x14ac:dyDescent="0.2">
      <c r="B586">
        <v>92</v>
      </c>
      <c r="C586">
        <v>5</v>
      </c>
      <c r="D586" s="1">
        <v>1.722</v>
      </c>
      <c r="E586" s="1">
        <f>0.232+0.096</f>
        <v>0.32800000000000001</v>
      </c>
      <c r="F586" s="1">
        <f>100*E586/D586</f>
        <v>19.047619047619051</v>
      </c>
      <c r="G586" s="2">
        <v>1</v>
      </c>
      <c r="I586" s="1">
        <f>(0.5/0.44)*D586</f>
        <v>1.956818181818182</v>
      </c>
      <c r="J586" s="1">
        <f>(0.5/0.44)*E586</f>
        <v>0.3727272727272728</v>
      </c>
    </row>
    <row r="587" spans="1:10" x14ac:dyDescent="0.2">
      <c r="B587">
        <v>93</v>
      </c>
      <c r="C587">
        <v>6</v>
      </c>
      <c r="D587" s="1">
        <v>2.1749999999999998</v>
      </c>
      <c r="E587" s="1">
        <f>0.527+0.244+0.076</f>
        <v>0.84699999999999998</v>
      </c>
      <c r="F587" s="1">
        <f>100*E587/D587</f>
        <v>38.942528735632187</v>
      </c>
      <c r="G587" s="2">
        <v>1</v>
      </c>
      <c r="I587" s="1">
        <f>(0.5/0.44)*D587</f>
        <v>2.4715909090909092</v>
      </c>
      <c r="J587" s="1">
        <f>(0.5/0.44)*E587</f>
        <v>0.96250000000000002</v>
      </c>
    </row>
    <row r="588" spans="1:10" x14ac:dyDescent="0.2">
      <c r="B588">
        <v>94</v>
      </c>
      <c r="C588">
        <v>7</v>
      </c>
      <c r="D588" s="1">
        <v>1.4530000000000001</v>
      </c>
      <c r="E588" s="1">
        <f>0.429+0.315</f>
        <v>0.74399999999999999</v>
      </c>
      <c r="F588" s="1">
        <f>100*E588/D588</f>
        <v>51.20440467997247</v>
      </c>
      <c r="G588" s="2">
        <v>1</v>
      </c>
      <c r="I588" s="1">
        <f>(0.5/0.44)*D588</f>
        <v>1.6511363636363638</v>
      </c>
      <c r="J588" s="1">
        <f>(0.5/0.44)*E588</f>
        <v>0.84545454545454557</v>
      </c>
    </row>
    <row r="589" spans="1:10" x14ac:dyDescent="0.2">
      <c r="B589">
        <v>95</v>
      </c>
      <c r="C589">
        <v>8</v>
      </c>
      <c r="D589" s="1">
        <v>4.9969999999999999</v>
      </c>
      <c r="E589" s="1">
        <f>0.653+0.293+0.335</f>
        <v>1.2809999999999999</v>
      </c>
      <c r="F589" s="1">
        <f>100*E589/D589</f>
        <v>25.635381228737241</v>
      </c>
      <c r="G589" s="2">
        <v>1</v>
      </c>
      <c r="I589" s="1">
        <f>(0.5/0.44)*D589</f>
        <v>5.6784090909090912</v>
      </c>
      <c r="J589" s="1">
        <f>(0.5/0.44)*E589</f>
        <v>1.4556818181818183</v>
      </c>
    </row>
    <row r="590" spans="1:10" x14ac:dyDescent="0.2">
      <c r="B590">
        <v>96</v>
      </c>
      <c r="C590">
        <v>9</v>
      </c>
      <c r="D590" s="1">
        <v>3.64</v>
      </c>
      <c r="E590" s="1">
        <f>0.285+0.23+0.171+0.85</f>
        <v>1.536</v>
      </c>
      <c r="F590" s="1">
        <f>100*E590/D590</f>
        <v>42.197802197802197</v>
      </c>
      <c r="G590" s="2">
        <v>1</v>
      </c>
      <c r="I590" s="1">
        <f>(0.5/0.44)*D590</f>
        <v>4.1363636363636367</v>
      </c>
      <c r="J590" s="1">
        <f>(0.5/0.44)*E590</f>
        <v>1.7454545454545456</v>
      </c>
    </row>
    <row r="591" spans="1:10" x14ac:dyDescent="0.2">
      <c r="B591">
        <v>97</v>
      </c>
      <c r="C591">
        <v>10</v>
      </c>
      <c r="D591" s="1">
        <v>1.5069999999999999</v>
      </c>
      <c r="E591" s="1">
        <v>0.19600000000000001</v>
      </c>
      <c r="F591" s="1">
        <f>100*E591/D591</f>
        <v>13.005972130059723</v>
      </c>
      <c r="G591" s="2">
        <v>1</v>
      </c>
      <c r="I591" s="1">
        <f>(0.5/0.44)*D591</f>
        <v>1.7125000000000001</v>
      </c>
      <c r="J591" s="1">
        <f>(0.5/0.44)*E591</f>
        <v>0.22272727272727275</v>
      </c>
    </row>
    <row r="592" spans="1:10" x14ac:dyDescent="0.2">
      <c r="B592">
        <v>98</v>
      </c>
      <c r="C592">
        <v>11</v>
      </c>
      <c r="D592" s="1">
        <v>2.3919999999999999</v>
      </c>
      <c r="E592" s="1">
        <v>0.40899999999999997</v>
      </c>
      <c r="F592" s="1">
        <f>100*E592/D592</f>
        <v>17.098662207357858</v>
      </c>
      <c r="G592" s="2">
        <v>1</v>
      </c>
      <c r="I592" s="1">
        <f>(0.5/0.44)*D592</f>
        <v>2.7181818181818183</v>
      </c>
      <c r="J592" s="1">
        <f>(0.5/0.44)*E592</f>
        <v>0.46477272727272728</v>
      </c>
    </row>
    <row r="593" spans="2:10" x14ac:dyDescent="0.2">
      <c r="B593">
        <v>99</v>
      </c>
      <c r="C593">
        <v>12</v>
      </c>
      <c r="D593" s="1">
        <v>3.4089999999999998</v>
      </c>
      <c r="E593" s="1">
        <f>0.118+0.144+0.332+0.464</f>
        <v>1.0580000000000001</v>
      </c>
      <c r="F593" s="1">
        <f>100*E593/D593</f>
        <v>31.035494279847466</v>
      </c>
      <c r="G593" s="2">
        <v>1</v>
      </c>
      <c r="I593" s="1">
        <f>(0.5/0.44)*D593</f>
        <v>3.8738636363636365</v>
      </c>
      <c r="J593" s="1">
        <f>(0.5/0.44)*E593</f>
        <v>1.2022727272727274</v>
      </c>
    </row>
    <row r="595" spans="2:10" x14ac:dyDescent="0.2">
      <c r="C595" t="s">
        <v>1</v>
      </c>
      <c r="D595" s="1">
        <f>AVERAGE(D495:D593)</f>
        <v>2.4944040404040417</v>
      </c>
      <c r="E595" s="1">
        <f>AVERAGE(E495:E593)</f>
        <v>0.62235353535353544</v>
      </c>
      <c r="F595" s="1">
        <f>AVERAGE(F495:F593)</f>
        <v>24.091718163173518</v>
      </c>
      <c r="G595" s="1">
        <f>AVERAGE(G495:G593)</f>
        <v>0.93939393939393945</v>
      </c>
      <c r="H595" s="1">
        <f>AVERAGE(H495:H593)</f>
        <v>0.9224489795918368</v>
      </c>
      <c r="I595" s="1">
        <f>AVERAGE(I495:I593)</f>
        <v>2.834550045913681</v>
      </c>
      <c r="J595" s="1">
        <f>AVERAGE(J495:J593)</f>
        <v>0.70721992653810839</v>
      </c>
    </row>
    <row r="596" spans="2:10" x14ac:dyDescent="0.2">
      <c r="C596" t="s">
        <v>0</v>
      </c>
      <c r="D596" s="1">
        <f>STDEV(D495:D593)</f>
        <v>1.3767839849475265</v>
      </c>
      <c r="E596" s="1">
        <f>STDEV(E495:E593)</f>
        <v>0.57914809556323044</v>
      </c>
      <c r="F596" s="1">
        <f>STDEV(F495:F593)</f>
        <v>15.440584116287507</v>
      </c>
      <c r="G596" s="1">
        <f>STDEV(G495:G593)</f>
        <v>0.23982058847557655</v>
      </c>
      <c r="H596" s="1">
        <f>STDEV(H495:H593)</f>
        <v>0.15125993987233269</v>
      </c>
      <c r="I596" s="1">
        <f>STDEV(I495:I593)</f>
        <v>1.5645272556221961</v>
      </c>
      <c r="J596" s="1">
        <f>STDEV(J495:J593)</f>
        <v>0.65812283586730747</v>
      </c>
    </row>
  </sheetData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5G and H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2018-04-02T14:06:15Z</dcterms:created>
  <dcterms:modified xsi:type="dcterms:W3CDTF">2018-04-02T14:06:41Z</dcterms:modified>
</cp:coreProperties>
</file>