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filterPrivacy="1"/>
  <xr:revisionPtr revIDLastSave="0" documentId="13_ncr:1_{44ECF424-D0EC-48C3-B089-20867563ABD9}" xr6:coauthVersionLast="32" xr6:coauthVersionMax="32" xr10:uidLastSave="{00000000-0000-0000-0000-000000000000}"/>
  <bookViews>
    <workbookView xWindow="0" yWindow="0" windowWidth="25200" windowHeight="11715" activeTab="2" xr2:uid="{00000000-000D-0000-FFFF-FFFF00000000}"/>
  </bookViews>
  <sheets>
    <sheet name="B" sheetId="1" r:id="rId1"/>
    <sheet name="D" sheetId="2" r:id="rId2"/>
    <sheet name="E" sheetId="3" r:id="rId3"/>
  </sheets>
  <externalReferences>
    <externalReference r:id="rId4"/>
    <externalReference r:id="rId5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3" l="1"/>
  <c r="C24" i="3"/>
  <c r="C25" i="3"/>
  <c r="D24" i="3"/>
  <c r="H9" i="3" l="1"/>
  <c r="F21" i="3"/>
  <c r="C41" i="2"/>
  <c r="C42" i="2"/>
  <c r="C48" i="2"/>
  <c r="C47" i="2"/>
  <c r="C46" i="2"/>
  <c r="F47" i="2"/>
  <c r="F46" i="2"/>
  <c r="K4" i="2"/>
  <c r="J17" i="3" l="1"/>
  <c r="H17" i="3"/>
  <c r="J16" i="3"/>
  <c r="H16" i="3"/>
  <c r="I16" i="3" s="1"/>
  <c r="J15" i="3"/>
  <c r="H15" i="3"/>
  <c r="I15" i="3" s="1"/>
  <c r="J14" i="3"/>
  <c r="H14" i="3"/>
  <c r="I14" i="3" s="1"/>
  <c r="G22" i="3" s="1"/>
  <c r="J13" i="3"/>
  <c r="H13" i="3"/>
  <c r="I13" i="3" s="1"/>
  <c r="J12" i="3"/>
  <c r="H12" i="3"/>
  <c r="I12" i="3" s="1"/>
  <c r="E22" i="3" s="1"/>
  <c r="J11" i="3"/>
  <c r="H11" i="3"/>
  <c r="I11" i="3" s="1"/>
  <c r="G21" i="3" s="1"/>
  <c r="J9" i="3"/>
  <c r="J8" i="3"/>
  <c r="H8" i="3"/>
  <c r="J7" i="3"/>
  <c r="J6" i="3"/>
  <c r="H6" i="3"/>
  <c r="D22" i="3" s="1"/>
  <c r="J5" i="3"/>
  <c r="H5" i="3"/>
  <c r="E21" i="3" s="1"/>
  <c r="J4" i="3"/>
  <c r="H4" i="3"/>
  <c r="D21" i="3" s="1"/>
  <c r="J3" i="3"/>
  <c r="H3" i="3"/>
  <c r="C22" i="3" s="1"/>
  <c r="J2" i="3"/>
  <c r="H2" i="3"/>
  <c r="C21" i="3" s="1"/>
  <c r="I17" i="3" l="1"/>
  <c r="F22" i="3" s="1"/>
  <c r="C27" i="3"/>
  <c r="D27" i="3" s="1"/>
  <c r="C30" i="3" l="1"/>
  <c r="D30" i="3" s="1"/>
  <c r="D25" i="3"/>
  <c r="C28" i="3"/>
  <c r="D28" i="3" s="1"/>
  <c r="H22" i="3"/>
  <c r="F42" i="2"/>
  <c r="F41" i="2"/>
  <c r="G29" i="2"/>
  <c r="F29" i="2"/>
  <c r="E29" i="2"/>
  <c r="D29" i="2"/>
  <c r="C29" i="2"/>
  <c r="M25" i="2"/>
  <c r="L25" i="2"/>
  <c r="K25" i="2"/>
  <c r="J25" i="2"/>
  <c r="N20" i="2"/>
  <c r="M20" i="2"/>
  <c r="L20" i="2"/>
  <c r="K20" i="2"/>
  <c r="F24" i="2"/>
  <c r="E24" i="2"/>
  <c r="D24" i="2"/>
  <c r="C24" i="2"/>
  <c r="B24" i="2"/>
  <c r="N16" i="2"/>
  <c r="M16" i="2"/>
  <c r="L16" i="2"/>
  <c r="K16" i="2"/>
  <c r="F19" i="2"/>
  <c r="E19" i="2"/>
  <c r="D19" i="2"/>
  <c r="C19" i="2"/>
  <c r="B19" i="2"/>
  <c r="N11" i="2"/>
  <c r="M11" i="2"/>
  <c r="L11" i="2"/>
  <c r="K11" i="2"/>
  <c r="J11" i="2"/>
  <c r="F12" i="2"/>
  <c r="E12" i="2"/>
  <c r="D12" i="2"/>
  <c r="C12" i="2"/>
  <c r="B12" i="2"/>
  <c r="N4" i="2"/>
  <c r="M4" i="2"/>
  <c r="L4" i="2"/>
  <c r="J4" i="2"/>
  <c r="E5" i="2"/>
  <c r="D5" i="2"/>
  <c r="C5" i="2"/>
  <c r="B5" i="2"/>
</calcChain>
</file>

<file path=xl/sharedStrings.xml><?xml version="1.0" encoding="utf-8"?>
<sst xmlns="http://schemas.openxmlformats.org/spreadsheetml/2006/main" count="126" uniqueCount="38">
  <si>
    <t>AAF</t>
  </si>
  <si>
    <t>HKO</t>
  </si>
  <si>
    <t>average</t>
  </si>
  <si>
    <t>SEM</t>
  </si>
  <si>
    <t>Ki67+</t>
  </si>
  <si>
    <t>DAPi+</t>
  </si>
  <si>
    <t>Ki67+/DAPI</t>
  </si>
  <si>
    <t>Ki67+/CK8+</t>
  </si>
  <si>
    <t>summary</t>
  </si>
  <si>
    <t xml:space="preserve"> NIK f/f</t>
  </si>
  <si>
    <t>NIK HKO</t>
  </si>
  <si>
    <t>P</t>
  </si>
  <si>
    <t>Ear Tag</t>
  </si>
  <si>
    <t>Sex</t>
  </si>
  <si>
    <t>Strain</t>
  </si>
  <si>
    <t>Genotype</t>
  </si>
  <si>
    <t>BW</t>
  </si>
  <si>
    <t>PH at 4/24/2015</t>
  </si>
  <si>
    <t>Liver been cutted( left and median)</t>
  </si>
  <si>
    <t>Liver Weght of Left( right and  Caudate)</t>
  </si>
  <si>
    <t>M</t>
  </si>
  <si>
    <t>NIK-HKO</t>
  </si>
  <si>
    <t>Died at 4/25</t>
  </si>
  <si>
    <t>Died during surgery</t>
  </si>
  <si>
    <t>BW(at 1/18before AAF)</t>
  </si>
  <si>
    <t>BW( at 1/28 before xPH)</t>
  </si>
  <si>
    <t>PH time(1/28/2015)</t>
  </si>
  <si>
    <t>liver weight at 1/30</t>
  </si>
  <si>
    <t>NIK flox/flox</t>
  </si>
  <si>
    <t>12.15(died at 1/30 night)</t>
  </si>
  <si>
    <t>12.5(died at 1/30 night)</t>
  </si>
  <si>
    <t>2.1(died not recovery)</t>
  </si>
  <si>
    <t>3.25(died at 1/30 night)</t>
  </si>
  <si>
    <t>AAF growth rate</t>
  </si>
  <si>
    <t>f/f</t>
  </si>
  <si>
    <t>Δhep</t>
  </si>
  <si>
    <t>f/f AAF</t>
  </si>
  <si>
    <t>Δhep AAF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</si>
</sst>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4" borderId="4" applyNumberFormat="0" applyAlignment="0" applyProtection="0"/>
  </cellStyleXfs>
  <cellXfs count="16"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0" fillId="3" borderId="3" xfId="0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" fontId="0" fillId="0" borderId="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4" xfId="1"/>
    <xf numFmtId="0" fontId="1" fillId="0" borderId="0" xfId="0" applyFon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333-4BF1-9594-589660F4BDD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333-4BF1-9594-589660F4BDDD}"/>
              </c:ext>
            </c:extLst>
          </c:dPt>
          <c:errBars>
            <c:errBarType val="plus"/>
            <c:errValType val="cust"/>
            <c:noEndCap val="0"/>
            <c:plus>
              <c:numRef>
                <c:f>[1]AAF!$C$46:$C$47</c:f>
                <c:numCache>
                  <c:formatCode>General</c:formatCode>
                  <c:ptCount val="2"/>
                  <c:pt idx="0">
                    <c:v>2.4140844796663567E-2</c:v>
                  </c:pt>
                  <c:pt idx="1">
                    <c:v>1.6618527227119012E-2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[1]AAF!$B$41:$B$42</c:f>
              <c:strCache>
                <c:ptCount val="2"/>
                <c:pt idx="0">
                  <c:v>NIKf/f</c:v>
                </c:pt>
                <c:pt idx="1">
                  <c:v>AlbCre-NIKf/f</c:v>
                </c:pt>
              </c:strCache>
            </c:strRef>
          </c:cat>
          <c:val>
            <c:numRef>
              <c:f>[1]AAF!$C$41:$C$42</c:f>
              <c:numCache>
                <c:formatCode>General</c:formatCode>
                <c:ptCount val="2"/>
                <c:pt idx="0">
                  <c:v>0.13601307283395705</c:v>
                </c:pt>
                <c:pt idx="1">
                  <c:v>0.21028485499379601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33-4BF1-9594-589660F4B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181632"/>
        <c:axId val="52212096"/>
      </c:barChart>
      <c:catAx>
        <c:axId val="5218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212096"/>
        <c:crosses val="autoZero"/>
        <c:auto val="1"/>
        <c:lblAlgn val="ctr"/>
        <c:lblOffset val="100"/>
        <c:noMultiLvlLbl val="0"/>
      </c:catAx>
      <c:valAx>
        <c:axId val="52212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proliferation (ki67/DAPI)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2181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[1]AAF!$E$40</c:f>
              <c:strCache>
                <c:ptCount val="1"/>
                <c:pt idx="0">
                  <c:v>NIKf/f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2C-430E-8363-E75E7285C7C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2C-430E-8363-E75E7285C7C0}"/>
              </c:ext>
            </c:extLst>
          </c:dPt>
          <c:errBars>
            <c:errBarType val="plus"/>
            <c:errValType val="cust"/>
            <c:noEndCap val="0"/>
            <c:plus>
              <c:numRef>
                <c:f>[1]AAF!$F$45:$F$47</c:f>
                <c:numCache>
                  <c:formatCode>General</c:formatCode>
                  <c:ptCount val="3"/>
                  <c:pt idx="0">
                    <c:v>2.1423799940627646</c:v>
                  </c:pt>
                  <c:pt idx="1">
                    <c:v>2.4140844796663568</c:v>
                  </c:pt>
                  <c:pt idx="2">
                    <c:v>1.6618527227119011</c:v>
                  </c:pt>
                </c:numCache>
              </c:numRef>
            </c:plus>
            <c:minus>
              <c:numRef>
                <c:f>[1]AAF!$F$45:$F$47</c:f>
                <c:numCache>
                  <c:formatCode>General</c:formatCode>
                  <c:ptCount val="3"/>
                  <c:pt idx="0">
                    <c:v>2.1423799940627646</c:v>
                  </c:pt>
                  <c:pt idx="1">
                    <c:v>2.4140844796663568</c:v>
                  </c:pt>
                  <c:pt idx="2">
                    <c:v>1.6618527227119011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[1]AAF!$F$40</c:f>
              <c:numCache>
                <c:formatCode>General</c:formatCode>
                <c:ptCount val="1"/>
                <c:pt idx="0">
                  <c:v>30.388326663318217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2C-430E-8363-E75E7285C7C0}"/>
            </c:ext>
          </c:extLst>
        </c:ser>
        <c:ser>
          <c:idx val="1"/>
          <c:order val="1"/>
          <c:tx>
            <c:strRef>
              <c:f>[1]AAF!$E$41</c:f>
              <c:strCache>
                <c:ptCount val="1"/>
                <c:pt idx="0">
                  <c:v>NIKf/f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[1]AAF!$F$46</c:f>
                <c:numCache>
                  <c:formatCode>General</c:formatCode>
                  <c:ptCount val="1"/>
                  <c:pt idx="0">
                    <c:v>2.4140844796663568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[1]AAF!$F$41</c:f>
              <c:numCache>
                <c:formatCode>General</c:formatCode>
                <c:ptCount val="1"/>
                <c:pt idx="0">
                  <c:v>13.601307283395705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2C-430E-8363-E75E7285C7C0}"/>
            </c:ext>
          </c:extLst>
        </c:ser>
        <c:ser>
          <c:idx val="2"/>
          <c:order val="2"/>
          <c:tx>
            <c:strRef>
              <c:f>[1]AAF!$E$42</c:f>
              <c:strCache>
                <c:ptCount val="1"/>
                <c:pt idx="0">
                  <c:v>AlbCre-NIKf/f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[1]AAF!$F$47</c:f>
                <c:numCache>
                  <c:formatCode>General</c:formatCode>
                  <c:ptCount val="1"/>
                  <c:pt idx="0">
                    <c:v>1.6618527227119011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[1]AAF!$F$42</c:f>
              <c:numCache>
                <c:formatCode>General</c:formatCode>
                <c:ptCount val="1"/>
                <c:pt idx="0">
                  <c:v>21.028485499379602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42C-430E-8363-E75E7285C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71921512"/>
        <c:axId val="371921840"/>
      </c:barChart>
      <c:catAx>
        <c:axId val="371921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921840"/>
        <c:crosses val="autoZero"/>
        <c:auto val="1"/>
        <c:lblAlgn val="ctr"/>
        <c:lblOffset val="100"/>
        <c:noMultiLvlLbl val="0"/>
      </c:catAx>
      <c:valAx>
        <c:axId val="371921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1921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8705161854777E-2"/>
          <c:y val="0.19486111111111112"/>
          <c:w val="0.89019685039370078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[2]AAF!$D$27</c:f>
                <c:numCache>
                  <c:formatCode>General</c:formatCode>
                  <c:ptCount val="1"/>
                  <c:pt idx="0">
                    <c:v>2.4620361544695943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[2]AAF!$D$24</c:f>
              <c:numCache>
                <c:formatCode>General</c:formatCode>
                <c:ptCount val="1"/>
                <c:pt idx="0">
                  <c:v>67.025854755878314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A-414D-88BD-397996EAAA22}"/>
            </c:ext>
          </c:extLst>
        </c:ser>
        <c:ser>
          <c:idx val="1"/>
          <c:order val="1"/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[2]AAF!$D$28</c:f>
                <c:numCache>
                  <c:formatCode>General</c:formatCode>
                  <c:ptCount val="1"/>
                  <c:pt idx="0">
                    <c:v>6.027971373473985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[2]AAF!$D$25</c:f>
              <c:numCache>
                <c:formatCode>General</c:formatCode>
                <c:ptCount val="1"/>
                <c:pt idx="0">
                  <c:v>88.960827951215805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A-414D-88BD-397996EAA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95697248"/>
        <c:axId val="395698232"/>
      </c:barChart>
      <c:catAx>
        <c:axId val="39569724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8232"/>
        <c:crosses val="autoZero"/>
        <c:auto val="1"/>
        <c:lblAlgn val="ctr"/>
        <c:lblOffset val="100"/>
        <c:noMultiLvlLbl val="0"/>
      </c:catAx>
      <c:valAx>
        <c:axId val="395698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7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13</xdr:row>
      <xdr:rowOff>71437</xdr:rowOff>
    </xdr:from>
    <xdr:to>
      <xdr:col>21</xdr:col>
      <xdr:colOff>600075</xdr:colOff>
      <xdr:row>30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0AA4AD-2199-495A-B60C-89C0917C1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22</xdr:col>
      <xdr:colOff>209550</xdr:colOff>
      <xdr:row>13</xdr:row>
      <xdr:rowOff>114300</xdr:rowOff>
    </xdr:from>
    <xdr:ext cx="254942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FE98DCB-21C5-45D9-844F-DBDFF6A1827D}"/>
            </a:ext>
          </a:extLst>
        </xdr:cNvPr>
        <xdr:cNvSpPr txBox="1"/>
      </xdr:nvSpPr>
      <xdr:spPr>
        <a:xfrm>
          <a:off x="13620750" y="2590800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*</a:t>
          </a:r>
        </a:p>
      </xdr:txBody>
    </xdr:sp>
    <xdr:clientData/>
  </xdr:oneCellAnchor>
  <xdr:twoCellAnchor>
    <xdr:from>
      <xdr:col>18</xdr:col>
      <xdr:colOff>457201</xdr:colOff>
      <xdr:row>8</xdr:row>
      <xdr:rowOff>104776</xdr:rowOff>
    </xdr:from>
    <xdr:to>
      <xdr:col>22</xdr:col>
      <xdr:colOff>552451</xdr:colOff>
      <xdr:row>23</xdr:row>
      <xdr:rowOff>180976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FE6F59-7BD0-48A2-98FB-706719AAC5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0.72917</cdr:x>
      <cdr:y>0.01871</cdr:y>
    </cdr:from>
    <cdr:to>
      <cdr:x>0.82292</cdr:x>
      <cdr:y>0.13776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F7DE275-0E8C-4DDC-8B15-830E46FE1BFF}"/>
            </a:ext>
          </a:extLst>
        </cdr:cNvPr>
        <cdr:cNvSpPr txBox="1"/>
      </cdr:nvSpPr>
      <cdr:spPr>
        <a:xfrm xmlns:a="http://schemas.openxmlformats.org/drawingml/2006/main">
          <a:off x="3333750" y="52388"/>
          <a:ext cx="4286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 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1304925</xdr:colOff>
      <xdr:row>13</xdr:row>
      <xdr:rowOff>104774</xdr:rowOff>
    </xdr:from>
    <xdr:to>
      <xdr:col>9</xdr:col>
      <xdr:colOff>781050</xdr:colOff>
      <xdr:row>33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BC96B6-4399-4826-9F60-7AE7C29CB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IF/NIK%20HKO%20proliferation/NIK%20proliferation%20rati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Mouse/PHx/20150425%20PH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"/>
      <sheetName val="HFD"/>
      <sheetName val="AAF"/>
      <sheetName val="DDC"/>
      <sheetName val="Old"/>
      <sheetName val="4 day NC"/>
      <sheetName val="NC with Adriana"/>
      <sheetName val="Combine 48 and 96h"/>
      <sheetName val="NIK APAP"/>
      <sheetName val="NIK APAP (2)"/>
      <sheetName val="NIK APAP (3)"/>
    </sheetNames>
    <sheetDataSet>
      <sheetData sheetId="0"/>
      <sheetData sheetId="1"/>
      <sheetData sheetId="2">
        <row r="40">
          <cell r="E40" t="str">
            <v>NIKf/f</v>
          </cell>
          <cell r="F40">
            <v>30.388326663318217</v>
          </cell>
        </row>
        <row r="41">
          <cell r="B41" t="str">
            <v>NIKf/f</v>
          </cell>
          <cell r="C41">
            <v>0.13601307283395705</v>
          </cell>
          <cell r="E41" t="str">
            <v>NIKf/f</v>
          </cell>
          <cell r="F41">
            <v>13.601307283395705</v>
          </cell>
        </row>
        <row r="42">
          <cell r="B42" t="str">
            <v>AlbCre-NIKf/f</v>
          </cell>
          <cell r="C42">
            <v>0.21028485499379601</v>
          </cell>
          <cell r="E42" t="str">
            <v>AlbCre-NIKf/f</v>
          </cell>
          <cell r="F42">
            <v>21.028485499379602</v>
          </cell>
        </row>
        <row r="45">
          <cell r="F45">
            <v>2.1423799940627646</v>
          </cell>
        </row>
        <row r="46">
          <cell r="C46">
            <v>2.4140844796663567E-2</v>
          </cell>
          <cell r="F46">
            <v>2.4140844796663568</v>
          </cell>
        </row>
        <row r="47">
          <cell r="C47">
            <v>1.6618527227119012E-2</v>
          </cell>
          <cell r="F47">
            <v>1.6618527227119011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ected"/>
      <sheetName val="weight"/>
      <sheetName val="AAF"/>
      <sheetName val="Old Mice"/>
      <sheetName val="Sheet3"/>
    </sheetNames>
    <sheetDataSet>
      <sheetData sheetId="0"/>
      <sheetData sheetId="1"/>
      <sheetData sheetId="2">
        <row r="24">
          <cell r="D24">
            <v>67.025854755878314</v>
          </cell>
        </row>
        <row r="25">
          <cell r="D25">
            <v>88.960827951215805</v>
          </cell>
        </row>
        <row r="27">
          <cell r="D27">
            <v>2.4620361544695943</v>
          </cell>
        </row>
        <row r="28">
          <cell r="D28">
            <v>6.027971373473985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U12"/>
  <sheetViews>
    <sheetView workbookViewId="0">
      <selection activeCell="G6" sqref="G6"/>
    </sheetView>
  </sheetViews>
  <sheetFormatPr defaultRowHeight="15" x14ac:dyDescent="0.25"/>
  <sheetData>
    <row r="3" spans="1:2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"/>
      <c r="B4" s="1"/>
      <c r="C4" s="1">
        <v>2.4094682139193073E-2</v>
      </c>
      <c r="D4" s="1">
        <v>1.6426943011287269E-2</v>
      </c>
      <c r="E4" s="3">
        <v>1.2136935579639975E-2</v>
      </c>
      <c r="F4" s="3">
        <v>2.1829043854478404E-2</v>
      </c>
      <c r="G4" s="3">
        <v>2.169095136741913E-2</v>
      </c>
      <c r="H4" s="13" t="s">
        <v>34</v>
      </c>
      <c r="I4" s="1">
        <v>2.4094682139193071</v>
      </c>
      <c r="J4" s="1">
        <v>1.6426943011287269</v>
      </c>
      <c r="K4" s="1">
        <v>1.2136935579639974</v>
      </c>
      <c r="L4" s="1">
        <v>2.1829043854478405</v>
      </c>
      <c r="M4" s="1">
        <v>2.1690951367419129</v>
      </c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>
        <v>8.8055657288562978E-3</v>
      </c>
      <c r="D5" s="1">
        <v>2.6297907821931026E-2</v>
      </c>
      <c r="E5" s="3">
        <v>1.3840030608855289E-2</v>
      </c>
      <c r="F5" s="4">
        <v>2.0370487460060996E-2</v>
      </c>
      <c r="G5" s="1"/>
      <c r="H5" s="13" t="s">
        <v>35</v>
      </c>
      <c r="I5" s="1">
        <v>0.88055657288562983</v>
      </c>
      <c r="J5" s="1">
        <v>2.6297907821931026</v>
      </c>
      <c r="K5" s="1">
        <v>1.3840030608855289</v>
      </c>
      <c r="L5" s="1">
        <v>2.0370487460060995</v>
      </c>
      <c r="M5" s="1"/>
      <c r="N5" s="1"/>
      <c r="O5" s="1"/>
      <c r="P5" s="1"/>
      <c r="Q5" s="1"/>
      <c r="R5" s="1"/>
      <c r="S5" s="1"/>
      <c r="T5" s="1"/>
      <c r="U5" s="1"/>
    </row>
    <row r="7" spans="1:21" x14ac:dyDescent="0.25">
      <c r="A7" s="1" t="s">
        <v>2</v>
      </c>
      <c r="B7" s="1"/>
      <c r="C7" s="1"/>
      <c r="D7" s="1"/>
      <c r="E7" s="1"/>
      <c r="F7" s="1"/>
      <c r="G7" s="1" t="s">
        <v>2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"/>
      <c r="B8" s="13" t="s">
        <v>34</v>
      </c>
      <c r="C8" s="1">
        <v>1.923571119040357E-2</v>
      </c>
      <c r="D8" s="1"/>
      <c r="E8" s="1"/>
      <c r="F8" s="1"/>
      <c r="G8" s="1"/>
      <c r="H8" s="13" t="s">
        <v>34</v>
      </c>
      <c r="I8" s="1">
        <v>1.9235711190403599</v>
      </c>
      <c r="J8" s="1"/>
      <c r="K8" s="1"/>
      <c r="L8" s="1"/>
      <c r="M8" s="1"/>
      <c r="N8" s="1"/>
      <c r="O8" s="2"/>
      <c r="P8" s="3"/>
      <c r="Q8" s="3"/>
      <c r="R8" s="5"/>
      <c r="S8" s="3"/>
      <c r="T8" s="3"/>
      <c r="U8" s="4"/>
    </row>
    <row r="9" spans="1:21" x14ac:dyDescent="0.25">
      <c r="A9" s="1"/>
      <c r="B9" s="13" t="s">
        <v>35</v>
      </c>
      <c r="C9" s="1">
        <v>1.7328497904925903E-2</v>
      </c>
      <c r="D9" s="1"/>
      <c r="E9" s="1"/>
      <c r="F9" s="1"/>
      <c r="G9" s="1"/>
      <c r="H9" s="13" t="s">
        <v>35</v>
      </c>
      <c r="I9" s="1">
        <v>1.7328497904925904</v>
      </c>
      <c r="J9" s="1"/>
      <c r="K9" s="1"/>
      <c r="L9" s="1"/>
      <c r="M9" s="1"/>
      <c r="N9" s="1"/>
      <c r="O9" s="2"/>
      <c r="P9" s="3"/>
      <c r="Q9" s="3"/>
      <c r="R9" s="5"/>
      <c r="S9" s="3"/>
      <c r="T9" s="3"/>
      <c r="U9" s="4"/>
    </row>
    <row r="10" spans="1:21" x14ac:dyDescent="0.25">
      <c r="A10" s="1"/>
      <c r="B10" s="1"/>
      <c r="C10" s="1"/>
      <c r="D10" s="1"/>
      <c r="E10" s="1"/>
      <c r="F10" s="1"/>
      <c r="G10" s="1" t="s">
        <v>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1"/>
      <c r="B11" s="1"/>
      <c r="C11" s="1"/>
      <c r="D11" s="1"/>
      <c r="E11" s="1"/>
      <c r="F11" s="1"/>
      <c r="G11" s="1"/>
      <c r="H11" s="13" t="s">
        <v>34</v>
      </c>
      <c r="I11" s="1">
        <v>0.19457129404982301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1"/>
      <c r="B12" s="1"/>
      <c r="C12" s="1"/>
      <c r="D12" s="1"/>
      <c r="E12" s="1"/>
      <c r="F12" s="1"/>
      <c r="G12" s="1"/>
      <c r="H12" s="13" t="s">
        <v>35</v>
      </c>
      <c r="I12" s="1">
        <v>0.330259170639569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FAC45-E32E-4724-9527-9A460C0A365B}">
  <dimension ref="A1:AD48"/>
  <sheetViews>
    <sheetView topLeftCell="C1" workbookViewId="0">
      <selection activeCell="L27" sqref="L27"/>
    </sheetView>
  </sheetViews>
  <sheetFormatPr defaultRowHeight="15" x14ac:dyDescent="0.25"/>
  <cols>
    <col min="1" max="16384" width="9.140625" style="1"/>
  </cols>
  <sheetData>
    <row r="1" spans="1:14" x14ac:dyDescent="0.25">
      <c r="A1" s="14" t="s">
        <v>34</v>
      </c>
      <c r="B1" s="14"/>
      <c r="C1" s="14"/>
      <c r="D1" s="14"/>
      <c r="E1" s="14"/>
      <c r="F1" s="14"/>
      <c r="G1" s="14"/>
      <c r="I1" s="14" t="s">
        <v>1</v>
      </c>
      <c r="J1" s="14"/>
      <c r="K1" s="14"/>
      <c r="L1" s="14"/>
      <c r="M1" s="14"/>
      <c r="N1" s="14"/>
    </row>
    <row r="2" spans="1:14" x14ac:dyDescent="0.25">
      <c r="A2" s="14" t="s">
        <v>4</v>
      </c>
      <c r="B2" s="14">
        <v>1195</v>
      </c>
      <c r="C2" s="14">
        <v>1484</v>
      </c>
      <c r="D2" s="14">
        <v>1232</v>
      </c>
      <c r="E2" s="14">
        <v>1259</v>
      </c>
      <c r="F2" s="14"/>
      <c r="G2" s="14"/>
      <c r="I2" s="14" t="s">
        <v>4</v>
      </c>
      <c r="J2" s="14">
        <v>1122</v>
      </c>
      <c r="K2" s="14">
        <v>1288</v>
      </c>
      <c r="L2" s="14">
        <v>1048</v>
      </c>
      <c r="M2" s="14">
        <v>1171</v>
      </c>
      <c r="N2" s="14">
        <v>1185</v>
      </c>
    </row>
    <row r="3" spans="1:14" x14ac:dyDescent="0.25">
      <c r="A3" s="14" t="s">
        <v>5</v>
      </c>
      <c r="B3" s="14">
        <v>396</v>
      </c>
      <c r="C3" s="14">
        <v>562</v>
      </c>
      <c r="D3" s="14">
        <v>463</v>
      </c>
      <c r="E3" s="14">
        <v>529</v>
      </c>
      <c r="F3" s="14"/>
      <c r="G3" s="14"/>
      <c r="I3" s="14" t="s">
        <v>5</v>
      </c>
      <c r="J3" s="14">
        <v>293</v>
      </c>
      <c r="K3" s="14">
        <v>417</v>
      </c>
      <c r="L3" s="14">
        <v>386</v>
      </c>
      <c r="M3" s="14">
        <v>310</v>
      </c>
      <c r="N3" s="14">
        <v>384</v>
      </c>
    </row>
    <row r="4" spans="1:14" x14ac:dyDescent="0.25">
      <c r="A4" s="14" t="s">
        <v>7</v>
      </c>
      <c r="B4" s="14">
        <v>391</v>
      </c>
      <c r="C4" s="14">
        <v>559</v>
      </c>
      <c r="D4" s="14">
        <v>461</v>
      </c>
      <c r="E4" s="14">
        <v>519</v>
      </c>
      <c r="F4" s="14"/>
      <c r="G4" s="14"/>
      <c r="I4" s="14" t="s">
        <v>6</v>
      </c>
      <c r="J4" s="14">
        <f>J3/J2</f>
        <v>0.2611408199643494</v>
      </c>
      <c r="K4" s="14">
        <f>K3/K2</f>
        <v>0.32375776397515527</v>
      </c>
      <c r="L4" s="14">
        <f>L3/L2</f>
        <v>0.36832061068702288</v>
      </c>
      <c r="M4" s="14">
        <f>M3/M2</f>
        <v>0.26473099914602904</v>
      </c>
      <c r="N4" s="14">
        <f>N3/N2</f>
        <v>0.32405063291139241</v>
      </c>
    </row>
    <row r="5" spans="1:14" x14ac:dyDescent="0.25">
      <c r="A5" s="14" t="s">
        <v>6</v>
      </c>
      <c r="B5" s="14">
        <f t="shared" ref="B5:E5" si="0">B3/B2</f>
        <v>0.3313807531380753</v>
      </c>
      <c r="C5" s="14">
        <f t="shared" si="0"/>
        <v>0.37870619946091644</v>
      </c>
      <c r="D5" s="14">
        <f t="shared" si="0"/>
        <v>0.37581168831168832</v>
      </c>
      <c r="E5" s="14">
        <f t="shared" si="0"/>
        <v>0.42017474185861797</v>
      </c>
      <c r="F5" s="14"/>
      <c r="G5" s="14"/>
      <c r="I5" s="14"/>
      <c r="J5" s="14"/>
      <c r="K5" s="14"/>
      <c r="L5" s="14"/>
      <c r="M5" s="14"/>
      <c r="N5" s="14"/>
    </row>
    <row r="6" spans="1:14" x14ac:dyDescent="0.25">
      <c r="A6" s="14"/>
      <c r="B6" s="14"/>
      <c r="C6" s="14"/>
      <c r="D6" s="14"/>
      <c r="E6" s="14"/>
      <c r="F6" s="14"/>
      <c r="G6" s="14"/>
      <c r="I6" s="14"/>
      <c r="J6" s="14"/>
      <c r="K6" s="14"/>
      <c r="L6" s="14"/>
      <c r="M6" s="14"/>
      <c r="N6" s="14"/>
    </row>
    <row r="7" spans="1:14" x14ac:dyDescent="0.25">
      <c r="A7" s="14"/>
      <c r="B7" s="14"/>
      <c r="C7" s="14"/>
      <c r="D7" s="14"/>
      <c r="E7" s="14"/>
      <c r="F7" s="14"/>
      <c r="G7" s="14"/>
      <c r="I7" s="14"/>
      <c r="J7" s="14"/>
      <c r="K7" s="14"/>
      <c r="L7" s="14"/>
      <c r="M7" s="14"/>
      <c r="N7" s="14"/>
    </row>
    <row r="8" spans="1:14" x14ac:dyDescent="0.25">
      <c r="A8" s="14"/>
      <c r="B8" s="14"/>
      <c r="C8" s="14"/>
      <c r="D8" s="14"/>
      <c r="E8" s="14"/>
      <c r="F8" s="14"/>
      <c r="G8" s="14"/>
      <c r="I8" s="14"/>
      <c r="J8" s="14"/>
      <c r="K8" s="14"/>
      <c r="L8" s="14"/>
      <c r="M8" s="14"/>
      <c r="N8" s="14"/>
    </row>
    <row r="9" spans="1:14" x14ac:dyDescent="0.25">
      <c r="A9" s="14" t="s">
        <v>4</v>
      </c>
      <c r="B9" s="14">
        <v>1342</v>
      </c>
      <c r="C9" s="14">
        <v>1227</v>
      </c>
      <c r="D9" s="14">
        <v>1268</v>
      </c>
      <c r="E9" s="14">
        <v>1064</v>
      </c>
      <c r="F9" s="14">
        <v>1276</v>
      </c>
      <c r="G9" s="14"/>
      <c r="I9" s="14" t="s">
        <v>4</v>
      </c>
      <c r="J9" s="14">
        <v>1011</v>
      </c>
      <c r="K9" s="14">
        <v>1076</v>
      </c>
      <c r="L9" s="14">
        <v>1062</v>
      </c>
      <c r="M9" s="14">
        <v>1078</v>
      </c>
      <c r="N9" s="14">
        <v>1173</v>
      </c>
    </row>
    <row r="10" spans="1:14" x14ac:dyDescent="0.25">
      <c r="A10" s="14" t="s">
        <v>5</v>
      </c>
      <c r="B10" s="14">
        <v>252</v>
      </c>
      <c r="C10" s="14">
        <v>262</v>
      </c>
      <c r="D10" s="14">
        <v>269</v>
      </c>
      <c r="E10" s="14">
        <v>150</v>
      </c>
      <c r="F10" s="14">
        <v>254</v>
      </c>
      <c r="G10" s="14"/>
      <c r="I10" s="14" t="s">
        <v>5</v>
      </c>
      <c r="J10" s="14">
        <v>197</v>
      </c>
      <c r="K10" s="14">
        <v>198</v>
      </c>
      <c r="L10" s="14">
        <v>137</v>
      </c>
      <c r="M10" s="14">
        <v>204</v>
      </c>
      <c r="N10" s="14">
        <v>234</v>
      </c>
    </row>
    <row r="11" spans="1:14" x14ac:dyDescent="0.25">
      <c r="A11" s="14" t="s">
        <v>7</v>
      </c>
      <c r="B11" s="14">
        <v>248</v>
      </c>
      <c r="C11" s="14">
        <v>214</v>
      </c>
      <c r="D11" s="14">
        <v>261</v>
      </c>
      <c r="E11" s="14">
        <v>117</v>
      </c>
      <c r="F11" s="14">
        <v>202</v>
      </c>
      <c r="G11" s="14"/>
      <c r="I11" s="14" t="s">
        <v>6</v>
      </c>
      <c r="J11" s="14">
        <f>J10/J9</f>
        <v>0.19485657764589515</v>
      </c>
      <c r="K11" s="14">
        <f>K10/K9</f>
        <v>0.18401486988847585</v>
      </c>
      <c r="L11" s="14">
        <f>L10/L9</f>
        <v>0.12900188323917136</v>
      </c>
      <c r="M11" s="14">
        <f>M10/M9</f>
        <v>0.18923933209647495</v>
      </c>
      <c r="N11" s="14">
        <f>N10/N9</f>
        <v>0.19948849104859334</v>
      </c>
    </row>
    <row r="12" spans="1:14" x14ac:dyDescent="0.25">
      <c r="A12" s="14" t="s">
        <v>6</v>
      </c>
      <c r="B12" s="14">
        <f>B10/B9</f>
        <v>0.18777943368107303</v>
      </c>
      <c r="C12" s="14">
        <f t="shared" ref="C12:F12" si="1">C10/C9</f>
        <v>0.21352893235533824</v>
      </c>
      <c r="D12" s="14">
        <f t="shared" si="1"/>
        <v>0.21214511041009465</v>
      </c>
      <c r="E12" s="14">
        <f t="shared" si="1"/>
        <v>0.14097744360902256</v>
      </c>
      <c r="F12" s="14">
        <f t="shared" si="1"/>
        <v>0.19905956112852666</v>
      </c>
      <c r="G12" s="14"/>
      <c r="I12" s="14"/>
      <c r="J12" s="14"/>
      <c r="K12" s="14"/>
      <c r="L12" s="14"/>
      <c r="M12" s="14"/>
      <c r="N12" s="14"/>
    </row>
    <row r="13" spans="1:14" x14ac:dyDescent="0.25">
      <c r="A13" s="14"/>
      <c r="B13" s="14"/>
      <c r="C13" s="14"/>
      <c r="D13" s="14"/>
      <c r="E13" s="14"/>
      <c r="F13" s="14"/>
      <c r="G13" s="14"/>
      <c r="I13" s="14"/>
      <c r="J13" s="14"/>
      <c r="K13" s="14"/>
      <c r="L13" s="14"/>
      <c r="M13" s="14"/>
      <c r="N13" s="14"/>
    </row>
    <row r="14" spans="1:14" x14ac:dyDescent="0.25">
      <c r="A14" s="14"/>
      <c r="B14" s="14"/>
      <c r="C14" s="14"/>
      <c r="D14" s="14"/>
      <c r="E14" s="14"/>
      <c r="F14" s="14"/>
      <c r="G14" s="14"/>
      <c r="I14" s="14"/>
      <c r="J14" s="14" t="s">
        <v>4</v>
      </c>
      <c r="K14" s="14">
        <v>220</v>
      </c>
      <c r="L14" s="14">
        <v>274</v>
      </c>
      <c r="M14" s="14">
        <v>153</v>
      </c>
      <c r="N14" s="14">
        <v>246</v>
      </c>
    </row>
    <row r="15" spans="1:14" x14ac:dyDescent="0.25">
      <c r="A15" s="14"/>
      <c r="B15" s="14"/>
      <c r="C15" s="14"/>
      <c r="D15" s="14"/>
      <c r="E15" s="14"/>
      <c r="F15" s="14"/>
      <c r="G15" s="14"/>
      <c r="I15" s="14"/>
      <c r="J15" s="14" t="s">
        <v>5</v>
      </c>
      <c r="K15" s="14">
        <v>1049</v>
      </c>
      <c r="L15" s="14">
        <v>1272</v>
      </c>
      <c r="M15" s="14">
        <v>942</v>
      </c>
      <c r="N15" s="14">
        <v>1140</v>
      </c>
    </row>
    <row r="16" spans="1:14" x14ac:dyDescent="0.25">
      <c r="A16" s="14" t="s">
        <v>4</v>
      </c>
      <c r="B16" s="14">
        <v>1259</v>
      </c>
      <c r="C16" s="14">
        <v>1293</v>
      </c>
      <c r="D16" s="14">
        <v>1308</v>
      </c>
      <c r="E16" s="14">
        <v>1405</v>
      </c>
      <c r="F16" s="14">
        <v>1415</v>
      </c>
      <c r="G16" s="14"/>
      <c r="I16" s="14"/>
      <c r="J16" s="14" t="s">
        <v>6</v>
      </c>
      <c r="K16" s="14">
        <f>K14/K15</f>
        <v>0.20972354623450906</v>
      </c>
      <c r="L16" s="14">
        <f>L14/L15</f>
        <v>0.21540880503144655</v>
      </c>
      <c r="M16" s="14">
        <f>M14/M15</f>
        <v>0.16242038216560509</v>
      </c>
      <c r="N16" s="14">
        <f>N14/N15</f>
        <v>0.21578947368421053</v>
      </c>
    </row>
    <row r="17" spans="1:14" x14ac:dyDescent="0.25">
      <c r="A17" s="14" t="s">
        <v>5</v>
      </c>
      <c r="B17" s="14">
        <v>27</v>
      </c>
      <c r="C17" s="14">
        <v>36</v>
      </c>
      <c r="D17" s="14">
        <v>32</v>
      </c>
      <c r="E17" s="14">
        <v>45</v>
      </c>
      <c r="F17" s="14">
        <v>33</v>
      </c>
      <c r="G17" s="14"/>
      <c r="I17" s="14"/>
      <c r="J17" s="14"/>
      <c r="K17" s="14"/>
      <c r="L17" s="14"/>
      <c r="M17" s="14"/>
      <c r="N17" s="14"/>
    </row>
    <row r="18" spans="1:14" x14ac:dyDescent="0.25">
      <c r="A18" s="14" t="s">
        <v>7</v>
      </c>
      <c r="B18" s="14">
        <v>27</v>
      </c>
      <c r="C18" s="14">
        <v>35</v>
      </c>
      <c r="D18" s="14">
        <v>28</v>
      </c>
      <c r="E18" s="14">
        <v>36</v>
      </c>
      <c r="F18" s="14">
        <v>30</v>
      </c>
      <c r="G18" s="14"/>
      <c r="I18" s="14"/>
      <c r="J18" s="14" t="s">
        <v>4</v>
      </c>
      <c r="K18" s="14">
        <v>166</v>
      </c>
      <c r="L18" s="14">
        <v>188</v>
      </c>
      <c r="M18" s="14">
        <v>182</v>
      </c>
      <c r="N18" s="14">
        <v>152</v>
      </c>
    </row>
    <row r="19" spans="1:14" x14ac:dyDescent="0.25">
      <c r="A19" s="14" t="s">
        <v>6</v>
      </c>
      <c r="B19" s="14">
        <f>B17/B16</f>
        <v>2.1445591739475776E-2</v>
      </c>
      <c r="C19" s="14">
        <f t="shared" ref="C19:F19" si="2">C17/C16</f>
        <v>2.7842227378190254E-2</v>
      </c>
      <c r="D19" s="14">
        <f t="shared" si="2"/>
        <v>2.4464831804281346E-2</v>
      </c>
      <c r="E19" s="14">
        <f t="shared" si="2"/>
        <v>3.2028469750889681E-2</v>
      </c>
      <c r="F19" s="14">
        <f t="shared" si="2"/>
        <v>2.3321554770318022E-2</v>
      </c>
      <c r="G19" s="14"/>
      <c r="I19" s="14"/>
      <c r="J19" s="14" t="s">
        <v>5</v>
      </c>
      <c r="K19" s="14">
        <v>1154</v>
      </c>
      <c r="L19" s="14">
        <v>1265</v>
      </c>
      <c r="M19" s="14">
        <v>1395</v>
      </c>
      <c r="N19" s="14">
        <v>1264</v>
      </c>
    </row>
    <row r="20" spans="1:14" x14ac:dyDescent="0.25">
      <c r="A20" s="14"/>
      <c r="B20" s="14"/>
      <c r="C20" s="14"/>
      <c r="D20" s="14"/>
      <c r="E20" s="14"/>
      <c r="F20" s="14"/>
      <c r="G20" s="14"/>
      <c r="I20" s="14"/>
      <c r="J20" s="14" t="s">
        <v>6</v>
      </c>
      <c r="K20" s="14">
        <f>K18/K19</f>
        <v>0.14384748700173311</v>
      </c>
      <c r="L20" s="14">
        <f>L18/L19</f>
        <v>0.14861660079051384</v>
      </c>
      <c r="M20" s="14">
        <f>M18/M19</f>
        <v>0.13046594982078852</v>
      </c>
      <c r="N20" s="14">
        <f>N18/N19</f>
        <v>0.12025316455696203</v>
      </c>
    </row>
    <row r="21" spans="1:14" x14ac:dyDescent="0.25">
      <c r="A21" s="14" t="s">
        <v>4</v>
      </c>
      <c r="B21" s="14">
        <v>1360</v>
      </c>
      <c r="C21" s="14">
        <v>1397</v>
      </c>
      <c r="D21" s="14">
        <v>1312</v>
      </c>
      <c r="E21" s="14">
        <v>1092</v>
      </c>
      <c r="F21" s="14">
        <v>1159</v>
      </c>
      <c r="G21" s="14"/>
      <c r="I21" s="14"/>
    </row>
    <row r="22" spans="1:14" x14ac:dyDescent="0.25">
      <c r="A22" s="14" t="s">
        <v>5</v>
      </c>
      <c r="B22" s="14">
        <v>40</v>
      </c>
      <c r="C22" s="14">
        <v>26</v>
      </c>
      <c r="D22" s="14">
        <v>28</v>
      </c>
      <c r="E22" s="14">
        <v>19</v>
      </c>
      <c r="F22" s="14">
        <v>36</v>
      </c>
      <c r="G22" s="14"/>
      <c r="I22" s="14" t="s">
        <v>4</v>
      </c>
      <c r="J22" s="14">
        <v>218</v>
      </c>
      <c r="K22" s="14">
        <v>278</v>
      </c>
      <c r="L22" s="14">
        <v>256</v>
      </c>
      <c r="M22" s="14">
        <v>288</v>
      </c>
    </row>
    <row r="23" spans="1:14" x14ac:dyDescent="0.25">
      <c r="A23" s="14" t="s">
        <v>7</v>
      </c>
      <c r="B23" s="14">
        <v>29</v>
      </c>
      <c r="C23" s="14">
        <v>19</v>
      </c>
      <c r="D23" s="14">
        <v>27</v>
      </c>
      <c r="E23" s="14">
        <v>16</v>
      </c>
      <c r="F23" s="14">
        <v>26</v>
      </c>
      <c r="G23" s="14"/>
      <c r="I23" s="14" t="s">
        <v>5</v>
      </c>
      <c r="J23" s="14">
        <v>1144</v>
      </c>
      <c r="K23" s="14">
        <v>1164</v>
      </c>
      <c r="L23" s="14">
        <v>1163</v>
      </c>
      <c r="M23" s="14">
        <v>1165</v>
      </c>
    </row>
    <row r="24" spans="1:14" x14ac:dyDescent="0.25">
      <c r="A24" s="14" t="s">
        <v>6</v>
      </c>
      <c r="B24" s="14">
        <f>B22/B21</f>
        <v>2.9411764705882353E-2</v>
      </c>
      <c r="C24" s="14">
        <f t="shared" ref="C24:F24" si="3">C22/C21</f>
        <v>1.8611309949892626E-2</v>
      </c>
      <c r="D24" s="14">
        <f t="shared" si="3"/>
        <v>2.1341463414634148E-2</v>
      </c>
      <c r="E24" s="14">
        <f t="shared" si="3"/>
        <v>1.73992673992674E-2</v>
      </c>
      <c r="F24" s="14">
        <f t="shared" si="3"/>
        <v>3.1061259706643658E-2</v>
      </c>
      <c r="G24" s="14"/>
      <c r="I24" s="14" t="s">
        <v>7</v>
      </c>
      <c r="J24" s="14"/>
      <c r="K24" s="14"/>
      <c r="L24" s="14"/>
      <c r="M24" s="14"/>
    </row>
    <row r="25" spans="1:14" x14ac:dyDescent="0.25">
      <c r="A25" s="14"/>
      <c r="B25" s="14"/>
      <c r="C25" s="14"/>
      <c r="D25" s="14"/>
      <c r="E25" s="14"/>
      <c r="F25" s="14"/>
      <c r="G25" s="14"/>
      <c r="I25" s="14" t="s">
        <v>6</v>
      </c>
      <c r="J25" s="14">
        <f>J22/J23</f>
        <v>0.19055944055944055</v>
      </c>
      <c r="K25" s="14">
        <f t="shared" ref="K25:M25" si="4">K22/K23</f>
        <v>0.23883161512027493</v>
      </c>
      <c r="L25" s="14">
        <f t="shared" si="4"/>
        <v>0.22012037833190026</v>
      </c>
      <c r="M25" s="14">
        <f t="shared" si="4"/>
        <v>0.24721030042918454</v>
      </c>
    </row>
    <row r="26" spans="1:14" x14ac:dyDescent="0.25">
      <c r="A26" s="14"/>
      <c r="B26" s="14" t="s">
        <v>4</v>
      </c>
      <c r="C26" s="14">
        <v>77</v>
      </c>
      <c r="D26" s="14">
        <v>50</v>
      </c>
      <c r="E26" s="14">
        <v>53</v>
      </c>
      <c r="F26" s="14">
        <v>68</v>
      </c>
      <c r="G26" s="14">
        <v>27</v>
      </c>
    </row>
    <row r="27" spans="1:14" x14ac:dyDescent="0.25">
      <c r="A27" s="14"/>
      <c r="B27" s="14" t="s">
        <v>5</v>
      </c>
      <c r="C27" s="14">
        <v>1304</v>
      </c>
      <c r="D27" s="14">
        <v>1351</v>
      </c>
      <c r="E27" s="14">
        <v>1406</v>
      </c>
      <c r="F27" s="14">
        <v>1350</v>
      </c>
      <c r="G27" s="14">
        <v>1284</v>
      </c>
    </row>
    <row r="28" spans="1:14" x14ac:dyDescent="0.25">
      <c r="A28" s="14"/>
      <c r="B28" s="14" t="s">
        <v>7</v>
      </c>
      <c r="C28" s="14"/>
      <c r="D28" s="14"/>
      <c r="E28" s="14"/>
      <c r="F28" s="14"/>
      <c r="G28" s="14"/>
    </row>
    <row r="29" spans="1:14" x14ac:dyDescent="0.25">
      <c r="A29" s="14"/>
      <c r="B29" s="14" t="s">
        <v>6</v>
      </c>
      <c r="C29" s="14">
        <f>C26/C27</f>
        <v>5.9049079754601226E-2</v>
      </c>
      <c r="D29" s="14">
        <f t="shared" ref="D29:G29" si="5">D26/D27</f>
        <v>3.7009622501850484E-2</v>
      </c>
      <c r="E29" s="14">
        <f t="shared" si="5"/>
        <v>3.7695590327169272E-2</v>
      </c>
      <c r="F29" s="14">
        <f t="shared" si="5"/>
        <v>5.0370370370370371E-2</v>
      </c>
      <c r="G29" s="14">
        <f t="shared" si="5"/>
        <v>2.1028037383177569E-2</v>
      </c>
    </row>
    <row r="30" spans="1:14" x14ac:dyDescent="0.25">
      <c r="A30" s="14"/>
      <c r="G30" s="14"/>
    </row>
    <row r="31" spans="1:14" x14ac:dyDescent="0.25">
      <c r="A31" s="14"/>
      <c r="B31" s="14"/>
      <c r="C31" s="14"/>
      <c r="D31" s="14"/>
      <c r="E31" s="14"/>
      <c r="F31" s="14"/>
      <c r="G31" s="14"/>
    </row>
    <row r="32" spans="1:14" x14ac:dyDescent="0.25">
      <c r="A32" s="14"/>
    </row>
    <row r="33" spans="1:30" x14ac:dyDescent="0.25">
      <c r="A33" s="14"/>
    </row>
    <row r="34" spans="1:30" x14ac:dyDescent="0.25">
      <c r="A34" s="14"/>
    </row>
    <row r="35" spans="1:30" x14ac:dyDescent="0.25">
      <c r="A35" s="14"/>
    </row>
    <row r="37" spans="1:30" x14ac:dyDescent="0.25">
      <c r="B37" s="1" t="s">
        <v>8</v>
      </c>
    </row>
    <row r="38" spans="1:30" x14ac:dyDescent="0.25">
      <c r="B38" s="1" t="s">
        <v>9</v>
      </c>
      <c r="C38" s="15">
        <v>0.33138075313807502</v>
      </c>
      <c r="D38" s="15">
        <v>0.37870619946091644</v>
      </c>
      <c r="E38" s="15">
        <v>0.37581168831168832</v>
      </c>
      <c r="F38" s="15">
        <v>0.42017474185861797</v>
      </c>
      <c r="G38" s="15">
        <v>0.18777943368107303</v>
      </c>
      <c r="H38" s="15">
        <v>0.21352893235533824</v>
      </c>
      <c r="I38" s="15">
        <v>0.21214511041009465</v>
      </c>
      <c r="J38" s="15">
        <v>0.14097744360902256</v>
      </c>
      <c r="K38" s="15">
        <v>0.19905956112852666</v>
      </c>
      <c r="L38" s="15">
        <v>2.1445591739475776E-2</v>
      </c>
      <c r="M38" s="15">
        <v>2.7842227378190254E-2</v>
      </c>
      <c r="N38" s="15">
        <v>2.4464831804281346E-2</v>
      </c>
      <c r="O38" s="15">
        <v>3.2028469750889681E-2</v>
      </c>
      <c r="P38" s="15">
        <v>2.3321554770318022E-2</v>
      </c>
      <c r="Q38" s="15">
        <v>0.19055944055944055</v>
      </c>
      <c r="R38" s="15">
        <v>0.23883161512027501</v>
      </c>
      <c r="S38" s="15">
        <v>0.22012037833190026</v>
      </c>
      <c r="T38" s="15">
        <v>0.24721030042918454</v>
      </c>
      <c r="U38" s="15">
        <v>5.9049079754601226E-2</v>
      </c>
      <c r="V38" s="15">
        <v>3.7009622501850484E-2</v>
      </c>
      <c r="W38" s="15">
        <v>3.7695590327169272E-2</v>
      </c>
      <c r="X38" s="15">
        <v>5.0370370370370371E-2</v>
      </c>
      <c r="Y38" s="15">
        <v>2.1028037383177569E-2</v>
      </c>
      <c r="Z38" s="1">
        <v>2.9411764705882353E-2</v>
      </c>
      <c r="AA38" s="1">
        <v>1.8611309949892626E-2</v>
      </c>
      <c r="AB38" s="1">
        <v>2.1341463414634148E-2</v>
      </c>
      <c r="AC38" s="1">
        <v>1.73992673992674E-2</v>
      </c>
      <c r="AD38" s="1">
        <v>3.1061259706643658E-2</v>
      </c>
    </row>
    <row r="39" spans="1:30" x14ac:dyDescent="0.25">
      <c r="B39" s="1" t="s">
        <v>10</v>
      </c>
      <c r="C39" s="1">
        <v>0.2611408199643494</v>
      </c>
      <c r="D39" s="1">
        <v>0.32375776397515527</v>
      </c>
      <c r="E39" s="1">
        <v>0.36832061068702288</v>
      </c>
      <c r="F39" s="1">
        <v>0.26473099914602904</v>
      </c>
      <c r="G39" s="1">
        <v>0.32405063291139241</v>
      </c>
      <c r="H39" s="1">
        <v>0.19485657764589515</v>
      </c>
      <c r="I39" s="1">
        <v>0.18401486988847585</v>
      </c>
      <c r="J39" s="1">
        <v>0.12900188323917136</v>
      </c>
      <c r="K39" s="1">
        <v>0.18923933209647495</v>
      </c>
      <c r="L39" s="1">
        <v>0.19948849104859334</v>
      </c>
      <c r="M39" s="1">
        <v>0.20972354623450906</v>
      </c>
      <c r="N39" s="1">
        <v>0.21540880503144655</v>
      </c>
      <c r="O39" s="1">
        <v>0.16242038216560509</v>
      </c>
      <c r="P39" s="1">
        <v>0.21578947368421053</v>
      </c>
      <c r="Q39" s="1">
        <v>0.14384748700173311</v>
      </c>
      <c r="R39" s="1">
        <v>0.14861660079051384</v>
      </c>
      <c r="S39" s="1">
        <v>0.13046594982078852</v>
      </c>
      <c r="T39" s="1">
        <v>0.120253164556962</v>
      </c>
      <c r="U39" s="1">
        <v>0.19055944055944055</v>
      </c>
      <c r="V39" s="1">
        <v>0.23883161512027493</v>
      </c>
      <c r="W39" s="1">
        <v>0.22012037833190026</v>
      </c>
      <c r="X39" s="1">
        <v>0.24721030042918454</v>
      </c>
    </row>
    <row r="40" spans="1:30" x14ac:dyDescent="0.25">
      <c r="A40" s="1" t="s">
        <v>2</v>
      </c>
      <c r="E40" s="1" t="s">
        <v>34</v>
      </c>
      <c r="F40" s="1">
        <v>30.3883266633182</v>
      </c>
    </row>
    <row r="41" spans="1:30" x14ac:dyDescent="0.25">
      <c r="B41" s="13" t="s">
        <v>34</v>
      </c>
      <c r="C41" s="1">
        <f>AVERAGE(C38:AD38)</f>
        <v>0.13601307283395705</v>
      </c>
      <c r="E41" s="13" t="s">
        <v>36</v>
      </c>
      <c r="F41" s="1">
        <f>C41*100</f>
        <v>13.601307283395705</v>
      </c>
    </row>
    <row r="42" spans="1:30" x14ac:dyDescent="0.25">
      <c r="B42" s="13" t="s">
        <v>35</v>
      </c>
      <c r="C42" s="1">
        <f>AVERAGE(C39:X39)</f>
        <v>0.21281132383314219</v>
      </c>
      <c r="E42" s="13" t="s">
        <v>37</v>
      </c>
      <c r="F42" s="1">
        <f t="shared" ref="F42" si="6">C42*100</f>
        <v>21.281132383314219</v>
      </c>
    </row>
    <row r="43" spans="1:30" x14ac:dyDescent="0.25">
      <c r="A43" s="1" t="s">
        <v>3</v>
      </c>
    </row>
    <row r="45" spans="1:30" x14ac:dyDescent="0.25">
      <c r="E45" s="1" t="s">
        <v>34</v>
      </c>
      <c r="F45" s="1">
        <v>2.1423799940627601</v>
      </c>
    </row>
    <row r="46" spans="1:30" x14ac:dyDescent="0.25">
      <c r="B46" s="13" t="s">
        <v>34</v>
      </c>
      <c r="C46" s="1">
        <f>_xlfn.STDEV.P(C38:AD38)/SQRT(28)</f>
        <v>2.4140844796663567E-2</v>
      </c>
      <c r="E46" s="13" t="s">
        <v>36</v>
      </c>
      <c r="F46" s="1">
        <f>C46*100</f>
        <v>2.4140844796663568</v>
      </c>
    </row>
    <row r="47" spans="1:30" x14ac:dyDescent="0.25">
      <c r="B47" s="13" t="s">
        <v>35</v>
      </c>
      <c r="C47" s="1">
        <f>_xlfn.STDEV.P(C39:X39)/SQRT(18)</f>
        <v>1.524253861474085E-2</v>
      </c>
      <c r="E47" s="13" t="s">
        <v>37</v>
      </c>
      <c r="F47" s="1">
        <f>C47*100</f>
        <v>1.524253861474085</v>
      </c>
    </row>
    <row r="48" spans="1:30" x14ac:dyDescent="0.25">
      <c r="A48" s="1" t="s">
        <v>11</v>
      </c>
      <c r="C48" s="1">
        <f>_xlfn.T.TEST(C38:AD38,C39:X39,2,3)</f>
        <v>9.7265326914212497E-3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1D799-E8D7-4CAE-870A-BABEF5A29A4C}">
  <dimension ref="A1:K30"/>
  <sheetViews>
    <sheetView tabSelected="1" workbookViewId="0">
      <selection activeCell="H22" sqref="H22"/>
    </sheetView>
  </sheetViews>
  <sheetFormatPr defaultRowHeight="15" x14ac:dyDescent="0.25"/>
  <cols>
    <col min="1" max="2" width="9.140625" style="8"/>
    <col min="3" max="3" width="12.7109375" style="8" customWidth="1"/>
    <col min="4" max="4" width="14" style="8" customWidth="1"/>
    <col min="5" max="5" width="21.85546875" style="8" customWidth="1"/>
    <col min="6" max="6" width="11.28515625" style="8" customWidth="1"/>
    <col min="7" max="7" width="14.140625" style="8" customWidth="1"/>
    <col min="8" max="8" width="19.85546875" style="8" customWidth="1"/>
    <col min="9" max="9" width="28.28515625" style="8" customWidth="1"/>
    <col min="10" max="10" width="19.85546875" style="8" customWidth="1"/>
    <col min="11" max="11" width="27" style="8" customWidth="1"/>
    <col min="12" max="16384" width="9.140625" style="8"/>
  </cols>
  <sheetData>
    <row r="1" spans="1:10" s="6" customFormat="1" x14ac:dyDescent="0.25">
      <c r="A1" s="6" t="s">
        <v>12</v>
      </c>
      <c r="B1" s="6" t="s">
        <v>13</v>
      </c>
      <c r="C1" s="6" t="s">
        <v>14</v>
      </c>
      <c r="D1" s="6" t="s">
        <v>16</v>
      </c>
      <c r="E1" s="6" t="s">
        <v>17</v>
      </c>
      <c r="F1" s="6" t="s">
        <v>18</v>
      </c>
      <c r="G1" s="6" t="s">
        <v>19</v>
      </c>
    </row>
    <row r="2" spans="1:10" x14ac:dyDescent="0.25">
      <c r="A2" s="7">
        <v>1016</v>
      </c>
      <c r="B2" s="8" t="s">
        <v>20</v>
      </c>
      <c r="C2" s="8" t="s">
        <v>21</v>
      </c>
      <c r="E2" s="8">
        <v>27.6</v>
      </c>
      <c r="F2" s="8">
        <v>782</v>
      </c>
      <c r="G2" s="8">
        <v>571</v>
      </c>
      <c r="H2" s="8">
        <f>G2/F2</f>
        <v>0.73017902813299229</v>
      </c>
      <c r="J2" s="8">
        <f t="shared" ref="J2:J9" si="0">G2/E2/1000</f>
        <v>2.0688405797101451E-2</v>
      </c>
    </row>
    <row r="3" spans="1:10" x14ac:dyDescent="0.25">
      <c r="A3" s="7">
        <v>1017</v>
      </c>
      <c r="B3" s="8" t="s">
        <v>20</v>
      </c>
      <c r="C3" s="8" t="s">
        <v>21</v>
      </c>
      <c r="E3" s="8">
        <v>26.4</v>
      </c>
      <c r="F3" s="8">
        <v>708</v>
      </c>
      <c r="G3" s="8">
        <v>520</v>
      </c>
      <c r="H3" s="8">
        <f>G3/F3</f>
        <v>0.7344632768361582</v>
      </c>
      <c r="J3" s="8">
        <f t="shared" si="0"/>
        <v>1.9696969696969699E-2</v>
      </c>
    </row>
    <row r="4" spans="1:10" x14ac:dyDescent="0.25">
      <c r="A4" s="7">
        <v>1018</v>
      </c>
      <c r="B4" s="8" t="s">
        <v>20</v>
      </c>
      <c r="C4" s="8" t="s">
        <v>21</v>
      </c>
      <c r="E4" s="8">
        <v>27.3</v>
      </c>
      <c r="F4" s="8">
        <v>715</v>
      </c>
      <c r="G4" s="8">
        <v>507</v>
      </c>
      <c r="H4" s="8">
        <f>G4/F4</f>
        <v>0.70909090909090911</v>
      </c>
      <c r="J4" s="8">
        <f t="shared" si="0"/>
        <v>1.8571428571428569E-2</v>
      </c>
    </row>
    <row r="5" spans="1:10" x14ac:dyDescent="0.25">
      <c r="A5" s="7">
        <v>1027</v>
      </c>
      <c r="B5" s="8" t="s">
        <v>20</v>
      </c>
      <c r="C5" s="8" t="s">
        <v>21</v>
      </c>
      <c r="E5" s="8">
        <v>28.8</v>
      </c>
      <c r="F5" s="8">
        <v>796</v>
      </c>
      <c r="G5" s="8">
        <v>524</v>
      </c>
      <c r="H5" s="8">
        <f>G5/F5</f>
        <v>0.65829145728643212</v>
      </c>
      <c r="J5" s="8">
        <f t="shared" si="0"/>
        <v>1.8194444444444444E-2</v>
      </c>
    </row>
    <row r="6" spans="1:10" x14ac:dyDescent="0.25">
      <c r="A6" s="7">
        <v>1028</v>
      </c>
      <c r="B6" s="8" t="s">
        <v>20</v>
      </c>
      <c r="C6" s="8" t="s">
        <v>21</v>
      </c>
      <c r="E6" s="8">
        <v>26.1</v>
      </c>
      <c r="F6" s="8">
        <v>705</v>
      </c>
      <c r="G6" s="8">
        <v>524</v>
      </c>
      <c r="H6" s="8">
        <f>G6/F6</f>
        <v>0.74326241134751769</v>
      </c>
      <c r="J6" s="8">
        <f t="shared" si="0"/>
        <v>2.0076628352490421E-2</v>
      </c>
    </row>
    <row r="7" spans="1:10" x14ac:dyDescent="0.25">
      <c r="A7" s="7">
        <v>1029</v>
      </c>
      <c r="B7" s="8" t="s">
        <v>20</v>
      </c>
      <c r="C7" s="8" t="s">
        <v>21</v>
      </c>
      <c r="E7" s="8">
        <v>27.9</v>
      </c>
      <c r="F7" s="8">
        <v>784</v>
      </c>
      <c r="G7" s="8" t="s">
        <v>22</v>
      </c>
      <c r="J7" s="8" t="e">
        <f t="shared" si="0"/>
        <v>#VALUE!</v>
      </c>
    </row>
    <row r="8" spans="1:10" ht="15" hidden="1" customHeight="1" x14ac:dyDescent="0.25">
      <c r="A8" s="7">
        <v>1030</v>
      </c>
      <c r="B8" s="8" t="s">
        <v>20</v>
      </c>
      <c r="C8" s="8" t="s">
        <v>21</v>
      </c>
      <c r="F8" s="8" t="s">
        <v>23</v>
      </c>
      <c r="H8" s="8" t="e">
        <f>G8/F8</f>
        <v>#VALUE!</v>
      </c>
      <c r="J8" s="8" t="e">
        <f t="shared" si="0"/>
        <v>#DIV/0!</v>
      </c>
    </row>
    <row r="9" spans="1:10" x14ac:dyDescent="0.25">
      <c r="A9" s="7">
        <v>1032</v>
      </c>
      <c r="B9" s="8" t="s">
        <v>20</v>
      </c>
      <c r="C9" s="8" t="s">
        <v>21</v>
      </c>
      <c r="E9" s="8">
        <v>29.6</v>
      </c>
      <c r="F9" s="8">
        <v>875</v>
      </c>
      <c r="G9" s="8">
        <v>500</v>
      </c>
      <c r="H9" s="8">
        <f>G9/F9</f>
        <v>0.5714285714285714</v>
      </c>
      <c r="J9" s="8">
        <f t="shared" si="0"/>
        <v>1.6891891891891893E-2</v>
      </c>
    </row>
    <row r="10" spans="1:10" s="9" customFormat="1" x14ac:dyDescent="0.25">
      <c r="A10" s="9" t="s">
        <v>12</v>
      </c>
      <c r="B10" s="9" t="s">
        <v>13</v>
      </c>
      <c r="C10" s="9" t="s">
        <v>15</v>
      </c>
      <c r="D10" s="9" t="s">
        <v>24</v>
      </c>
      <c r="E10" s="9" t="s">
        <v>25</v>
      </c>
      <c r="F10" s="9" t="s">
        <v>26</v>
      </c>
      <c r="G10" s="9" t="s">
        <v>27</v>
      </c>
      <c r="J10" s="8"/>
    </row>
    <row r="11" spans="1:10" ht="15" customHeight="1" x14ac:dyDescent="0.25">
      <c r="A11" s="8">
        <v>1137</v>
      </c>
      <c r="B11" s="8" t="s">
        <v>20</v>
      </c>
      <c r="C11" s="8" t="s">
        <v>21</v>
      </c>
      <c r="D11" s="8">
        <v>33.5</v>
      </c>
      <c r="E11" s="8">
        <v>32.5</v>
      </c>
      <c r="F11" s="8">
        <v>11</v>
      </c>
      <c r="G11" s="8">
        <v>480</v>
      </c>
      <c r="H11" s="8">
        <f>33.5*0.03*0.7*1000</f>
        <v>703.49999999999989</v>
      </c>
      <c r="I11" s="8">
        <f t="shared" ref="I11:I16" si="1">G11/H11</f>
        <v>0.68230277185501076</v>
      </c>
      <c r="J11" s="8">
        <f t="shared" ref="J11:J17" si="2">G11/E11/1000</f>
        <v>1.4769230769230771E-2</v>
      </c>
    </row>
    <row r="12" spans="1:10" x14ac:dyDescent="0.25">
      <c r="A12" s="8">
        <v>1138</v>
      </c>
      <c r="B12" s="8" t="s">
        <v>20</v>
      </c>
      <c r="C12" s="8" t="s">
        <v>21</v>
      </c>
      <c r="D12" s="8">
        <v>30.9</v>
      </c>
      <c r="E12" s="8">
        <v>30.1</v>
      </c>
      <c r="F12" s="8">
        <v>11.45</v>
      </c>
      <c r="G12" s="8">
        <v>702</v>
      </c>
      <c r="H12" s="8">
        <f>D12*0.03*0.7*1000</f>
        <v>648.9</v>
      </c>
      <c r="I12" s="8">
        <f t="shared" si="1"/>
        <v>1.0818307905686546</v>
      </c>
      <c r="J12" s="8">
        <f t="shared" si="2"/>
        <v>2.3322259136212622E-2</v>
      </c>
    </row>
    <row r="13" spans="1:10" ht="15" hidden="1" customHeight="1" x14ac:dyDescent="0.25">
      <c r="A13" s="11">
        <v>1139</v>
      </c>
      <c r="B13" s="11" t="s">
        <v>20</v>
      </c>
      <c r="C13" s="11" t="s">
        <v>28</v>
      </c>
      <c r="D13" s="11">
        <v>30.7</v>
      </c>
      <c r="E13" s="11">
        <v>30.7</v>
      </c>
      <c r="F13" s="11" t="s">
        <v>29</v>
      </c>
      <c r="G13" s="11"/>
      <c r="H13" s="8">
        <f t="shared" ref="H13:H17" si="3">D13*0.03*0.7*1000</f>
        <v>644.69999999999993</v>
      </c>
      <c r="I13" s="8">
        <f t="shared" si="1"/>
        <v>0</v>
      </c>
      <c r="J13" s="8">
        <f t="shared" si="2"/>
        <v>0</v>
      </c>
    </row>
    <row r="14" spans="1:10" x14ac:dyDescent="0.25">
      <c r="A14" s="8">
        <v>1134</v>
      </c>
      <c r="B14" s="8" t="s">
        <v>20</v>
      </c>
      <c r="C14" s="8" t="s">
        <v>21</v>
      </c>
      <c r="D14" s="8">
        <v>35.6</v>
      </c>
      <c r="E14" s="8">
        <v>34.5</v>
      </c>
      <c r="F14" s="8">
        <v>1.3</v>
      </c>
      <c r="G14" s="8">
        <v>732</v>
      </c>
      <c r="H14" s="8">
        <f t="shared" si="3"/>
        <v>747.6</v>
      </c>
      <c r="I14" s="8">
        <f t="shared" si="1"/>
        <v>0.97913322632423749</v>
      </c>
      <c r="J14" s="8">
        <f t="shared" si="2"/>
        <v>2.1217391304347823E-2</v>
      </c>
    </row>
    <row r="15" spans="1:10" ht="15" hidden="1" customHeight="1" x14ac:dyDescent="0.25">
      <c r="A15" s="11">
        <v>1135</v>
      </c>
      <c r="B15" s="11" t="s">
        <v>20</v>
      </c>
      <c r="C15" s="11" t="s">
        <v>28</v>
      </c>
      <c r="D15" s="11">
        <v>28.5</v>
      </c>
      <c r="E15" s="11">
        <v>28.2</v>
      </c>
      <c r="F15" s="11" t="s">
        <v>30</v>
      </c>
      <c r="G15" s="11"/>
      <c r="H15" s="8">
        <f t="shared" si="3"/>
        <v>598.49999999999989</v>
      </c>
      <c r="I15" s="8">
        <f t="shared" si="1"/>
        <v>0</v>
      </c>
      <c r="J15" s="8">
        <f t="shared" si="2"/>
        <v>0</v>
      </c>
    </row>
    <row r="16" spans="1:10" ht="15" hidden="1" customHeight="1" x14ac:dyDescent="0.25">
      <c r="A16" s="11">
        <v>1136</v>
      </c>
      <c r="B16" s="11" t="s">
        <v>20</v>
      </c>
      <c r="C16" s="11" t="s">
        <v>21</v>
      </c>
      <c r="D16" s="11">
        <v>32.700000000000003</v>
      </c>
      <c r="E16" s="11">
        <v>32</v>
      </c>
      <c r="F16" s="11" t="s">
        <v>31</v>
      </c>
      <c r="G16" s="11"/>
      <c r="H16" s="8">
        <f t="shared" si="3"/>
        <v>686.69999999999993</v>
      </c>
      <c r="I16" s="8">
        <f t="shared" si="1"/>
        <v>0</v>
      </c>
      <c r="J16" s="8">
        <f t="shared" si="2"/>
        <v>0</v>
      </c>
    </row>
    <row r="17" spans="1:11" x14ac:dyDescent="0.25">
      <c r="A17" s="8">
        <v>1130</v>
      </c>
      <c r="B17" s="8" t="s">
        <v>20</v>
      </c>
      <c r="C17" s="8" t="s">
        <v>21</v>
      </c>
      <c r="D17" s="8">
        <v>33.200000000000003</v>
      </c>
      <c r="E17" s="8">
        <v>32</v>
      </c>
      <c r="F17" s="8">
        <v>2.5</v>
      </c>
      <c r="G17" s="8">
        <v>634</v>
      </c>
      <c r="H17" s="8">
        <f t="shared" si="3"/>
        <v>697.19999999999993</v>
      </c>
      <c r="I17" s="8">
        <f>G17/H17</f>
        <v>0.90935169248422265</v>
      </c>
      <c r="J17" s="8">
        <f t="shared" si="2"/>
        <v>1.98125E-2</v>
      </c>
    </row>
    <row r="18" spans="1:11" ht="15" hidden="1" customHeight="1" x14ac:dyDescent="0.25">
      <c r="A18" s="11">
        <v>1133</v>
      </c>
      <c r="B18" s="11" t="s">
        <v>20</v>
      </c>
      <c r="C18" s="11" t="s">
        <v>21</v>
      </c>
      <c r="E18" s="12">
        <v>41924</v>
      </c>
      <c r="F18" s="11"/>
      <c r="G18" s="11">
        <v>26.7</v>
      </c>
      <c r="H18" s="11">
        <v>26.1</v>
      </c>
      <c r="I18" s="11" t="s">
        <v>32</v>
      </c>
      <c r="J18" s="10">
        <v>42034</v>
      </c>
      <c r="K18" s="11"/>
    </row>
    <row r="20" spans="1:11" x14ac:dyDescent="0.25">
      <c r="C20" s="8" t="s">
        <v>33</v>
      </c>
    </row>
    <row r="21" spans="1:11" x14ac:dyDescent="0.25">
      <c r="B21" s="13" t="s">
        <v>34</v>
      </c>
      <c r="C21" s="8">
        <f>H2</f>
        <v>0.73017902813299229</v>
      </c>
      <c r="D21" s="8">
        <f>H4</f>
        <v>0.70909090909090911</v>
      </c>
      <c r="E21" s="8">
        <f>H5</f>
        <v>0.65829145728643212</v>
      </c>
      <c r="F21" s="8">
        <f>H9</f>
        <v>0.5714285714285714</v>
      </c>
      <c r="G21" s="8">
        <f>I11</f>
        <v>0.68230277185501076</v>
      </c>
      <c r="H21" s="8">
        <f>AVERAGE(C21:G21)</f>
        <v>0.67025854755878311</v>
      </c>
    </row>
    <row r="22" spans="1:11" x14ac:dyDescent="0.25">
      <c r="B22" s="13" t="s">
        <v>35</v>
      </c>
      <c r="C22" s="8">
        <f>H3</f>
        <v>0.7344632768361582</v>
      </c>
      <c r="D22" s="8">
        <f>H6</f>
        <v>0.74326241134751769</v>
      </c>
      <c r="E22" s="8">
        <f>I12</f>
        <v>1.0818307905686546</v>
      </c>
      <c r="F22" s="8">
        <f>I17</f>
        <v>0.90935169248422265</v>
      </c>
      <c r="G22" s="8">
        <f>I14</f>
        <v>0.97913322632423749</v>
      </c>
      <c r="H22" s="8">
        <f>AVERAGE(C22:G22)</f>
        <v>0.88960827951215804</v>
      </c>
    </row>
    <row r="24" spans="1:11" x14ac:dyDescent="0.25">
      <c r="B24" s="13" t="s">
        <v>34</v>
      </c>
      <c r="C24" s="8">
        <f>AVERAGE(C21:G21)</f>
        <v>0.67025854755878311</v>
      </c>
      <c r="D24" s="8">
        <f>C24*100</f>
        <v>67.025854755878314</v>
      </c>
    </row>
    <row r="25" spans="1:11" x14ac:dyDescent="0.25">
      <c r="B25" s="13" t="s">
        <v>35</v>
      </c>
      <c r="C25" s="8">
        <f>AVERAGE(C22:G22)</f>
        <v>0.88960827951215804</v>
      </c>
      <c r="D25" s="8">
        <f t="shared" ref="D25:D30" si="4">C25*100</f>
        <v>88.960827951215805</v>
      </c>
    </row>
    <row r="27" spans="1:11" x14ac:dyDescent="0.25">
      <c r="B27" s="13" t="s">
        <v>34</v>
      </c>
      <c r="C27" s="8">
        <f>_xlfn.STDEV.P(C21:G21)/SQRT(5)</f>
        <v>2.4620361544695945E-2</v>
      </c>
      <c r="D27" s="8">
        <f t="shared" si="4"/>
        <v>2.4620361544695943</v>
      </c>
    </row>
    <row r="28" spans="1:11" x14ac:dyDescent="0.25">
      <c r="B28" s="13" t="s">
        <v>35</v>
      </c>
      <c r="C28" s="8">
        <f>_xlfn.STDEV.P(C22:G22)/SQRT(5)</f>
        <v>6.0279713734739851E-2</v>
      </c>
      <c r="D28" s="8">
        <f t="shared" si="4"/>
        <v>6.027971373473985</v>
      </c>
    </row>
    <row r="30" spans="1:11" x14ac:dyDescent="0.25">
      <c r="A30" s="8" t="s">
        <v>11</v>
      </c>
      <c r="C30" s="8">
        <f>_xlfn.T.TEST(C21:G21,C22:G22,2,3)</f>
        <v>2.756051882374342E-2</v>
      </c>
      <c r="D30" s="8">
        <f t="shared" si="4"/>
        <v>2.7560518823743418</v>
      </c>
    </row>
  </sheetData>
  <dataValidations count="1">
    <dataValidation type="list" allowBlank="1" showInputMessage="1" showErrorMessage="1" sqref="B10" xr:uid="{F3799DAF-900D-4E3D-9F32-F442D532B859}">
      <formula1>"F,M"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D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2018-05-08T15:01:23Z</dcterms:modified>
</cp:coreProperties>
</file>