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5200" windowHeight="11715"/>
  </bookViews>
  <sheets>
    <sheet name="A" sheetId="2" r:id="rId1"/>
    <sheet name="D" sheetId="4" r:id="rId2"/>
    <sheet name="E" sheetId="5" r:id="rId3"/>
    <sheet name="F" sheetId="6" r:id="rId4"/>
  </sheets>
  <externalReferences>
    <externalReference r:id="rId5"/>
    <externalReference r:id="rId6"/>
    <externalReference r:id="rId7"/>
  </externalReferences>
  <calcPr calcId="145621"/>
</workbook>
</file>

<file path=xl/calcChain.xml><?xml version="1.0" encoding="utf-8"?>
<calcChain xmlns="http://schemas.openxmlformats.org/spreadsheetml/2006/main">
  <c r="J2" i="6" l="1"/>
  <c r="B25" i="2" l="1"/>
  <c r="D20" i="2"/>
  <c r="C24" i="2"/>
  <c r="D28" i="2" s="1"/>
  <c r="B24" i="2"/>
  <c r="D21" i="2"/>
  <c r="D24" i="2"/>
  <c r="N33" i="2"/>
  <c r="C28" i="2"/>
  <c r="C25" i="2"/>
  <c r="J28" i="2"/>
  <c r="C48" i="5" l="1"/>
  <c r="F47" i="5"/>
  <c r="C47" i="5"/>
  <c r="F46" i="5"/>
  <c r="C46" i="5"/>
  <c r="F42" i="5"/>
  <c r="C42" i="5"/>
  <c r="F41" i="5"/>
  <c r="C41" i="5"/>
  <c r="G35" i="5"/>
  <c r="F35" i="5"/>
  <c r="E35" i="5"/>
  <c r="D35" i="5"/>
  <c r="C35" i="5"/>
  <c r="F30" i="5"/>
  <c r="E30" i="5"/>
  <c r="D30" i="5"/>
  <c r="C30" i="5"/>
  <c r="N24" i="5"/>
  <c r="M24" i="5"/>
  <c r="L24" i="5"/>
  <c r="K24" i="5"/>
  <c r="F24" i="5"/>
  <c r="E24" i="5"/>
  <c r="D24" i="5"/>
  <c r="C24" i="5"/>
  <c r="B24" i="5"/>
  <c r="N19" i="5"/>
  <c r="M19" i="5"/>
  <c r="L19" i="5"/>
  <c r="K19" i="5"/>
  <c r="F19" i="5"/>
  <c r="E19" i="5"/>
  <c r="D19" i="5"/>
  <c r="C19" i="5"/>
  <c r="B19" i="5"/>
  <c r="N13" i="5"/>
  <c r="M13" i="5"/>
  <c r="L13" i="5"/>
  <c r="K13" i="5"/>
  <c r="J13" i="5"/>
  <c r="F12" i="5"/>
  <c r="E12" i="5"/>
  <c r="D12" i="5"/>
  <c r="C12" i="5"/>
  <c r="B12" i="5"/>
  <c r="N5" i="5"/>
  <c r="M5" i="5"/>
  <c r="L5" i="5"/>
  <c r="K5" i="5"/>
  <c r="J5" i="5"/>
  <c r="E5" i="5"/>
  <c r="D5" i="5"/>
  <c r="C5" i="5"/>
  <c r="B5" i="5"/>
  <c r="J17" i="6" l="1"/>
  <c r="H20" i="6" s="1"/>
  <c r="H17" i="6"/>
  <c r="J16" i="6"/>
  <c r="H16" i="6"/>
  <c r="J15" i="6"/>
  <c r="H15" i="6"/>
  <c r="J14" i="6"/>
  <c r="H19" i="6" s="1"/>
  <c r="H14" i="6"/>
  <c r="J13" i="6"/>
  <c r="G20" i="6" s="1"/>
  <c r="H13" i="6"/>
  <c r="J12" i="6"/>
  <c r="G19" i="6" s="1"/>
  <c r="H12" i="6"/>
  <c r="J11" i="6"/>
  <c r="H11" i="6"/>
  <c r="J10" i="6"/>
  <c r="E20" i="6" s="1"/>
  <c r="H10" i="6"/>
  <c r="J9" i="6"/>
  <c r="D20" i="6" s="1"/>
  <c r="H9" i="6"/>
  <c r="J8" i="6"/>
  <c r="F19" i="6" s="1"/>
  <c r="H8" i="6"/>
  <c r="J7" i="6"/>
  <c r="H7" i="6"/>
  <c r="J6" i="6"/>
  <c r="E19" i="6" s="1"/>
  <c r="H6" i="6"/>
  <c r="J5" i="6"/>
  <c r="D19" i="6" s="1"/>
  <c r="H5" i="6"/>
  <c r="J4" i="6"/>
  <c r="H4" i="6"/>
  <c r="J3" i="6"/>
  <c r="F20" i="6" s="1"/>
  <c r="H3" i="6"/>
  <c r="H2" i="6"/>
  <c r="C23" i="6" l="1"/>
  <c r="C28" i="6"/>
  <c r="C22" i="6"/>
  <c r="C26" i="6"/>
  <c r="C25" i="6"/>
  <c r="J31" i="2" l="1"/>
  <c r="K31" i="2" s="1"/>
  <c r="L31" i="2" s="1"/>
  <c r="N31" i="2" s="1"/>
  <c r="O31" i="2" s="1"/>
  <c r="J30" i="2"/>
  <c r="K30" i="2" s="1"/>
  <c r="L30" i="2" s="1"/>
  <c r="N30" i="2" s="1"/>
  <c r="O30" i="2" s="1"/>
  <c r="J29" i="2"/>
  <c r="K29" i="2" s="1"/>
  <c r="L29" i="2" s="1"/>
  <c r="N29" i="2" s="1"/>
  <c r="O29" i="2" s="1"/>
  <c r="K28" i="2"/>
  <c r="L28" i="2" s="1"/>
  <c r="N28" i="2" s="1"/>
  <c r="O28" i="2" s="1"/>
  <c r="J20" i="2"/>
  <c r="K20" i="2" s="1"/>
  <c r="L20" i="2" s="1"/>
  <c r="N20" i="2" s="1"/>
  <c r="O20" i="2" s="1"/>
  <c r="J19" i="2"/>
  <c r="K19" i="2" s="1"/>
  <c r="L19" i="2" s="1"/>
  <c r="N19" i="2" s="1"/>
  <c r="O19" i="2" s="1"/>
  <c r="J18" i="2"/>
  <c r="K18" i="2" s="1"/>
  <c r="L18" i="2" s="1"/>
  <c r="N18" i="2" s="1"/>
  <c r="O18" i="2" s="1"/>
  <c r="J17" i="2"/>
  <c r="K17" i="2" s="1"/>
  <c r="L17" i="2" s="1"/>
  <c r="N17" i="2" s="1"/>
  <c r="O17" i="2" s="1"/>
  <c r="N21" i="2" l="1"/>
  <c r="N32" i="2"/>
  <c r="O33" i="2" l="1"/>
  <c r="C32" i="2" s="1"/>
  <c r="O32" i="2"/>
  <c r="C29" i="2" s="1"/>
  <c r="N22" i="2"/>
  <c r="O22" i="2" s="1"/>
  <c r="C31" i="2" s="1"/>
  <c r="O21" i="2"/>
  <c r="D18" i="2"/>
  <c r="D19" i="2"/>
  <c r="D22" i="2"/>
  <c r="D23" i="2"/>
  <c r="D17" i="2"/>
  <c r="D31" i="2" l="1"/>
  <c r="D29" i="2"/>
  <c r="D25" i="2" l="1"/>
  <c r="D32" i="2" s="1"/>
  <c r="E4" i="2"/>
  <c r="E5" i="2"/>
  <c r="E6" i="2"/>
  <c r="E7" i="2"/>
  <c r="E8" i="2"/>
  <c r="E9" i="2"/>
  <c r="E10" i="2"/>
  <c r="E11" i="2"/>
  <c r="E12" i="2"/>
  <c r="E13" i="2"/>
  <c r="F13" i="2" s="1"/>
  <c r="E3" i="2"/>
  <c r="F7" i="2" l="1"/>
  <c r="G7" i="2" s="1"/>
  <c r="H7" i="2" s="1"/>
  <c r="J7" i="2" s="1"/>
  <c r="F3" i="2"/>
  <c r="G3" i="2" s="1"/>
  <c r="H3" i="2" s="1"/>
  <c r="J3" i="2" s="1"/>
  <c r="F10" i="2"/>
  <c r="G10" i="2" s="1"/>
  <c r="H10" i="2" s="1"/>
  <c r="J10" i="2" s="1"/>
  <c r="F6" i="2"/>
  <c r="G6" i="2" s="1"/>
  <c r="H6" i="2" s="1"/>
  <c r="J6" i="2" s="1"/>
  <c r="F9" i="2"/>
  <c r="G9" i="2" s="1"/>
  <c r="H9" i="2" s="1"/>
  <c r="J9" i="2" s="1"/>
  <c r="F5" i="2"/>
  <c r="G5" i="2" s="1"/>
  <c r="H5" i="2" s="1"/>
  <c r="J5" i="2" s="1"/>
  <c r="F12" i="2"/>
  <c r="G12" i="2" s="1"/>
  <c r="H12" i="2" s="1"/>
  <c r="J12" i="2" s="1"/>
  <c r="F8" i="2"/>
  <c r="G8" i="2" s="1"/>
  <c r="H8" i="2" s="1"/>
  <c r="J8" i="2" s="1"/>
  <c r="F4" i="2"/>
  <c r="G4" i="2" s="1"/>
  <c r="H4" i="2" s="1"/>
  <c r="J4" i="2" s="1"/>
  <c r="F11" i="2"/>
  <c r="G11" i="2" s="1"/>
  <c r="H11" i="2" s="1"/>
  <c r="J11" i="2" s="1"/>
</calcChain>
</file>

<file path=xl/sharedStrings.xml><?xml version="1.0" encoding="utf-8"?>
<sst xmlns="http://schemas.openxmlformats.org/spreadsheetml/2006/main" count="173" uniqueCount="55">
  <si>
    <t>Empty</t>
  </si>
  <si>
    <t>average</t>
  </si>
  <si>
    <t>sub EMPTY</t>
  </si>
  <si>
    <t>Conc.(mM)</t>
  </si>
  <si>
    <t xml:space="preserve">total </t>
  </si>
  <si>
    <t>mg</t>
  </si>
  <si>
    <t>protein</t>
  </si>
  <si>
    <t>ratio(mg/g)</t>
  </si>
  <si>
    <t>-</t>
  </si>
  <si>
    <t>+</t>
  </si>
  <si>
    <t>NIKf/f</t>
  </si>
  <si>
    <t>SEM</t>
  </si>
  <si>
    <t>HKO mice fed with HFD for 12 weeks</t>
  </si>
  <si>
    <t>value</t>
  </si>
  <si>
    <t>glycerol (ug/ul)</t>
  </si>
  <si>
    <t>TAG(ug/ul)</t>
  </si>
  <si>
    <t>total TAG (mg)</t>
  </si>
  <si>
    <t>tissue weight (mg)</t>
  </si>
  <si>
    <t>TAG content (mg/mg)</t>
  </si>
  <si>
    <t>F/F</t>
  </si>
  <si>
    <t>WT</t>
  </si>
  <si>
    <t>Chow</t>
  </si>
  <si>
    <t>HFD</t>
  </si>
  <si>
    <t xml:space="preserve"> Before</t>
  </si>
  <si>
    <t>after</t>
  </si>
  <si>
    <t>Ki67</t>
  </si>
  <si>
    <t>KI67+/CK8+</t>
  </si>
  <si>
    <t>DAPI</t>
  </si>
  <si>
    <t>Ratio</t>
  </si>
  <si>
    <t>Average</t>
  </si>
  <si>
    <t>SD.P</t>
  </si>
  <si>
    <t>NIK-Flox</t>
  </si>
  <si>
    <t>before</t>
  </si>
  <si>
    <t>cut</t>
  </si>
  <si>
    <t>M</t>
  </si>
  <si>
    <t>DAPI</t>
    <phoneticPr fontId="1" type="noConversion"/>
  </si>
  <si>
    <t>KI67+</t>
    <phoneticPr fontId="1" type="noConversion"/>
  </si>
  <si>
    <t>KI67+/CK8+</t>
    <phoneticPr fontId="1" type="noConversion"/>
  </si>
  <si>
    <t>Ki67+</t>
  </si>
  <si>
    <t>DAPi+</t>
  </si>
  <si>
    <t>Ki67+/CK8</t>
  </si>
  <si>
    <t>Ki67+/DAPI</t>
  </si>
  <si>
    <t>Ki67+/CK8+</t>
  </si>
  <si>
    <t>summary</t>
  </si>
  <si>
    <t>P</t>
  </si>
  <si>
    <t>Δhep</t>
  </si>
  <si>
    <t>f/f</t>
  </si>
  <si>
    <t xml:space="preserve"> NIK f/f HFP</t>
  </si>
  <si>
    <t>Δhep  HFP</t>
  </si>
  <si>
    <t xml:space="preserve"> NIK f/f </t>
  </si>
  <si>
    <t xml:space="preserve">Δhep  </t>
  </si>
  <si>
    <t>NIK</t>
  </si>
  <si>
    <t>ff</t>
  </si>
  <si>
    <t>HKO</t>
  </si>
  <si>
    <t>BW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</si>
</sst>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92038495188102E-2"/>
          <c:y val="6.0185185185185182E-2"/>
          <c:w val="0.90286351706036749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A!$B$28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A!$C$31:$D$31</c:f>
                <c:numCache>
                  <c:formatCode>General</c:formatCode>
                  <c:ptCount val="2"/>
                  <c:pt idx="0">
                    <c:v>0.61817885895326785</c:v>
                  </c:pt>
                  <c:pt idx="1">
                    <c:v>21.78000805792967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A!$C$27:$D$27</c:f>
              <c:strCache>
                <c:ptCount val="2"/>
                <c:pt idx="0">
                  <c:v>Chow</c:v>
                </c:pt>
                <c:pt idx="1">
                  <c:v>HFD</c:v>
                </c:pt>
              </c:strCache>
            </c:strRef>
          </c:cat>
          <c:val>
            <c:numRef>
              <c:f>A!$C$28:$D$28</c:f>
              <c:numCache>
                <c:formatCode>General</c:formatCode>
                <c:ptCount val="2"/>
                <c:pt idx="0">
                  <c:v>21.365587172206435</c:v>
                </c:pt>
                <c:pt idx="1">
                  <c:v>70.229066742433801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BA-4765-A331-5BC07CA40EC5}"/>
            </c:ext>
          </c:extLst>
        </c:ser>
        <c:ser>
          <c:idx val="1"/>
          <c:order val="1"/>
          <c:tx>
            <c:strRef>
              <c:f>A!$B$29</c:f>
              <c:strCache>
                <c:ptCount val="1"/>
                <c:pt idx="0">
                  <c:v>Δhep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A!$C$32:$D$32</c:f>
                <c:numCache>
                  <c:formatCode>General</c:formatCode>
                  <c:ptCount val="2"/>
                  <c:pt idx="0">
                    <c:v>0.60237304988310103</c:v>
                  </c:pt>
                  <c:pt idx="1">
                    <c:v>23.220606795560663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A!$C$27:$D$27</c:f>
              <c:strCache>
                <c:ptCount val="2"/>
                <c:pt idx="0">
                  <c:v>Chow</c:v>
                </c:pt>
                <c:pt idx="1">
                  <c:v>HFD</c:v>
                </c:pt>
              </c:strCache>
            </c:strRef>
          </c:cat>
          <c:val>
            <c:numRef>
              <c:f>A!$C$29:$D$29</c:f>
              <c:numCache>
                <c:formatCode>General</c:formatCode>
                <c:ptCount val="2"/>
                <c:pt idx="0">
                  <c:v>23.436879319933261</c:v>
                </c:pt>
                <c:pt idx="1">
                  <c:v>49.896754859526915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BA-4765-A331-5BC07CA40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3461248"/>
        <c:axId val="103462784"/>
      </c:barChart>
      <c:catAx>
        <c:axId val="10346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62784"/>
        <c:crosses val="autoZero"/>
        <c:auto val="1"/>
        <c:lblAlgn val="ctr"/>
        <c:lblOffset val="100"/>
        <c:noMultiLvlLbl val="0"/>
      </c:catAx>
      <c:valAx>
        <c:axId val="103462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61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8705161854777E-2"/>
          <c:y val="0.19486111111111112"/>
          <c:w val="0.89019685039370078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[1]AAF!$D$27</c:f>
                <c:numCache>
                  <c:formatCode>General</c:formatCode>
                  <c:ptCount val="1"/>
                  <c:pt idx="0">
                    <c:v>2.4620361544695943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[1]AAF!$D$24</c:f>
              <c:numCache>
                <c:formatCode>General</c:formatCode>
                <c:ptCount val="1"/>
                <c:pt idx="0">
                  <c:v>67.025854755878314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68-4A47-BBD7-6CD56D3049F8}"/>
            </c:ext>
          </c:extLst>
        </c:ser>
        <c:ser>
          <c:idx val="1"/>
          <c:order val="1"/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[1]AAF!$D$28</c:f>
                <c:numCache>
                  <c:formatCode>General</c:formatCode>
                  <c:ptCount val="1"/>
                  <c:pt idx="0">
                    <c:v>6.027971373473985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[1]AAF!$D$25</c:f>
              <c:numCache>
                <c:formatCode>General</c:formatCode>
                <c:ptCount val="1"/>
                <c:pt idx="0">
                  <c:v>88.960827951215805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468-4A47-BBD7-6CD56D304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302784"/>
        <c:axId val="51304320"/>
      </c:barChart>
      <c:catAx>
        <c:axId val="5130278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04320"/>
        <c:crosses val="autoZero"/>
        <c:auto val="1"/>
        <c:lblAlgn val="ctr"/>
        <c:lblOffset val="100"/>
        <c:noMultiLvlLbl val="0"/>
      </c:catAx>
      <c:valAx>
        <c:axId val="5130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02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[2]AAF!$E$40</c:f>
              <c:strCache>
                <c:ptCount val="1"/>
                <c:pt idx="0">
                  <c:v>NIKf/f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10A-4585-9DEC-3DF0D3E34F9C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10A-4585-9DEC-3DF0D3E34F9C}"/>
              </c:ext>
            </c:extLst>
          </c:dPt>
          <c:errBars>
            <c:errBarType val="plus"/>
            <c:errValType val="cust"/>
            <c:noEndCap val="0"/>
            <c:plus>
              <c:numRef>
                <c:f>[2]AAF!$F$45:$F$47</c:f>
                <c:numCache>
                  <c:formatCode>General</c:formatCode>
                  <c:ptCount val="3"/>
                  <c:pt idx="0">
                    <c:v>2.1423799940627646</c:v>
                  </c:pt>
                  <c:pt idx="1">
                    <c:v>2.4140844796663568</c:v>
                  </c:pt>
                  <c:pt idx="2">
                    <c:v>1.6618527227119011</c:v>
                  </c:pt>
                </c:numCache>
              </c:numRef>
            </c:plus>
            <c:minus>
              <c:numRef>
                <c:f>[2]AAF!$F$45:$F$47</c:f>
                <c:numCache>
                  <c:formatCode>General</c:formatCode>
                  <c:ptCount val="3"/>
                  <c:pt idx="0">
                    <c:v>2.1423799940627646</c:v>
                  </c:pt>
                  <c:pt idx="1">
                    <c:v>2.4140844796663568</c:v>
                  </c:pt>
                  <c:pt idx="2">
                    <c:v>1.6618527227119011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[2]AAF!$F$40</c:f>
              <c:numCache>
                <c:formatCode>General</c:formatCode>
                <c:ptCount val="1"/>
                <c:pt idx="0">
                  <c:v>30.388326663318217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10A-4585-9DEC-3DF0D3E34F9C}"/>
            </c:ext>
          </c:extLst>
        </c:ser>
        <c:ser>
          <c:idx val="1"/>
          <c:order val="1"/>
          <c:tx>
            <c:strRef>
              <c:f>[2]AAF!$E$41</c:f>
              <c:strCache>
                <c:ptCount val="1"/>
                <c:pt idx="0">
                  <c:v>NIKf/f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[2]AAF!$F$46</c:f>
                <c:numCache>
                  <c:formatCode>General</c:formatCode>
                  <c:ptCount val="1"/>
                  <c:pt idx="0">
                    <c:v>2.4140844796663568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[2]AAF!$F$41</c:f>
              <c:numCache>
                <c:formatCode>General</c:formatCode>
                <c:ptCount val="1"/>
                <c:pt idx="0">
                  <c:v>13.601307283395705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10A-4585-9DEC-3DF0D3E34F9C}"/>
            </c:ext>
          </c:extLst>
        </c:ser>
        <c:ser>
          <c:idx val="2"/>
          <c:order val="2"/>
          <c:tx>
            <c:strRef>
              <c:f>[2]AAF!$E$42</c:f>
              <c:strCache>
                <c:ptCount val="1"/>
                <c:pt idx="0">
                  <c:v>AlbCre-NIKf/f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[2]AAF!$F$47</c:f>
                <c:numCache>
                  <c:formatCode>General</c:formatCode>
                  <c:ptCount val="1"/>
                  <c:pt idx="0">
                    <c:v>1.6618527227119011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[2]AAF!$F$42</c:f>
              <c:numCache>
                <c:formatCode>General</c:formatCode>
                <c:ptCount val="1"/>
                <c:pt idx="0">
                  <c:v>21.028485499379602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10A-4585-9DEC-3DF0D3E34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264896"/>
        <c:axId val="51364992"/>
      </c:barChart>
      <c:catAx>
        <c:axId val="5126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364992"/>
        <c:crosses val="autoZero"/>
        <c:auto val="1"/>
        <c:lblAlgn val="ctr"/>
        <c:lblOffset val="100"/>
        <c:noMultiLvlLbl val="0"/>
      </c:catAx>
      <c:valAx>
        <c:axId val="5136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264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049142576109764E-2"/>
          <c:y val="1.9184652278177457E-2"/>
          <c:w val="0.8897484219778321"/>
          <c:h val="0.929656274980016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[3]HFD!$B$22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D-4073-8F40-A5AB9DC9FB48}"/>
              </c:ext>
            </c:extLst>
          </c:dPt>
          <c:errBars>
            <c:errBarType val="plus"/>
            <c:errValType val="cust"/>
            <c:noEndCap val="0"/>
            <c:plus>
              <c:numRef>
                <c:f>[3]HFD!$C$25</c:f>
                <c:numCache>
                  <c:formatCode>General</c:formatCode>
                  <c:ptCount val="1"/>
                  <c:pt idx="0">
                    <c:v>5.0576816942004332E-2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[3]HFD!$C$22</c:f>
              <c:numCache>
                <c:formatCode>General</c:formatCode>
                <c:ptCount val="1"/>
                <c:pt idx="0">
                  <c:v>0.78165147180272609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9DD-4073-8F40-A5AB9DC9FB48}"/>
            </c:ext>
          </c:extLst>
        </c:ser>
        <c:ser>
          <c:idx val="1"/>
          <c:order val="1"/>
          <c:tx>
            <c:strRef>
              <c:f>[3]HFD!$B$23</c:f>
              <c:strCache>
                <c:ptCount val="1"/>
                <c:pt idx="0">
                  <c:v>HKO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[3]HFD!$C$26</c:f>
                <c:numCache>
                  <c:formatCode>General</c:formatCode>
                  <c:ptCount val="1"/>
                  <c:pt idx="0">
                    <c:v>4.966733574113924E-2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[3]HFD!$C$23</c:f>
              <c:numCache>
                <c:formatCode>General</c:formatCode>
                <c:ptCount val="1"/>
                <c:pt idx="0">
                  <c:v>0.94183019338172758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9DD-4073-8F40-A5AB9DC9F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1422336"/>
        <c:axId val="51423872"/>
      </c:barChart>
      <c:catAx>
        <c:axId val="5142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23872"/>
        <c:crosses val="autoZero"/>
        <c:auto val="1"/>
        <c:lblAlgn val="ctr"/>
        <c:lblOffset val="100"/>
        <c:noMultiLvlLbl val="0"/>
      </c:catAx>
      <c:valAx>
        <c:axId val="51423872"/>
        <c:scaling>
          <c:orientation val="minMax"/>
          <c:max val="1"/>
          <c:min val="0.5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22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633412</xdr:colOff>
      <xdr:row>18</xdr:row>
      <xdr:rowOff>4762</xdr:rowOff>
    </xdr:from>
    <xdr:to>
      <xdr:col>14</xdr:col>
      <xdr:colOff>138112</xdr:colOff>
      <xdr:row>32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0C6F656-B57F-403D-8D56-3A433B3DAA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18</xdr:row>
      <xdr:rowOff>0</xdr:rowOff>
    </xdr:from>
    <xdr:to>
      <xdr:col>18</xdr:col>
      <xdr:colOff>514351</xdr:colOff>
      <xdr:row>34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C76BED6-2720-4BA5-A77D-62EDC9B5B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209550</xdr:colOff>
      <xdr:row>13</xdr:row>
      <xdr:rowOff>114300</xdr:rowOff>
    </xdr:from>
    <xdr:ext cx="254942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xmlns="" id="{A77A5F66-3E92-49E5-A129-DFDF43F6093E}"/>
            </a:ext>
          </a:extLst>
        </xdr:cNvPr>
        <xdr:cNvSpPr txBox="1"/>
      </xdr:nvSpPr>
      <xdr:spPr>
        <a:xfrm>
          <a:off x="13620750" y="2590800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*</a:t>
          </a:r>
        </a:p>
      </xdr:txBody>
    </xdr:sp>
    <xdr:clientData/>
  </xdr:oneCellAnchor>
  <xdr:twoCellAnchor>
    <xdr:from>
      <xdr:col>7</xdr:col>
      <xdr:colOff>238126</xdr:colOff>
      <xdr:row>36</xdr:row>
      <xdr:rowOff>28576</xdr:rowOff>
    </xdr:from>
    <xdr:to>
      <xdr:col>11</xdr:col>
      <xdr:colOff>333376</xdr:colOff>
      <xdr:row>51</xdr:row>
      <xdr:rowOff>104776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42E9C7ED-5C31-4FB3-B66D-2A10D61752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538162</xdr:colOff>
      <xdr:row>20</xdr:row>
      <xdr:rowOff>19049</xdr:rowOff>
    </xdr:from>
    <xdr:to>
      <xdr:col>15</xdr:col>
      <xdr:colOff>95250</xdr:colOff>
      <xdr:row>40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8BF24F2-AADD-4350-9C91-82D5FE69FB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Mouse/PHx/20150425%20PH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IF/NIK%20HKO%20proliferation/NIK%20proliferation%20rati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Mouse/PHx/NIK%20Ph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ected"/>
      <sheetName val="weight"/>
      <sheetName val="AAF"/>
      <sheetName val="Old Mice"/>
      <sheetName val="Sheet3"/>
    </sheetNames>
    <sheetDataSet>
      <sheetData sheetId="0"/>
      <sheetData sheetId="1"/>
      <sheetData sheetId="2">
        <row r="24">
          <cell r="D24">
            <v>67.025854755878314</v>
          </cell>
        </row>
        <row r="25">
          <cell r="D25">
            <v>88.960827951215805</v>
          </cell>
        </row>
        <row r="27">
          <cell r="D27">
            <v>2.4620361544695943</v>
          </cell>
        </row>
        <row r="28">
          <cell r="D28">
            <v>6.027971373473985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C"/>
      <sheetName val="HFD"/>
      <sheetName val="AAF"/>
      <sheetName val="DDC"/>
      <sheetName val="Old"/>
      <sheetName val="4 day NC"/>
      <sheetName val="NC with Adriana"/>
      <sheetName val="Combine 48 and 96h"/>
      <sheetName val="NIK APAP"/>
      <sheetName val="NIK APAP (2)"/>
      <sheetName val="NIK APAP (3)"/>
    </sheetNames>
    <sheetDataSet>
      <sheetData sheetId="0"/>
      <sheetData sheetId="1"/>
      <sheetData sheetId="2">
        <row r="40">
          <cell r="E40" t="str">
            <v>NIKf/f</v>
          </cell>
          <cell r="F40">
            <v>30.388326663318217</v>
          </cell>
        </row>
        <row r="41">
          <cell r="E41" t="str">
            <v>NIKf/f</v>
          </cell>
          <cell r="F41">
            <v>13.601307283395705</v>
          </cell>
        </row>
        <row r="42">
          <cell r="E42" t="str">
            <v>AlbCre-NIKf/f</v>
          </cell>
          <cell r="F42">
            <v>21.028485499379602</v>
          </cell>
        </row>
        <row r="45">
          <cell r="F45">
            <v>2.1423799940627646</v>
          </cell>
        </row>
        <row r="46">
          <cell r="F46">
            <v>2.4140844796663568</v>
          </cell>
        </row>
        <row r="47">
          <cell r="F47">
            <v>1.6618527227119011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x"/>
      <sheetName val="metabolism after PH"/>
      <sheetName val="Liver_bd weight"/>
      <sheetName val="Sheet1"/>
      <sheetName val="Sheet2"/>
      <sheetName val="HFD"/>
      <sheetName val="HFD weight"/>
      <sheetName val="HFD resected"/>
    </sheetNames>
    <sheetDataSet>
      <sheetData sheetId="0"/>
      <sheetData sheetId="1"/>
      <sheetData sheetId="2"/>
      <sheetData sheetId="3"/>
      <sheetData sheetId="4"/>
      <sheetData sheetId="5">
        <row r="22">
          <cell r="B22" t="str">
            <v>F/F</v>
          </cell>
          <cell r="C22">
            <v>0.78165147180272609</v>
          </cell>
        </row>
        <row r="23">
          <cell r="B23" t="str">
            <v>HKO</v>
          </cell>
          <cell r="C23">
            <v>0.94183019338172758</v>
          </cell>
        </row>
        <row r="25">
          <cell r="C25">
            <v>5.0576816942004332E-2</v>
          </cell>
        </row>
        <row r="26">
          <cell r="C26">
            <v>4.966733574113924E-2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topLeftCell="A7" workbookViewId="0">
      <selection activeCell="R6" sqref="R6"/>
    </sheetView>
  </sheetViews>
  <sheetFormatPr defaultRowHeight="15" x14ac:dyDescent="0.25"/>
  <cols>
    <col min="7" max="7" width="12.28515625" customWidth="1"/>
    <col min="8" max="8" width="8.85546875" customWidth="1"/>
  </cols>
  <sheetData>
    <row r="1" spans="1:14" x14ac:dyDescent="0.25">
      <c r="A1" s="9" t="s">
        <v>12</v>
      </c>
      <c r="B1" s="9"/>
      <c r="C1" s="9"/>
      <c r="D1" s="9"/>
      <c r="E1" s="9"/>
      <c r="F1" s="9"/>
      <c r="G1" s="9"/>
      <c r="H1" t="s">
        <v>4</v>
      </c>
      <c r="I1" t="s">
        <v>6</v>
      </c>
    </row>
    <row r="2" spans="1:14" x14ac:dyDescent="0.25">
      <c r="B2" t="s">
        <v>51</v>
      </c>
      <c r="C2">
        <v>1</v>
      </c>
      <c r="D2">
        <v>2</v>
      </c>
      <c r="E2" t="s">
        <v>1</v>
      </c>
      <c r="F2" t="s">
        <v>2</v>
      </c>
      <c r="G2" t="s">
        <v>3</v>
      </c>
      <c r="H2" t="s">
        <v>5</v>
      </c>
      <c r="I2" t="s">
        <v>5</v>
      </c>
      <c r="J2" t="s">
        <v>7</v>
      </c>
    </row>
    <row r="3" spans="1:14" x14ac:dyDescent="0.25">
      <c r="B3" s="2" t="s">
        <v>8</v>
      </c>
      <c r="C3" s="1">
        <v>0.14599999999999999</v>
      </c>
      <c r="D3" s="1">
        <v>0.152</v>
      </c>
      <c r="E3">
        <f>AVERAGE(C3:D3)</f>
        <v>0.14899999999999999</v>
      </c>
      <c r="F3">
        <f>E3-$E$13</f>
        <v>7.7499999999999999E-2</v>
      </c>
      <c r="G3">
        <f>6.2835*F3 - 0.4829</f>
        <v>4.0712500000000262E-3</v>
      </c>
      <c r="H3">
        <f>G3*800/1000000*5*884.995</f>
        <v>1.4412143575000093E-2</v>
      </c>
      <c r="I3">
        <v>68</v>
      </c>
      <c r="J3">
        <f>H3*1000/I3</f>
        <v>0.21194328786764841</v>
      </c>
    </row>
    <row r="4" spans="1:14" x14ac:dyDescent="0.25">
      <c r="B4" s="2" t="s">
        <v>9</v>
      </c>
      <c r="C4" s="1">
        <v>0.152</v>
      </c>
      <c r="D4" s="1">
        <v>0.152</v>
      </c>
      <c r="E4">
        <f t="shared" ref="E4:E13" si="0">AVERAGE(C4:D4)</f>
        <v>0.152</v>
      </c>
      <c r="F4">
        <f t="shared" ref="F4:F13" si="1">E4-$E$13</f>
        <v>8.0500000000000002E-2</v>
      </c>
      <c r="G4">
        <f t="shared" ref="G4:G12" si="2">6.2835*F4 - 0.4829</f>
        <v>2.2921750000000074E-2</v>
      </c>
      <c r="H4">
        <f t="shared" ref="H4:H12" si="3">G4*800/1000000*5*884.995</f>
        <v>8.1142536565000256E-2</v>
      </c>
      <c r="I4">
        <v>58</v>
      </c>
      <c r="J4">
        <f>H4*1000/I4</f>
        <v>1.399009251120694</v>
      </c>
    </row>
    <row r="5" spans="1:14" x14ac:dyDescent="0.25">
      <c r="B5" s="4" t="s">
        <v>8</v>
      </c>
      <c r="C5" s="1">
        <v>0.25600000000000001</v>
      </c>
      <c r="D5" s="1">
        <v>0.255</v>
      </c>
      <c r="E5">
        <f t="shared" si="0"/>
        <v>0.2555</v>
      </c>
      <c r="F5">
        <f t="shared" si="1"/>
        <v>0.184</v>
      </c>
      <c r="G5">
        <f t="shared" si="2"/>
        <v>0.67326399999999997</v>
      </c>
      <c r="H5">
        <f t="shared" si="3"/>
        <v>2.3833410947199991</v>
      </c>
      <c r="I5">
        <v>54</v>
      </c>
      <c r="J5">
        <f t="shared" ref="J5:J12" si="4">H5*1000/I5</f>
        <v>44.135946198518504</v>
      </c>
    </row>
    <row r="6" spans="1:14" x14ac:dyDescent="0.25">
      <c r="B6" s="2" t="s">
        <v>8</v>
      </c>
      <c r="C6" s="1">
        <v>0.24099999999999999</v>
      </c>
      <c r="D6" s="1">
        <v>0.23799999999999999</v>
      </c>
      <c r="E6">
        <f t="shared" si="0"/>
        <v>0.23949999999999999</v>
      </c>
      <c r="F6">
        <f t="shared" si="1"/>
        <v>0.16799999999999998</v>
      </c>
      <c r="G6">
        <f t="shared" si="2"/>
        <v>0.57272800000000001</v>
      </c>
      <c r="H6">
        <f t="shared" si="3"/>
        <v>2.0274456654400002</v>
      </c>
      <c r="I6">
        <v>52</v>
      </c>
      <c r="J6">
        <f t="shared" si="4"/>
        <v>38.989339720000004</v>
      </c>
    </row>
    <row r="7" spans="1:14" x14ac:dyDescent="0.25">
      <c r="B7" s="4" t="s">
        <v>8</v>
      </c>
      <c r="C7" s="1">
        <v>0.313</v>
      </c>
      <c r="D7" s="1">
        <v>0.317</v>
      </c>
      <c r="E7">
        <f t="shared" si="0"/>
        <v>0.315</v>
      </c>
      <c r="F7">
        <f t="shared" si="1"/>
        <v>0.24349999999999999</v>
      </c>
      <c r="G7">
        <f t="shared" si="2"/>
        <v>1.0471322500000002</v>
      </c>
      <c r="H7">
        <f t="shared" si="3"/>
        <v>3.7068272223550007</v>
      </c>
      <c r="I7">
        <v>56</v>
      </c>
      <c r="J7">
        <f t="shared" si="4"/>
        <v>66.193343256339304</v>
      </c>
    </row>
    <row r="8" spans="1:14" x14ac:dyDescent="0.25">
      <c r="B8" s="2" t="s">
        <v>8</v>
      </c>
      <c r="C8" s="1">
        <v>0.39900000000000002</v>
      </c>
      <c r="D8" s="1">
        <v>0.39200000000000002</v>
      </c>
      <c r="E8">
        <f t="shared" si="0"/>
        <v>0.39550000000000002</v>
      </c>
      <c r="F8">
        <f t="shared" si="1"/>
        <v>0.32400000000000001</v>
      </c>
      <c r="G8">
        <f t="shared" si="2"/>
        <v>1.5529540000000002</v>
      </c>
      <c r="H8">
        <f t="shared" si="3"/>
        <v>5.4974261009200021</v>
      </c>
      <c r="I8">
        <v>55</v>
      </c>
      <c r="J8">
        <f t="shared" si="4"/>
        <v>99.953201834909123</v>
      </c>
    </row>
    <row r="9" spans="1:14" x14ac:dyDescent="0.25">
      <c r="B9" s="2" t="s">
        <v>9</v>
      </c>
      <c r="C9" s="1">
        <v>0.52900000000000003</v>
      </c>
      <c r="D9" s="1">
        <v>0.57699999999999996</v>
      </c>
      <c r="E9">
        <f t="shared" si="0"/>
        <v>0.55299999999999994</v>
      </c>
      <c r="F9">
        <f t="shared" si="1"/>
        <v>0.48149999999999993</v>
      </c>
      <c r="G9">
        <f t="shared" si="2"/>
        <v>2.5426052499999998</v>
      </c>
      <c r="H9">
        <f t="shared" si="3"/>
        <v>9.0007717328949983</v>
      </c>
      <c r="I9">
        <v>66</v>
      </c>
      <c r="J9">
        <f t="shared" si="4"/>
        <v>136.37532928628787</v>
      </c>
    </row>
    <row r="10" spans="1:14" x14ac:dyDescent="0.25">
      <c r="B10" s="2" t="s">
        <v>9</v>
      </c>
      <c r="C10" s="1">
        <v>0.63</v>
      </c>
      <c r="D10" s="1">
        <v>0.64700000000000002</v>
      </c>
      <c r="E10">
        <f t="shared" si="0"/>
        <v>0.63850000000000007</v>
      </c>
      <c r="F10">
        <f t="shared" si="1"/>
        <v>0.56700000000000006</v>
      </c>
      <c r="G10">
        <f t="shared" si="2"/>
        <v>3.0798445000000005</v>
      </c>
      <c r="H10">
        <f t="shared" si="3"/>
        <v>10.90258793311</v>
      </c>
      <c r="I10">
        <v>77</v>
      </c>
      <c r="J10">
        <f t="shared" si="4"/>
        <v>141.59205107935065</v>
      </c>
    </row>
    <row r="11" spans="1:14" x14ac:dyDescent="0.25">
      <c r="B11" s="2" t="s">
        <v>9</v>
      </c>
      <c r="C11" s="1">
        <v>0.245</v>
      </c>
      <c r="D11" s="1">
        <v>0.247</v>
      </c>
      <c r="E11">
        <f t="shared" si="0"/>
        <v>0.246</v>
      </c>
      <c r="F11">
        <f t="shared" si="1"/>
        <v>0.17449999999999999</v>
      </c>
      <c r="G11">
        <f t="shared" si="2"/>
        <v>0.61357074999999994</v>
      </c>
      <c r="H11">
        <f t="shared" si="3"/>
        <v>2.1720281835849997</v>
      </c>
      <c r="I11">
        <v>69</v>
      </c>
      <c r="J11">
        <f t="shared" si="4"/>
        <v>31.478669327318833</v>
      </c>
    </row>
    <row r="12" spans="1:14" x14ac:dyDescent="0.25">
      <c r="B12" s="2" t="s">
        <v>9</v>
      </c>
      <c r="C12" s="1">
        <v>0.25600000000000001</v>
      </c>
      <c r="D12" s="1">
        <v>0.24</v>
      </c>
      <c r="E12">
        <f t="shared" si="0"/>
        <v>0.248</v>
      </c>
      <c r="F12">
        <f t="shared" si="1"/>
        <v>0.17649999999999999</v>
      </c>
      <c r="G12">
        <f t="shared" si="2"/>
        <v>0.62613774999999994</v>
      </c>
      <c r="H12">
        <f t="shared" si="3"/>
        <v>2.2165151122449998</v>
      </c>
      <c r="I12">
        <v>55</v>
      </c>
      <c r="J12">
        <f t="shared" si="4"/>
        <v>40.300274768090901</v>
      </c>
    </row>
    <row r="13" spans="1:14" x14ac:dyDescent="0.25">
      <c r="A13" t="s">
        <v>0</v>
      </c>
      <c r="C13" s="1">
        <v>7.1999999999999995E-2</v>
      </c>
      <c r="D13" s="1">
        <v>7.0999999999999994E-2</v>
      </c>
      <c r="E13">
        <f t="shared" si="0"/>
        <v>7.1499999999999994E-2</v>
      </c>
      <c r="F13">
        <f t="shared" si="1"/>
        <v>0</v>
      </c>
    </row>
    <row r="15" spans="1:14" x14ac:dyDescent="0.25">
      <c r="G15" t="s">
        <v>20</v>
      </c>
      <c r="I15" t="s">
        <v>13</v>
      </c>
      <c r="J15" t="s">
        <v>14</v>
      </c>
      <c r="K15" t="s">
        <v>15</v>
      </c>
      <c r="L15" t="s">
        <v>16</v>
      </c>
      <c r="M15" t="s">
        <v>17</v>
      </c>
      <c r="N15" t="s">
        <v>18</v>
      </c>
    </row>
    <row r="16" spans="1:14" x14ac:dyDescent="0.25">
      <c r="A16" s="5"/>
      <c r="B16" s="5" t="s">
        <v>45</v>
      </c>
      <c r="C16" s="5" t="s">
        <v>10</v>
      </c>
      <c r="D16" s="5" t="s">
        <v>45</v>
      </c>
      <c r="K16" s="6"/>
    </row>
    <row r="17" spans="1:15" x14ac:dyDescent="0.25">
      <c r="A17" s="5"/>
      <c r="B17" s="5">
        <v>0.21194328786764841</v>
      </c>
      <c r="C17" s="5">
        <v>136.37532928628801</v>
      </c>
      <c r="D17">
        <f>B17</f>
        <v>0.21194328786764841</v>
      </c>
      <c r="G17">
        <v>2839</v>
      </c>
      <c r="H17">
        <v>0.106</v>
      </c>
      <c r="I17">
        <v>0.123</v>
      </c>
      <c r="J17">
        <f t="shared" ref="J17:J20" si="5">(I17-0.031)/(100*0.0261)</f>
        <v>3.5249042145593865E-2</v>
      </c>
      <c r="K17" s="6">
        <f t="shared" ref="K17:K20" si="6">J17*885/92.1</f>
        <v>0.33871229423290522</v>
      </c>
      <c r="L17">
        <f t="shared" ref="L17:L20" si="7">K17*800*0.75*0.001/0.2</f>
        <v>1.0161368826987156</v>
      </c>
      <c r="M17">
        <v>51</v>
      </c>
      <c r="N17">
        <f t="shared" ref="N17:N20" si="8">L17/M17</f>
        <v>1.9924252601935599E-2</v>
      </c>
      <c r="O17">
        <f>N17*1000</f>
        <v>19.924252601935599</v>
      </c>
    </row>
    <row r="18" spans="1:15" x14ac:dyDescent="0.25">
      <c r="A18" s="5"/>
      <c r="B18" s="5">
        <v>38.989339720000004</v>
      </c>
      <c r="C18" s="5">
        <v>141.59205107935065</v>
      </c>
      <c r="D18">
        <f t="shared" ref="D18:D23" si="9">B18</f>
        <v>38.989339720000004</v>
      </c>
      <c r="G18">
        <v>2840</v>
      </c>
      <c r="H18">
        <v>0.115</v>
      </c>
      <c r="I18">
        <v>0.123</v>
      </c>
      <c r="J18">
        <f t="shared" si="5"/>
        <v>3.5249042145593865E-2</v>
      </c>
      <c r="K18" s="6">
        <f t="shared" si="6"/>
        <v>0.33871229423290522</v>
      </c>
      <c r="L18">
        <f t="shared" si="7"/>
        <v>1.0161368826987156</v>
      </c>
      <c r="M18">
        <v>48</v>
      </c>
      <c r="N18">
        <f t="shared" si="8"/>
        <v>2.1169518389556576E-2</v>
      </c>
      <c r="O18">
        <f t="shared" ref="O18:O33" si="10">N18*1000</f>
        <v>21.169518389556575</v>
      </c>
    </row>
    <row r="19" spans="1:15" x14ac:dyDescent="0.25">
      <c r="A19" s="5"/>
      <c r="B19" s="5">
        <v>99.953201834909095</v>
      </c>
      <c r="C19" s="5">
        <v>31.478669327318833</v>
      </c>
      <c r="D19">
        <f t="shared" si="9"/>
        <v>99.953201834909095</v>
      </c>
      <c r="G19">
        <v>2841</v>
      </c>
      <c r="H19">
        <v>0.109</v>
      </c>
      <c r="I19">
        <v>0.123</v>
      </c>
      <c r="J19">
        <f t="shared" si="5"/>
        <v>3.5249042145593865E-2</v>
      </c>
      <c r="K19" s="6">
        <f t="shared" si="6"/>
        <v>0.33871229423290522</v>
      </c>
      <c r="L19">
        <f t="shared" si="7"/>
        <v>1.0161368826987156</v>
      </c>
      <c r="M19">
        <v>43</v>
      </c>
      <c r="N19">
        <f t="shared" si="8"/>
        <v>2.3631090295318968E-2</v>
      </c>
      <c r="O19">
        <f t="shared" si="10"/>
        <v>23.631090295318966</v>
      </c>
    </row>
    <row r="20" spans="1:15" x14ac:dyDescent="0.25">
      <c r="A20" s="5"/>
      <c r="B20" s="5">
        <v>44.135946198518504</v>
      </c>
      <c r="C20" s="5">
        <v>40.300274768090901</v>
      </c>
      <c r="D20">
        <f>B20</f>
        <v>44.135946198518504</v>
      </c>
      <c r="G20">
        <v>2842</v>
      </c>
      <c r="H20">
        <v>0.115</v>
      </c>
      <c r="I20">
        <v>0.123</v>
      </c>
      <c r="J20">
        <f t="shared" si="5"/>
        <v>3.5249042145593865E-2</v>
      </c>
      <c r="K20" s="6">
        <f t="shared" si="6"/>
        <v>0.33871229423290522</v>
      </c>
      <c r="L20">
        <f t="shared" si="7"/>
        <v>1.0161368826987156</v>
      </c>
      <c r="M20">
        <v>49</v>
      </c>
      <c r="N20">
        <f t="shared" si="8"/>
        <v>2.0737487402014605E-2</v>
      </c>
      <c r="O20">
        <f t="shared" si="10"/>
        <v>20.737487402014604</v>
      </c>
    </row>
    <row r="21" spans="1:15" x14ac:dyDescent="0.25">
      <c r="A21" s="5"/>
      <c r="B21" s="5">
        <v>66.193343256339304</v>
      </c>
      <c r="C21" s="5">
        <v>1.39900925112069</v>
      </c>
      <c r="D21">
        <f>B21</f>
        <v>66.193343256339304</v>
      </c>
      <c r="N21">
        <f>AVERAGE(N16:N20)</f>
        <v>2.1365587172206435E-2</v>
      </c>
      <c r="O21">
        <f t="shared" si="10"/>
        <v>21.365587172206435</v>
      </c>
    </row>
    <row r="22" spans="1:15" x14ac:dyDescent="0.25">
      <c r="A22" s="5"/>
      <c r="B22" s="5"/>
      <c r="D22">
        <f t="shared" si="9"/>
        <v>0</v>
      </c>
      <c r="N22">
        <f>STDEV(N16:N21)/SQRT(5)</f>
        <v>6.1817885895326782E-4</v>
      </c>
      <c r="O22">
        <f t="shared" si="10"/>
        <v>0.61817885895326785</v>
      </c>
    </row>
    <row r="23" spans="1:15" x14ac:dyDescent="0.25">
      <c r="A23" s="5"/>
      <c r="B23" s="5"/>
      <c r="D23">
        <f t="shared" si="9"/>
        <v>0</v>
      </c>
    </row>
    <row r="24" spans="1:15" x14ac:dyDescent="0.25">
      <c r="A24" s="5" t="s">
        <v>1</v>
      </c>
      <c r="B24" s="5">
        <f>AVERAGE(B17:B21)</f>
        <v>49.896754859526915</v>
      </c>
      <c r="C24" s="5">
        <f>AVERAGE(C17:C21)</f>
        <v>70.229066742433801</v>
      </c>
      <c r="D24">
        <f>B24</f>
        <v>49.896754859526915</v>
      </c>
    </row>
    <row r="25" spans="1:15" x14ac:dyDescent="0.25">
      <c r="A25" s="5" t="s">
        <v>11</v>
      </c>
      <c r="B25" s="5">
        <f>_xlfn.STDEV.P(B17:B23)/SQRT(2)</f>
        <v>23.220606795560663</v>
      </c>
      <c r="C25" s="5">
        <f>_xlfn.STDEV.P(C17:C23)/SQRT(7)</f>
        <v>21.78000805792967</v>
      </c>
      <c r="D25">
        <f>B25</f>
        <v>23.220606795560663</v>
      </c>
    </row>
    <row r="26" spans="1:15" x14ac:dyDescent="0.25">
      <c r="G26" s="5" t="s">
        <v>45</v>
      </c>
    </row>
    <row r="27" spans="1:15" x14ac:dyDescent="0.25">
      <c r="C27" t="s">
        <v>21</v>
      </c>
      <c r="D27" t="s">
        <v>22</v>
      </c>
      <c r="K27" s="6"/>
    </row>
    <row r="28" spans="1:15" x14ac:dyDescent="0.25">
      <c r="B28" t="s">
        <v>19</v>
      </c>
      <c r="C28">
        <f>O21</f>
        <v>21.365587172206435</v>
      </c>
      <c r="D28">
        <f>C24</f>
        <v>70.229066742433801</v>
      </c>
      <c r="G28">
        <v>2849</v>
      </c>
      <c r="H28">
        <v>0.11799999999999999</v>
      </c>
      <c r="I28">
        <v>0.123</v>
      </c>
      <c r="J28">
        <f>(I28-0.031)/(100*0.0261)</f>
        <v>3.5249042145593865E-2</v>
      </c>
      <c r="K28" s="6">
        <f t="shared" ref="K28:K31" si="11">J28*885/92.1</f>
        <v>0.33871229423290522</v>
      </c>
      <c r="L28">
        <f t="shared" ref="L28:L31" si="12">K28*800*0.75*0.001/0.2</f>
        <v>1.0161368826987156</v>
      </c>
      <c r="M28">
        <v>41</v>
      </c>
      <c r="N28">
        <f t="shared" ref="N28:N31" si="13">L28/M28</f>
        <v>2.4783826407285745E-2</v>
      </c>
      <c r="O28">
        <f t="shared" si="10"/>
        <v>24.783826407285744</v>
      </c>
    </row>
    <row r="29" spans="1:15" x14ac:dyDescent="0.25">
      <c r="B29" s="5" t="s">
        <v>45</v>
      </c>
      <c r="C29">
        <f>O32</f>
        <v>23.436879319933261</v>
      </c>
      <c r="D29">
        <f>D24</f>
        <v>49.896754859526915</v>
      </c>
      <c r="G29">
        <v>2850</v>
      </c>
      <c r="H29">
        <v>0.115</v>
      </c>
      <c r="I29">
        <v>0.123</v>
      </c>
      <c r="J29">
        <f t="shared" ref="J29:J31" si="14">(I29-0.031)/(100*0.0261)</f>
        <v>3.5249042145593865E-2</v>
      </c>
      <c r="K29" s="6">
        <f t="shared" si="11"/>
        <v>0.33871229423290522</v>
      </c>
      <c r="L29">
        <f t="shared" si="12"/>
        <v>1.0161368826987156</v>
      </c>
      <c r="M29">
        <v>46</v>
      </c>
      <c r="N29">
        <f t="shared" si="13"/>
        <v>2.2089932232580774E-2</v>
      </c>
      <c r="O29">
        <f t="shared" si="10"/>
        <v>22.089932232580775</v>
      </c>
    </row>
    <row r="30" spans="1:15" x14ac:dyDescent="0.25">
      <c r="G30">
        <v>2851</v>
      </c>
      <c r="H30">
        <v>0.113</v>
      </c>
      <c r="I30">
        <v>0.123</v>
      </c>
      <c r="J30">
        <f t="shared" si="14"/>
        <v>3.5249042145593865E-2</v>
      </c>
      <c r="K30" s="6">
        <f t="shared" si="11"/>
        <v>0.33871229423290522</v>
      </c>
      <c r="L30">
        <f t="shared" si="12"/>
        <v>1.0161368826987156</v>
      </c>
      <c r="M30">
        <v>46</v>
      </c>
      <c r="N30">
        <f t="shared" si="13"/>
        <v>2.2089932232580774E-2</v>
      </c>
      <c r="O30">
        <f t="shared" si="10"/>
        <v>22.089932232580775</v>
      </c>
    </row>
    <row r="31" spans="1:15" x14ac:dyDescent="0.25">
      <c r="C31">
        <f>O22</f>
        <v>0.61817885895326785</v>
      </c>
      <c r="D31">
        <f>C25</f>
        <v>21.78000805792967</v>
      </c>
      <c r="G31">
        <v>2852</v>
      </c>
      <c r="H31">
        <v>0.11700000000000001</v>
      </c>
      <c r="I31">
        <v>0.123</v>
      </c>
      <c r="J31">
        <f t="shared" si="14"/>
        <v>3.5249042145593865E-2</v>
      </c>
      <c r="K31" s="6">
        <f t="shared" si="11"/>
        <v>0.33871229423290522</v>
      </c>
      <c r="L31">
        <f t="shared" si="12"/>
        <v>1.0161368826987156</v>
      </c>
      <c r="M31">
        <v>41</v>
      </c>
      <c r="N31">
        <f t="shared" si="13"/>
        <v>2.4783826407285745E-2</v>
      </c>
      <c r="O31">
        <f t="shared" si="10"/>
        <v>24.783826407285744</v>
      </c>
    </row>
    <row r="32" spans="1:15" x14ac:dyDescent="0.25">
      <c r="C32">
        <f>O33</f>
        <v>0.60237304988310103</v>
      </c>
      <c r="D32">
        <f>D25</f>
        <v>23.220606795560663</v>
      </c>
      <c r="N32">
        <f>AVERAGE(N27:N31)</f>
        <v>2.3436879319933261E-2</v>
      </c>
      <c r="O32">
        <f t="shared" si="10"/>
        <v>23.436879319933261</v>
      </c>
    </row>
    <row r="33" spans="14:15" x14ac:dyDescent="0.25">
      <c r="N33">
        <f>STDEV(N27:N32)/SQRT(5)</f>
        <v>6.0237304988310103E-4</v>
      </c>
      <c r="O33">
        <f t="shared" si="10"/>
        <v>0.60237304988310103</v>
      </c>
    </row>
  </sheetData>
  <mergeCells count="1">
    <mergeCell ref="A1:G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F39" sqref="F39"/>
    </sheetView>
  </sheetViews>
  <sheetFormatPr defaultRowHeight="15" x14ac:dyDescent="0.25"/>
  <sheetData>
    <row r="1" spans="1:11" x14ac:dyDescent="0.25">
      <c r="A1" t="s">
        <v>23</v>
      </c>
      <c r="H1" t="s">
        <v>24</v>
      </c>
    </row>
    <row r="2" spans="1:11" x14ac:dyDescent="0.25">
      <c r="A2" s="5" t="s">
        <v>45</v>
      </c>
      <c r="C2">
        <v>1</v>
      </c>
      <c r="D2">
        <v>2</v>
      </c>
      <c r="E2">
        <v>3</v>
      </c>
      <c r="F2">
        <v>4</v>
      </c>
    </row>
    <row r="3" spans="1:11" x14ac:dyDescent="0.25">
      <c r="B3" t="s">
        <v>25</v>
      </c>
      <c r="C3">
        <v>28</v>
      </c>
      <c r="D3">
        <v>25</v>
      </c>
      <c r="E3">
        <v>28</v>
      </c>
      <c r="F3">
        <v>16</v>
      </c>
      <c r="H3">
        <v>319</v>
      </c>
      <c r="I3">
        <v>218</v>
      </c>
      <c r="J3">
        <v>252</v>
      </c>
      <c r="K3">
        <v>242</v>
      </c>
    </row>
    <row r="4" spans="1:11" x14ac:dyDescent="0.25">
      <c r="B4" t="s">
        <v>26</v>
      </c>
      <c r="C4">
        <v>24</v>
      </c>
      <c r="D4">
        <v>23</v>
      </c>
      <c r="E4">
        <v>25</v>
      </c>
      <c r="F4">
        <v>13</v>
      </c>
      <c r="H4">
        <v>317</v>
      </c>
      <c r="I4">
        <v>218</v>
      </c>
      <c r="J4">
        <v>245</v>
      </c>
      <c r="K4">
        <v>247</v>
      </c>
    </row>
    <row r="5" spans="1:11" x14ac:dyDescent="0.25">
      <c r="B5" t="s">
        <v>27</v>
      </c>
      <c r="C5">
        <v>1110</v>
      </c>
      <c r="D5">
        <v>1023</v>
      </c>
      <c r="E5">
        <v>1131</v>
      </c>
      <c r="F5">
        <v>1022</v>
      </c>
      <c r="H5">
        <v>1010</v>
      </c>
      <c r="I5">
        <v>1046</v>
      </c>
      <c r="J5">
        <v>1093</v>
      </c>
      <c r="K5">
        <v>1011</v>
      </c>
    </row>
    <row r="6" spans="1:11" x14ac:dyDescent="0.25">
      <c r="B6" t="s">
        <v>28</v>
      </c>
      <c r="C6">
        <v>2.5225225225225224E-2</v>
      </c>
      <c r="D6">
        <v>2.4437927663734114E-2</v>
      </c>
      <c r="E6">
        <v>2.475685234305924E-2</v>
      </c>
      <c r="F6">
        <v>1.5655577299412915E-2</v>
      </c>
      <c r="H6">
        <v>0.31386138613861386</v>
      </c>
      <c r="I6">
        <v>0.2084130019120459</v>
      </c>
      <c r="J6">
        <v>0.22415370539798718</v>
      </c>
      <c r="K6">
        <v>0.24431256181998021</v>
      </c>
    </row>
    <row r="7" spans="1:11" x14ac:dyDescent="0.25">
      <c r="A7" t="s">
        <v>46</v>
      </c>
    </row>
    <row r="8" spans="1:11" x14ac:dyDescent="0.25">
      <c r="B8" t="s">
        <v>25</v>
      </c>
      <c r="C8">
        <v>24</v>
      </c>
      <c r="D8">
        <v>42</v>
      </c>
      <c r="E8">
        <v>37</v>
      </c>
      <c r="F8">
        <v>26</v>
      </c>
      <c r="H8">
        <v>252</v>
      </c>
      <c r="I8">
        <v>238</v>
      </c>
      <c r="J8">
        <v>304</v>
      </c>
      <c r="K8">
        <v>312</v>
      </c>
    </row>
    <row r="9" spans="1:11" x14ac:dyDescent="0.25">
      <c r="B9" t="s">
        <v>26</v>
      </c>
      <c r="C9">
        <v>24</v>
      </c>
      <c r="D9">
        <v>40</v>
      </c>
      <c r="E9">
        <v>32</v>
      </c>
      <c r="F9">
        <v>22</v>
      </c>
      <c r="H9">
        <v>246</v>
      </c>
      <c r="I9">
        <v>223</v>
      </c>
      <c r="J9">
        <v>299</v>
      </c>
      <c r="K9">
        <v>310</v>
      </c>
    </row>
    <row r="10" spans="1:11" x14ac:dyDescent="0.25">
      <c r="B10" t="s">
        <v>27</v>
      </c>
      <c r="C10">
        <v>1253</v>
      </c>
      <c r="D10">
        <v>1331</v>
      </c>
      <c r="E10">
        <v>1223</v>
      </c>
      <c r="F10">
        <v>1131</v>
      </c>
      <c r="H10">
        <v>1558</v>
      </c>
      <c r="I10">
        <v>1281</v>
      </c>
      <c r="J10">
        <v>1597</v>
      </c>
      <c r="K10">
        <v>1333</v>
      </c>
    </row>
    <row r="11" spans="1:11" x14ac:dyDescent="0.25">
      <c r="B11" t="s">
        <v>28</v>
      </c>
      <c r="C11">
        <v>1.9154030327214685E-2</v>
      </c>
      <c r="D11">
        <v>3.1555221637866268E-2</v>
      </c>
      <c r="E11">
        <v>3.025347506132461E-2</v>
      </c>
      <c r="F11">
        <v>2.2988505747126436E-2</v>
      </c>
      <c r="H11">
        <v>0.15789473684210525</v>
      </c>
      <c r="I11">
        <v>0.17408274785323966</v>
      </c>
      <c r="J11">
        <v>0.18722604884157795</v>
      </c>
      <c r="K11">
        <v>0.23255813953488372</v>
      </c>
    </row>
    <row r="12" spans="1:11" x14ac:dyDescent="0.25">
      <c r="A12" s="5" t="s">
        <v>45</v>
      </c>
    </row>
    <row r="13" spans="1:11" x14ac:dyDescent="0.25">
      <c r="B13" t="s">
        <v>25</v>
      </c>
      <c r="H13">
        <v>447</v>
      </c>
      <c r="I13">
        <v>345</v>
      </c>
      <c r="J13">
        <v>381</v>
      </c>
      <c r="K13">
        <v>333</v>
      </c>
    </row>
    <row r="14" spans="1:11" x14ac:dyDescent="0.25">
      <c r="B14" t="s">
        <v>26</v>
      </c>
    </row>
    <row r="15" spans="1:11" x14ac:dyDescent="0.25">
      <c r="B15" t="s">
        <v>27</v>
      </c>
      <c r="H15">
        <v>1181</v>
      </c>
      <c r="I15">
        <v>1086</v>
      </c>
      <c r="J15">
        <v>1176</v>
      </c>
      <c r="K15">
        <v>1254</v>
      </c>
    </row>
    <row r="16" spans="1:11" x14ac:dyDescent="0.25">
      <c r="B16" t="s">
        <v>28</v>
      </c>
      <c r="H16">
        <v>0.37849280270956814</v>
      </c>
      <c r="I16">
        <v>0.31767955801104975</v>
      </c>
      <c r="J16">
        <v>0.32397959183673469</v>
      </c>
      <c r="K16">
        <v>0.26555023923444976</v>
      </c>
    </row>
    <row r="19" spans="1:10" x14ac:dyDescent="0.25">
      <c r="I19" t="s">
        <v>29</v>
      </c>
      <c r="J19" t="s">
        <v>30</v>
      </c>
    </row>
    <row r="20" spans="1:10" x14ac:dyDescent="0.25">
      <c r="D20" s="5" t="s">
        <v>45</v>
      </c>
      <c r="E20">
        <v>0.31386138613861386</v>
      </c>
      <c r="F20">
        <v>0.2084130019120459</v>
      </c>
      <c r="G20">
        <v>0.22415370539798718</v>
      </c>
      <c r="H20">
        <v>0.24431256181998021</v>
      </c>
      <c r="I20">
        <v>0.24768516381715677</v>
      </c>
      <c r="J20">
        <v>4.0270023221388451E-2</v>
      </c>
    </row>
    <row r="21" spans="1:10" x14ac:dyDescent="0.25">
      <c r="D21" t="s">
        <v>31</v>
      </c>
      <c r="E21">
        <v>0.15789473684210525</v>
      </c>
      <c r="F21">
        <v>0.17408274785323966</v>
      </c>
      <c r="G21">
        <v>0.18722604884157795</v>
      </c>
      <c r="H21">
        <v>0.23255813953488372</v>
      </c>
      <c r="I21">
        <v>0.18794041826795166</v>
      </c>
      <c r="J21">
        <v>2.7776021027125092E-2</v>
      </c>
    </row>
    <row r="23" spans="1:10" x14ac:dyDescent="0.25">
      <c r="A23" t="s">
        <v>32</v>
      </c>
    </row>
    <row r="25" spans="1:10" x14ac:dyDescent="0.25">
      <c r="A25" t="s">
        <v>19</v>
      </c>
      <c r="B25">
        <v>1.9154030327214684</v>
      </c>
      <c r="C25">
        <v>3.1555221637866269</v>
      </c>
      <c r="D25">
        <v>3.0253475061324608</v>
      </c>
      <c r="E25">
        <v>2.2988505747126435</v>
      </c>
    </row>
    <row r="26" spans="1:10" x14ac:dyDescent="0.25">
      <c r="A26" s="5" t="s">
        <v>45</v>
      </c>
      <c r="B26">
        <v>2.5225225225225225</v>
      </c>
      <c r="C26">
        <v>2.4437927663734116</v>
      </c>
      <c r="D26">
        <v>2.4756852343059239</v>
      </c>
      <c r="E26">
        <v>1.5655577299412915</v>
      </c>
    </row>
    <row r="27" spans="1:10" x14ac:dyDescent="0.25">
      <c r="A27" t="s">
        <v>1</v>
      </c>
    </row>
    <row r="28" spans="1:10" x14ac:dyDescent="0.25">
      <c r="A28" t="s">
        <v>19</v>
      </c>
      <c r="B28">
        <v>2.5987808193383</v>
      </c>
    </row>
    <row r="29" spans="1:10" x14ac:dyDescent="0.25">
      <c r="A29" s="5" t="s">
        <v>45</v>
      </c>
      <c r="B29">
        <v>2.2518895632857876</v>
      </c>
    </row>
    <row r="30" spans="1:10" x14ac:dyDescent="0.25">
      <c r="A30" t="s">
        <v>11</v>
      </c>
    </row>
    <row r="31" spans="1:10" x14ac:dyDescent="0.25">
      <c r="A31" t="s">
        <v>19</v>
      </c>
      <c r="B31">
        <v>0.2560375233465792</v>
      </c>
    </row>
    <row r="32" spans="1:10" x14ac:dyDescent="0.25">
      <c r="A32" s="5" t="s">
        <v>45</v>
      </c>
      <c r="B32">
        <v>0.19862101566329246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opLeftCell="A19" workbookViewId="0">
      <selection activeCell="N54" sqref="N54"/>
    </sheetView>
  </sheetViews>
  <sheetFormatPr defaultRowHeight="15" x14ac:dyDescent="0.25"/>
  <sheetData>
    <row r="1" spans="1:14" x14ac:dyDescent="0.25">
      <c r="A1" s="8" t="s">
        <v>52</v>
      </c>
      <c r="I1" s="8" t="s">
        <v>53</v>
      </c>
    </row>
    <row r="2" spans="1:14" x14ac:dyDescent="0.25">
      <c r="A2" s="8" t="s">
        <v>35</v>
      </c>
      <c r="B2">
        <v>1195</v>
      </c>
      <c r="C2">
        <v>1484</v>
      </c>
      <c r="D2">
        <v>1232</v>
      </c>
      <c r="E2">
        <v>1259</v>
      </c>
      <c r="I2" s="8" t="s">
        <v>35</v>
      </c>
      <c r="J2">
        <v>1122</v>
      </c>
      <c r="K2">
        <v>1288</v>
      </c>
      <c r="L2">
        <v>1048</v>
      </c>
      <c r="M2">
        <v>1171</v>
      </c>
      <c r="N2">
        <v>1185</v>
      </c>
    </row>
    <row r="3" spans="1:14" x14ac:dyDescent="0.25">
      <c r="A3" s="8" t="s">
        <v>36</v>
      </c>
      <c r="B3">
        <v>396</v>
      </c>
      <c r="C3">
        <v>562</v>
      </c>
      <c r="D3">
        <v>463</v>
      </c>
      <c r="E3">
        <v>529</v>
      </c>
      <c r="I3" s="8" t="s">
        <v>36</v>
      </c>
      <c r="J3">
        <v>293</v>
      </c>
      <c r="K3">
        <v>417</v>
      </c>
      <c r="L3">
        <v>386</v>
      </c>
      <c r="M3">
        <v>310</v>
      </c>
      <c r="N3">
        <v>384</v>
      </c>
    </row>
    <row r="4" spans="1:14" x14ac:dyDescent="0.25">
      <c r="A4" s="8" t="s">
        <v>37</v>
      </c>
      <c r="B4">
        <v>391</v>
      </c>
      <c r="C4">
        <v>559</v>
      </c>
      <c r="D4">
        <v>461</v>
      </c>
      <c r="E4">
        <v>519</v>
      </c>
      <c r="I4" s="8" t="s">
        <v>37</v>
      </c>
      <c r="J4">
        <v>293</v>
      </c>
      <c r="K4">
        <v>415</v>
      </c>
      <c r="L4">
        <v>382</v>
      </c>
      <c r="M4">
        <v>308</v>
      </c>
      <c r="N4">
        <v>258</v>
      </c>
    </row>
    <row r="5" spans="1:14" x14ac:dyDescent="0.25">
      <c r="B5">
        <f t="shared" ref="B5:E5" si="0">B3/B2</f>
        <v>0.3313807531380753</v>
      </c>
      <c r="C5">
        <f t="shared" si="0"/>
        <v>0.37870619946091644</v>
      </c>
      <c r="D5">
        <f t="shared" si="0"/>
        <v>0.37581168831168832</v>
      </c>
      <c r="E5">
        <f t="shared" si="0"/>
        <v>0.42017474185861797</v>
      </c>
      <c r="J5">
        <f t="shared" ref="J5:N5" si="1">J3/J2</f>
        <v>0.2611408199643494</v>
      </c>
      <c r="K5">
        <f t="shared" si="1"/>
        <v>0.32375776397515527</v>
      </c>
      <c r="L5">
        <f t="shared" si="1"/>
        <v>0.36832061068702288</v>
      </c>
      <c r="M5">
        <f t="shared" si="1"/>
        <v>0.26473099914602904</v>
      </c>
      <c r="N5">
        <f t="shared" si="1"/>
        <v>0.32405063291139241</v>
      </c>
    </row>
    <row r="6" spans="1:14" x14ac:dyDescent="0.25">
      <c r="A6" s="8"/>
    </row>
    <row r="7" spans="1:14" x14ac:dyDescent="0.25">
      <c r="A7" s="8"/>
      <c r="I7" s="8"/>
    </row>
    <row r="8" spans="1:14" x14ac:dyDescent="0.25">
      <c r="A8" s="8" t="s">
        <v>52</v>
      </c>
      <c r="I8" s="8"/>
    </row>
    <row r="9" spans="1:14" x14ac:dyDescent="0.25">
      <c r="A9" s="8" t="s">
        <v>35</v>
      </c>
      <c r="B9">
        <v>1342</v>
      </c>
      <c r="C9">
        <v>1227</v>
      </c>
      <c r="D9">
        <v>1268</v>
      </c>
      <c r="E9">
        <v>1064</v>
      </c>
      <c r="F9">
        <v>1276</v>
      </c>
      <c r="I9" s="8" t="s">
        <v>53</v>
      </c>
    </row>
    <row r="10" spans="1:14" x14ac:dyDescent="0.25">
      <c r="A10" s="8" t="s">
        <v>36</v>
      </c>
      <c r="B10">
        <v>252</v>
      </c>
      <c r="C10">
        <v>262</v>
      </c>
      <c r="D10">
        <v>269</v>
      </c>
      <c r="E10">
        <v>150</v>
      </c>
      <c r="F10">
        <v>254</v>
      </c>
      <c r="I10" s="8" t="s">
        <v>35</v>
      </c>
      <c r="J10">
        <v>1011</v>
      </c>
      <c r="K10">
        <v>1076</v>
      </c>
      <c r="L10">
        <v>1062</v>
      </c>
      <c r="M10">
        <v>1078</v>
      </c>
      <c r="N10">
        <v>1173</v>
      </c>
    </row>
    <row r="11" spans="1:14" x14ac:dyDescent="0.25">
      <c r="A11" s="8" t="s">
        <v>37</v>
      </c>
      <c r="B11">
        <v>248</v>
      </c>
      <c r="C11">
        <v>214</v>
      </c>
      <c r="D11">
        <v>261</v>
      </c>
      <c r="E11">
        <v>117</v>
      </c>
      <c r="F11">
        <v>202</v>
      </c>
      <c r="I11" s="8" t="s">
        <v>36</v>
      </c>
      <c r="J11">
        <v>197</v>
      </c>
      <c r="K11">
        <v>198</v>
      </c>
      <c r="L11">
        <v>137</v>
      </c>
      <c r="M11">
        <v>204</v>
      </c>
      <c r="N11">
        <v>234</v>
      </c>
    </row>
    <row r="12" spans="1:14" x14ac:dyDescent="0.25">
      <c r="B12">
        <f>B10/B9</f>
        <v>0.18777943368107303</v>
      </c>
      <c r="C12">
        <f t="shared" ref="C12:F12" si="2">C10/C9</f>
        <v>0.21352893235533824</v>
      </c>
      <c r="D12">
        <f t="shared" si="2"/>
        <v>0.21214511041009465</v>
      </c>
      <c r="E12">
        <f t="shared" si="2"/>
        <v>0.14097744360902256</v>
      </c>
      <c r="F12">
        <f t="shared" si="2"/>
        <v>0.19905956112852666</v>
      </c>
      <c r="I12" s="8" t="s">
        <v>37</v>
      </c>
      <c r="J12">
        <v>189</v>
      </c>
      <c r="K12">
        <v>198</v>
      </c>
      <c r="L12">
        <v>137</v>
      </c>
      <c r="M12">
        <v>190</v>
      </c>
      <c r="N12">
        <v>191</v>
      </c>
    </row>
    <row r="13" spans="1:14" x14ac:dyDescent="0.25">
      <c r="A13" s="8"/>
      <c r="J13">
        <f>J11/J10</f>
        <v>0.19485657764589515</v>
      </c>
      <c r="K13">
        <f t="shared" ref="K13:N13" si="3">K11/K10</f>
        <v>0.18401486988847585</v>
      </c>
      <c r="L13">
        <f t="shared" si="3"/>
        <v>0.12900188323917136</v>
      </c>
      <c r="M13">
        <f t="shared" si="3"/>
        <v>0.18923933209647495</v>
      </c>
      <c r="N13">
        <f t="shared" si="3"/>
        <v>0.19948849104859334</v>
      </c>
    </row>
    <row r="14" spans="1:14" x14ac:dyDescent="0.25">
      <c r="A14" s="8"/>
    </row>
    <row r="15" spans="1:14" x14ac:dyDescent="0.25">
      <c r="A15" s="8" t="s">
        <v>52</v>
      </c>
      <c r="I15" s="8" t="s">
        <v>53</v>
      </c>
    </row>
    <row r="16" spans="1:14" x14ac:dyDescent="0.25">
      <c r="A16" s="8" t="s">
        <v>35</v>
      </c>
      <c r="B16">
        <v>1259</v>
      </c>
      <c r="C16">
        <v>1293</v>
      </c>
      <c r="D16">
        <v>1308</v>
      </c>
      <c r="E16">
        <v>1405</v>
      </c>
      <c r="F16">
        <v>1415</v>
      </c>
      <c r="I16" t="s">
        <v>24</v>
      </c>
      <c r="J16" t="s">
        <v>38</v>
      </c>
      <c r="K16">
        <v>220</v>
      </c>
      <c r="L16">
        <v>274</v>
      </c>
      <c r="M16">
        <v>153</v>
      </c>
      <c r="N16">
        <v>246</v>
      </c>
    </row>
    <row r="17" spans="1:14" x14ac:dyDescent="0.25">
      <c r="A17" s="8" t="s">
        <v>36</v>
      </c>
      <c r="B17">
        <v>27</v>
      </c>
      <c r="C17">
        <v>36</v>
      </c>
      <c r="D17">
        <v>32</v>
      </c>
      <c r="E17">
        <v>45</v>
      </c>
      <c r="F17">
        <v>33</v>
      </c>
      <c r="J17" t="s">
        <v>39</v>
      </c>
      <c r="K17">
        <v>1049</v>
      </c>
      <c r="L17">
        <v>1272</v>
      </c>
      <c r="M17">
        <v>942</v>
      </c>
      <c r="N17">
        <v>1140</v>
      </c>
    </row>
    <row r="18" spans="1:14" x14ac:dyDescent="0.25">
      <c r="A18" s="8" t="s">
        <v>37</v>
      </c>
      <c r="B18">
        <v>27</v>
      </c>
      <c r="C18">
        <v>35</v>
      </c>
      <c r="D18">
        <v>28</v>
      </c>
      <c r="E18">
        <v>36</v>
      </c>
      <c r="F18">
        <v>30</v>
      </c>
      <c r="J18" t="s">
        <v>40</v>
      </c>
    </row>
    <row r="19" spans="1:14" x14ac:dyDescent="0.25">
      <c r="B19">
        <f>B17/B16</f>
        <v>2.1445591739475776E-2</v>
      </c>
      <c r="C19">
        <f t="shared" ref="C19:F19" si="4">C17/C16</f>
        <v>2.7842227378190254E-2</v>
      </c>
      <c r="D19">
        <f t="shared" si="4"/>
        <v>2.4464831804281346E-2</v>
      </c>
      <c r="E19">
        <f t="shared" si="4"/>
        <v>3.2028469750889681E-2</v>
      </c>
      <c r="F19">
        <f t="shared" si="4"/>
        <v>2.3321554770318022E-2</v>
      </c>
      <c r="J19" t="s">
        <v>41</v>
      </c>
      <c r="K19">
        <f>K16/K17</f>
        <v>0.20972354623450906</v>
      </c>
      <c r="L19">
        <f t="shared" ref="L19:N19" si="5">L16/L17</f>
        <v>0.21540880503144655</v>
      </c>
      <c r="M19">
        <f t="shared" si="5"/>
        <v>0.16242038216560509</v>
      </c>
      <c r="N19">
        <f t="shared" si="5"/>
        <v>0.21578947368421053</v>
      </c>
    </row>
    <row r="20" spans="1:14" x14ac:dyDescent="0.25">
      <c r="I20" s="8" t="s">
        <v>53</v>
      </c>
    </row>
    <row r="21" spans="1:14" x14ac:dyDescent="0.25">
      <c r="A21" s="8" t="s">
        <v>52</v>
      </c>
      <c r="B21">
        <v>1360</v>
      </c>
      <c r="C21">
        <v>1397</v>
      </c>
      <c r="D21">
        <v>1312</v>
      </c>
      <c r="E21">
        <v>1092</v>
      </c>
      <c r="F21">
        <v>1159</v>
      </c>
      <c r="I21" t="s">
        <v>24</v>
      </c>
      <c r="J21" t="s">
        <v>38</v>
      </c>
      <c r="K21">
        <v>166</v>
      </c>
      <c r="L21">
        <v>188</v>
      </c>
      <c r="M21">
        <v>182</v>
      </c>
      <c r="N21">
        <v>152</v>
      </c>
    </row>
    <row r="22" spans="1:14" x14ac:dyDescent="0.25">
      <c r="A22" s="8" t="s">
        <v>35</v>
      </c>
      <c r="B22">
        <v>40</v>
      </c>
      <c r="C22">
        <v>26</v>
      </c>
      <c r="D22">
        <v>28</v>
      </c>
      <c r="E22">
        <v>19</v>
      </c>
      <c r="F22">
        <v>36</v>
      </c>
      <c r="J22" t="s">
        <v>39</v>
      </c>
      <c r="K22">
        <v>1154</v>
      </c>
      <c r="L22">
        <v>1265</v>
      </c>
      <c r="M22">
        <v>1395</v>
      </c>
      <c r="N22">
        <v>1264</v>
      </c>
    </row>
    <row r="23" spans="1:14" x14ac:dyDescent="0.25">
      <c r="A23" s="8" t="s">
        <v>36</v>
      </c>
      <c r="B23">
        <v>29</v>
      </c>
      <c r="C23">
        <v>19</v>
      </c>
      <c r="D23">
        <v>27</v>
      </c>
      <c r="E23">
        <v>16</v>
      </c>
      <c r="F23">
        <v>26</v>
      </c>
      <c r="J23" t="s">
        <v>40</v>
      </c>
    </row>
    <row r="24" spans="1:14" x14ac:dyDescent="0.25">
      <c r="A24" s="8" t="s">
        <v>37</v>
      </c>
      <c r="B24">
        <f>B22/B21</f>
        <v>2.9411764705882353E-2</v>
      </c>
      <c r="C24">
        <f t="shared" ref="C24:F24" si="6">C22/C21</f>
        <v>1.8611309949892626E-2</v>
      </c>
      <c r="D24">
        <f t="shared" si="6"/>
        <v>2.1341463414634148E-2</v>
      </c>
      <c r="E24">
        <f t="shared" si="6"/>
        <v>1.73992673992674E-2</v>
      </c>
      <c r="F24">
        <f t="shared" si="6"/>
        <v>3.1061259706643658E-2</v>
      </c>
      <c r="J24" t="s">
        <v>41</v>
      </c>
      <c r="K24">
        <f>K21/K22</f>
        <v>0.14384748700173311</v>
      </c>
      <c r="L24">
        <f t="shared" ref="L24:N24" si="7">L21/L22</f>
        <v>0.14861660079051384</v>
      </c>
      <c r="M24">
        <f t="shared" si="7"/>
        <v>0.13046594982078852</v>
      </c>
      <c r="N24">
        <f t="shared" si="7"/>
        <v>0.12025316455696203</v>
      </c>
    </row>
    <row r="26" spans="1:14" x14ac:dyDescent="0.25">
      <c r="A26" s="8" t="s">
        <v>52</v>
      </c>
    </row>
    <row r="27" spans="1:14" x14ac:dyDescent="0.25">
      <c r="A27" t="s">
        <v>24</v>
      </c>
      <c r="B27" t="s">
        <v>38</v>
      </c>
      <c r="C27">
        <v>218</v>
      </c>
      <c r="D27">
        <v>278</v>
      </c>
      <c r="E27">
        <v>256</v>
      </c>
      <c r="F27">
        <v>288</v>
      </c>
    </row>
    <row r="28" spans="1:14" x14ac:dyDescent="0.25">
      <c r="B28" t="s">
        <v>39</v>
      </c>
      <c r="C28">
        <v>1144</v>
      </c>
      <c r="D28">
        <v>1164</v>
      </c>
      <c r="E28">
        <v>1163</v>
      </c>
      <c r="F28">
        <v>1165</v>
      </c>
    </row>
    <row r="29" spans="1:14" x14ac:dyDescent="0.25">
      <c r="B29" t="s">
        <v>42</v>
      </c>
    </row>
    <row r="30" spans="1:14" x14ac:dyDescent="0.25">
      <c r="B30" t="s">
        <v>41</v>
      </c>
      <c r="C30">
        <f>C27/C28</f>
        <v>0.19055944055944055</v>
      </c>
      <c r="D30">
        <f t="shared" ref="D30:F30" si="8">D27/D28</f>
        <v>0.23883161512027493</v>
      </c>
      <c r="E30">
        <f t="shared" si="8"/>
        <v>0.22012037833190026</v>
      </c>
      <c r="F30">
        <f t="shared" si="8"/>
        <v>0.24721030042918454</v>
      </c>
    </row>
    <row r="31" spans="1:14" x14ac:dyDescent="0.25">
      <c r="A31" s="8" t="s">
        <v>52</v>
      </c>
    </row>
    <row r="32" spans="1:14" x14ac:dyDescent="0.25">
      <c r="A32" t="s">
        <v>24</v>
      </c>
      <c r="B32" t="s">
        <v>38</v>
      </c>
      <c r="C32">
        <v>77</v>
      </c>
      <c r="D32">
        <v>50</v>
      </c>
      <c r="E32">
        <v>53</v>
      </c>
      <c r="F32">
        <v>68</v>
      </c>
      <c r="G32">
        <v>27</v>
      </c>
    </row>
    <row r="33" spans="1:30" x14ac:dyDescent="0.25">
      <c r="B33" t="s">
        <v>39</v>
      </c>
      <c r="C33">
        <v>1304</v>
      </c>
      <c r="D33">
        <v>1351</v>
      </c>
      <c r="E33">
        <v>1406</v>
      </c>
      <c r="F33">
        <v>1350</v>
      </c>
      <c r="G33">
        <v>1284</v>
      </c>
    </row>
    <row r="34" spans="1:30" x14ac:dyDescent="0.25">
      <c r="B34" t="s">
        <v>42</v>
      </c>
    </row>
    <row r="35" spans="1:30" x14ac:dyDescent="0.25">
      <c r="B35" t="s">
        <v>41</v>
      </c>
      <c r="C35">
        <f>C32/C33</f>
        <v>5.9049079754601226E-2</v>
      </c>
      <c r="D35">
        <f t="shared" ref="D35:G35" si="9">D32/D33</f>
        <v>3.7009622501850484E-2</v>
      </c>
      <c r="E35">
        <f t="shared" si="9"/>
        <v>3.7695590327169272E-2</v>
      </c>
      <c r="F35">
        <f t="shared" si="9"/>
        <v>5.0370370370370371E-2</v>
      </c>
      <c r="G35">
        <f t="shared" si="9"/>
        <v>2.1028037383177569E-2</v>
      </c>
    </row>
    <row r="37" spans="1:30" x14ac:dyDescent="0.25">
      <c r="B37" t="s">
        <v>43</v>
      </c>
    </row>
    <row r="38" spans="1:30" x14ac:dyDescent="0.25">
      <c r="B38" t="s">
        <v>47</v>
      </c>
      <c r="C38">
        <v>0.33138075313807502</v>
      </c>
      <c r="D38">
        <v>0.37870619946091644</v>
      </c>
      <c r="E38">
        <v>0.37581168831168832</v>
      </c>
      <c r="F38">
        <v>0.42017474185861797</v>
      </c>
      <c r="G38">
        <v>0.18777943368107303</v>
      </c>
      <c r="H38">
        <v>0.21352893235533824</v>
      </c>
      <c r="I38">
        <v>0.21214511041009465</v>
      </c>
      <c r="J38">
        <v>0.14097744360902256</v>
      </c>
      <c r="K38">
        <v>0.19905956112852666</v>
      </c>
      <c r="L38">
        <v>2.1445591739475776E-2</v>
      </c>
      <c r="M38">
        <v>2.7842227378190254E-2</v>
      </c>
      <c r="N38">
        <v>2.4464831804281346E-2</v>
      </c>
      <c r="O38">
        <v>3.2028469750889681E-2</v>
      </c>
      <c r="P38">
        <v>2.3321554770318022E-2</v>
      </c>
      <c r="Q38">
        <v>0.19055944055944055</v>
      </c>
      <c r="R38">
        <v>0.23883161512027493</v>
      </c>
      <c r="S38">
        <v>0.22012037833190026</v>
      </c>
      <c r="T38">
        <v>0.24721030042918454</v>
      </c>
      <c r="U38">
        <v>5.9049079754601226E-2</v>
      </c>
      <c r="V38">
        <v>3.7009622501850484E-2</v>
      </c>
      <c r="W38">
        <v>3.7695590327169272E-2</v>
      </c>
      <c r="X38">
        <v>5.0370370370370371E-2</v>
      </c>
      <c r="Y38">
        <v>2.1028037383177569E-2</v>
      </c>
      <c r="Z38">
        <v>2.9411764705882353E-2</v>
      </c>
      <c r="AA38">
        <v>1.8611309949892626E-2</v>
      </c>
      <c r="AB38">
        <v>2.1341463414634148E-2</v>
      </c>
      <c r="AC38">
        <v>1.73992673992674E-2</v>
      </c>
      <c r="AD38">
        <v>3.1061259706643658E-2</v>
      </c>
    </row>
    <row r="39" spans="1:30" x14ac:dyDescent="0.25">
      <c r="B39" s="5" t="s">
        <v>48</v>
      </c>
      <c r="C39">
        <v>0.2611408199643494</v>
      </c>
      <c r="D39">
        <v>0.32375776397515527</v>
      </c>
      <c r="E39">
        <v>0.36832061068702288</v>
      </c>
      <c r="F39">
        <v>0.26473099914602904</v>
      </c>
      <c r="G39">
        <v>0.32405063291139241</v>
      </c>
      <c r="H39">
        <v>0.19485657764589515</v>
      </c>
      <c r="I39">
        <v>0.18401486988847585</v>
      </c>
      <c r="J39">
        <v>0.12900188323917136</v>
      </c>
      <c r="K39">
        <v>0.18923933209647495</v>
      </c>
      <c r="L39">
        <v>0.19948849104859334</v>
      </c>
      <c r="M39">
        <v>0.20972354623450906</v>
      </c>
      <c r="N39">
        <v>0.21540880503144655</v>
      </c>
      <c r="O39">
        <v>0.16242038216560509</v>
      </c>
      <c r="P39">
        <v>0.21578947368421053</v>
      </c>
      <c r="Q39">
        <v>0.14384748700173311</v>
      </c>
      <c r="R39">
        <v>0.14861660079051384</v>
      </c>
      <c r="S39">
        <v>0.13046594982078852</v>
      </c>
      <c r="T39">
        <v>0.12025316455696203</v>
      </c>
    </row>
    <row r="40" spans="1:30" x14ac:dyDescent="0.25">
      <c r="A40" t="s">
        <v>1</v>
      </c>
      <c r="E40" t="s">
        <v>10</v>
      </c>
      <c r="F40">
        <v>30.388326663318217</v>
      </c>
    </row>
    <row r="41" spans="1:30" x14ac:dyDescent="0.25">
      <c r="B41" t="s">
        <v>47</v>
      </c>
      <c r="C41">
        <f>AVERAGE(C38:AD38)</f>
        <v>0.13601307283395705</v>
      </c>
      <c r="E41" t="s">
        <v>47</v>
      </c>
      <c r="F41">
        <f>C41*100</f>
        <v>13.601307283395705</v>
      </c>
    </row>
    <row r="42" spans="1:30" x14ac:dyDescent="0.25">
      <c r="B42" s="5" t="s">
        <v>48</v>
      </c>
      <c r="C42">
        <f>AVERAGE(C39:T39)</f>
        <v>0.21028485499379601</v>
      </c>
      <c r="E42" s="5" t="s">
        <v>48</v>
      </c>
      <c r="F42">
        <f t="shared" ref="F42:F47" si="10">C42*100</f>
        <v>21.028485499379602</v>
      </c>
    </row>
    <row r="43" spans="1:30" x14ac:dyDescent="0.25">
      <c r="A43" t="s">
        <v>11</v>
      </c>
    </row>
    <row r="45" spans="1:30" x14ac:dyDescent="0.25">
      <c r="E45" t="s">
        <v>10</v>
      </c>
      <c r="F45">
        <v>2.1423799940627646</v>
      </c>
    </row>
    <row r="46" spans="1:30" x14ac:dyDescent="0.25">
      <c r="B46" t="s">
        <v>47</v>
      </c>
      <c r="C46">
        <f>_xlfn.STDEV.P(C38:AD38)/SQRT(28)</f>
        <v>2.4140844796663567E-2</v>
      </c>
      <c r="E46" t="s">
        <v>47</v>
      </c>
      <c r="F46">
        <f t="shared" si="10"/>
        <v>2.4140844796663568</v>
      </c>
    </row>
    <row r="47" spans="1:30" x14ac:dyDescent="0.25">
      <c r="B47" s="5" t="s">
        <v>48</v>
      </c>
      <c r="C47">
        <f>_xlfn.STDEV.P(C39:T39)/SQRT(18)</f>
        <v>1.6618527227119012E-2</v>
      </c>
      <c r="E47" s="5" t="s">
        <v>48</v>
      </c>
      <c r="F47">
        <f t="shared" si="10"/>
        <v>1.6618527227119011</v>
      </c>
    </row>
    <row r="48" spans="1:30" x14ac:dyDescent="0.25">
      <c r="A48" t="s">
        <v>44</v>
      </c>
      <c r="C48">
        <f>_xlfn.T.TEST(C38:AD38,C39:T39,2,3)</f>
        <v>1.7093546617182327E-2</v>
      </c>
    </row>
    <row r="54" spans="4:4" x14ac:dyDescent="0.25">
      <c r="D54" s="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M14" sqref="M14"/>
    </sheetView>
  </sheetViews>
  <sheetFormatPr defaultRowHeight="15" x14ac:dyDescent="0.25"/>
  <cols>
    <col min="4" max="4" width="15.5703125" customWidth="1"/>
    <col min="8" max="8" width="13.5703125" customWidth="1"/>
    <col min="9" max="9" width="13.28515625" customWidth="1"/>
    <col min="10" max="10" width="19.85546875" customWidth="1"/>
  </cols>
  <sheetData>
    <row r="1" spans="1:10" x14ac:dyDescent="0.25">
      <c r="D1" t="s">
        <v>54</v>
      </c>
      <c r="F1" t="s">
        <v>33</v>
      </c>
      <c r="G1" t="s">
        <v>24</v>
      </c>
    </row>
    <row r="2" spans="1:10" x14ac:dyDescent="0.25">
      <c r="A2" s="2">
        <v>1039</v>
      </c>
      <c r="B2" s="3" t="s">
        <v>34</v>
      </c>
      <c r="C2" s="2" t="s">
        <v>8</v>
      </c>
      <c r="D2" s="2">
        <v>33.5</v>
      </c>
      <c r="E2" s="2"/>
      <c r="F2" s="2">
        <v>704</v>
      </c>
      <c r="G2" s="7">
        <v>735</v>
      </c>
      <c r="H2">
        <f>G2/F2</f>
        <v>1.0440340909090908</v>
      </c>
      <c r="J2">
        <f>G2/F2</f>
        <v>1.0440340909090908</v>
      </c>
    </row>
    <row r="3" spans="1:10" x14ac:dyDescent="0.25">
      <c r="A3" s="2">
        <v>1040</v>
      </c>
      <c r="B3" s="3" t="s">
        <v>34</v>
      </c>
      <c r="C3" s="2" t="s">
        <v>9</v>
      </c>
      <c r="D3" s="2">
        <v>35.6</v>
      </c>
      <c r="E3" s="2"/>
      <c r="F3" s="2">
        <v>721</v>
      </c>
      <c r="G3" s="7">
        <v>829</v>
      </c>
      <c r="H3">
        <f t="shared" ref="H3:H17" si="0">G3/F3</f>
        <v>1.1497919556171983</v>
      </c>
      <c r="J3">
        <f t="shared" ref="J3:J17" si="1">G3/F3</f>
        <v>1.1497919556171983</v>
      </c>
    </row>
    <row r="4" spans="1:10" ht="15" hidden="1" customHeight="1" x14ac:dyDescent="0.25">
      <c r="A4" s="4">
        <v>1041</v>
      </c>
      <c r="B4" s="4" t="s">
        <v>34</v>
      </c>
      <c r="C4" s="4" t="s">
        <v>9</v>
      </c>
      <c r="D4" s="4">
        <v>42.8</v>
      </c>
      <c r="E4" s="4"/>
      <c r="F4" s="4"/>
      <c r="G4" s="7"/>
      <c r="H4" t="e">
        <f t="shared" si="0"/>
        <v>#DIV/0!</v>
      </c>
      <c r="J4" t="e">
        <f t="shared" si="1"/>
        <v>#DIV/0!</v>
      </c>
    </row>
    <row r="5" spans="1:10" x14ac:dyDescent="0.25">
      <c r="A5" s="2">
        <v>1042</v>
      </c>
      <c r="B5" s="3" t="s">
        <v>34</v>
      </c>
      <c r="C5" s="2" t="s">
        <v>8</v>
      </c>
      <c r="D5" s="2">
        <v>39.5</v>
      </c>
      <c r="E5" s="2"/>
      <c r="F5" s="2">
        <v>880</v>
      </c>
      <c r="G5" s="7">
        <v>615</v>
      </c>
      <c r="H5">
        <f t="shared" si="0"/>
        <v>0.69886363636363635</v>
      </c>
      <c r="J5">
        <f t="shared" si="1"/>
        <v>0.69886363636363635</v>
      </c>
    </row>
    <row r="6" spans="1:10" x14ac:dyDescent="0.25">
      <c r="A6" s="2">
        <v>1053</v>
      </c>
      <c r="B6" s="3" t="s">
        <v>34</v>
      </c>
      <c r="C6" s="2" t="s">
        <v>8</v>
      </c>
      <c r="D6" s="2">
        <v>47</v>
      </c>
      <c r="E6" s="2"/>
      <c r="F6" s="2">
        <v>988</v>
      </c>
      <c r="G6" s="7">
        <v>906</v>
      </c>
      <c r="H6">
        <f t="shared" si="0"/>
        <v>0.917004048582996</v>
      </c>
      <c r="J6">
        <f t="shared" si="1"/>
        <v>0.917004048582996</v>
      </c>
    </row>
    <row r="7" spans="1:10" ht="15" hidden="1" customHeight="1" x14ac:dyDescent="0.25">
      <c r="A7" s="4">
        <v>1052</v>
      </c>
      <c r="B7" s="4" t="s">
        <v>34</v>
      </c>
      <c r="C7" s="4" t="s">
        <v>9</v>
      </c>
      <c r="D7" s="4">
        <v>49</v>
      </c>
      <c r="E7" s="4"/>
      <c r="F7" s="4"/>
      <c r="G7" s="7"/>
      <c r="H7" t="e">
        <f t="shared" si="0"/>
        <v>#DIV/0!</v>
      </c>
      <c r="J7" t="e">
        <f t="shared" si="1"/>
        <v>#DIV/0!</v>
      </c>
    </row>
    <row r="8" spans="1:10" x14ac:dyDescent="0.25">
      <c r="A8" s="2">
        <v>1054</v>
      </c>
      <c r="B8" s="3" t="s">
        <v>34</v>
      </c>
      <c r="C8" s="2" t="s">
        <v>8</v>
      </c>
      <c r="D8" s="2">
        <v>38.299999999999997</v>
      </c>
      <c r="E8" s="2"/>
      <c r="F8" s="2">
        <v>799</v>
      </c>
      <c r="G8" s="7">
        <v>693</v>
      </c>
      <c r="H8">
        <f t="shared" si="0"/>
        <v>0.86733416770963701</v>
      </c>
      <c r="J8">
        <f t="shared" si="1"/>
        <v>0.86733416770963701</v>
      </c>
    </row>
    <row r="9" spans="1:10" x14ac:dyDescent="0.25">
      <c r="A9" s="2">
        <v>1057</v>
      </c>
      <c r="B9" s="3" t="s">
        <v>34</v>
      </c>
      <c r="C9" s="2" t="s">
        <v>9</v>
      </c>
      <c r="D9" s="2">
        <v>41.2</v>
      </c>
      <c r="E9" s="2"/>
      <c r="F9" s="2">
        <v>852</v>
      </c>
      <c r="G9" s="7">
        <v>778</v>
      </c>
      <c r="H9">
        <f t="shared" si="0"/>
        <v>0.91314553990610325</v>
      </c>
      <c r="J9">
        <f t="shared" si="1"/>
        <v>0.91314553990610325</v>
      </c>
    </row>
    <row r="10" spans="1:10" x14ac:dyDescent="0.25">
      <c r="A10" s="2">
        <v>1055</v>
      </c>
      <c r="B10" s="3" t="s">
        <v>34</v>
      </c>
      <c r="C10" s="2" t="s">
        <v>9</v>
      </c>
      <c r="D10" s="2">
        <v>46.5</v>
      </c>
      <c r="E10" s="2"/>
      <c r="F10" s="2">
        <v>996</v>
      </c>
      <c r="G10" s="7">
        <v>940</v>
      </c>
      <c r="H10">
        <f t="shared" si="0"/>
        <v>0.94377510040160639</v>
      </c>
      <c r="J10">
        <f t="shared" si="1"/>
        <v>0.94377510040160639</v>
      </c>
    </row>
    <row r="11" spans="1:10" x14ac:dyDescent="0.25">
      <c r="A11" s="2">
        <v>1058</v>
      </c>
      <c r="B11" s="3" t="s">
        <v>34</v>
      </c>
      <c r="C11" s="2" t="s">
        <v>9</v>
      </c>
      <c r="D11" s="2">
        <v>46.1</v>
      </c>
      <c r="E11" s="2"/>
      <c r="F11" s="2">
        <v>948</v>
      </c>
      <c r="G11" s="7">
        <v>738</v>
      </c>
      <c r="H11">
        <f t="shared" si="0"/>
        <v>0.77848101265822789</v>
      </c>
      <c r="J11">
        <f t="shared" si="1"/>
        <v>0.77848101265822789</v>
      </c>
    </row>
    <row r="12" spans="1:10" x14ac:dyDescent="0.25">
      <c r="A12" s="2">
        <v>1056</v>
      </c>
      <c r="B12" s="3" t="s">
        <v>34</v>
      </c>
      <c r="C12" s="2" t="s">
        <v>8</v>
      </c>
      <c r="D12" s="2">
        <v>46.4</v>
      </c>
      <c r="E12" s="2"/>
      <c r="F12" s="2">
        <v>977</v>
      </c>
      <c r="G12" s="7">
        <v>762</v>
      </c>
      <c r="H12">
        <f t="shared" si="0"/>
        <v>0.77993858751279432</v>
      </c>
      <c r="J12">
        <f t="shared" si="1"/>
        <v>0.77993858751279432</v>
      </c>
    </row>
    <row r="13" spans="1:10" x14ac:dyDescent="0.25">
      <c r="A13" s="2">
        <v>1000</v>
      </c>
      <c r="B13" s="2" t="s">
        <v>34</v>
      </c>
      <c r="C13" s="2" t="s">
        <v>9</v>
      </c>
      <c r="D13" s="2">
        <v>29</v>
      </c>
      <c r="E13" s="2"/>
      <c r="F13" s="2">
        <v>609</v>
      </c>
      <c r="G13" s="7">
        <v>626</v>
      </c>
      <c r="H13">
        <f t="shared" si="0"/>
        <v>1.0279146141215108</v>
      </c>
      <c r="J13">
        <f t="shared" si="1"/>
        <v>1.0279146141215108</v>
      </c>
    </row>
    <row r="14" spans="1:10" x14ac:dyDescent="0.25">
      <c r="A14" s="2">
        <v>1001</v>
      </c>
      <c r="B14" s="2" t="s">
        <v>34</v>
      </c>
      <c r="C14" s="2" t="s">
        <v>8</v>
      </c>
      <c r="D14" s="2">
        <v>33.700000000000003</v>
      </c>
      <c r="E14" s="2"/>
      <c r="F14" s="2">
        <v>727</v>
      </c>
      <c r="G14" s="7">
        <v>469</v>
      </c>
      <c r="H14">
        <f t="shared" si="0"/>
        <v>0.64511691884456668</v>
      </c>
      <c r="J14">
        <f t="shared" si="1"/>
        <v>0.64511691884456668</v>
      </c>
    </row>
    <row r="15" spans="1:10" ht="15" hidden="1" customHeight="1" x14ac:dyDescent="0.25">
      <c r="A15" s="2">
        <v>1003</v>
      </c>
      <c r="B15" s="2" t="s">
        <v>34</v>
      </c>
      <c r="C15" s="2" t="s">
        <v>8</v>
      </c>
      <c r="D15" s="2">
        <v>31.9</v>
      </c>
      <c r="E15" s="2"/>
      <c r="F15" s="2"/>
      <c r="G15" s="7"/>
      <c r="H15" t="e">
        <f t="shared" si="0"/>
        <v>#DIV/0!</v>
      </c>
      <c r="J15" t="e">
        <f t="shared" si="1"/>
        <v>#DIV/0!</v>
      </c>
    </row>
    <row r="16" spans="1:10" ht="15" hidden="1" customHeight="1" x14ac:dyDescent="0.25">
      <c r="A16" s="2">
        <v>1004</v>
      </c>
      <c r="B16" s="2" t="s">
        <v>34</v>
      </c>
      <c r="C16" s="2" t="s">
        <v>9</v>
      </c>
      <c r="D16" s="2">
        <v>36.6</v>
      </c>
      <c r="E16" s="2"/>
      <c r="F16" s="2"/>
      <c r="G16" s="7"/>
      <c r="H16" t="e">
        <f t="shared" si="0"/>
        <v>#DIV/0!</v>
      </c>
      <c r="J16" t="e">
        <f t="shared" si="1"/>
        <v>#DIV/0!</v>
      </c>
    </row>
    <row r="17" spans="1:10" x14ac:dyDescent="0.25">
      <c r="A17" s="2">
        <v>1005</v>
      </c>
      <c r="B17" s="2" t="s">
        <v>34</v>
      </c>
      <c r="C17" s="2" t="s">
        <v>9</v>
      </c>
      <c r="D17" s="2">
        <v>33.5</v>
      </c>
      <c r="E17" s="2"/>
      <c r="F17" s="2">
        <v>703</v>
      </c>
      <c r="G17" s="7">
        <v>588</v>
      </c>
      <c r="H17">
        <f t="shared" si="0"/>
        <v>0.83641536273115225</v>
      </c>
      <c r="J17">
        <f t="shared" si="1"/>
        <v>0.83641536273115225</v>
      </c>
    </row>
    <row r="19" spans="1:10" x14ac:dyDescent="0.25">
      <c r="B19" t="s">
        <v>49</v>
      </c>
      <c r="D19">
        <f>J5</f>
        <v>0.69886363636363635</v>
      </c>
      <c r="E19">
        <f>J6</f>
        <v>0.917004048582996</v>
      </c>
      <c r="F19">
        <f>J8</f>
        <v>0.86733416770963701</v>
      </c>
      <c r="G19">
        <f>J12</f>
        <v>0.77993858751279432</v>
      </c>
      <c r="H19">
        <f>J14</f>
        <v>0.64511691884456668</v>
      </c>
    </row>
    <row r="20" spans="1:10" x14ac:dyDescent="0.25">
      <c r="B20" s="5" t="s">
        <v>50</v>
      </c>
      <c r="D20">
        <f>J9</f>
        <v>0.91314553990610325</v>
      </c>
      <c r="E20">
        <f>J10</f>
        <v>0.94377510040160639</v>
      </c>
      <c r="F20">
        <f>J3</f>
        <v>1.1497919556171983</v>
      </c>
      <c r="G20">
        <f>J13</f>
        <v>1.0279146141215108</v>
      </c>
      <c r="H20">
        <f>J17</f>
        <v>0.83641536273115225</v>
      </c>
    </row>
    <row r="21" spans="1:10" x14ac:dyDescent="0.25">
      <c r="A21" t="s">
        <v>1</v>
      </c>
    </row>
    <row r="22" spans="1:10" x14ac:dyDescent="0.25">
      <c r="B22" t="s">
        <v>49</v>
      </c>
      <c r="C22">
        <f>AVERAGE(C19:H19)</f>
        <v>0.78165147180272609</v>
      </c>
    </row>
    <row r="23" spans="1:10" x14ac:dyDescent="0.25">
      <c r="B23" s="5" t="s">
        <v>50</v>
      </c>
      <c r="C23">
        <f>AVERAGE(D20:H20)</f>
        <v>0.97420851455551427</v>
      </c>
    </row>
    <row r="25" spans="1:10" x14ac:dyDescent="0.25">
      <c r="A25" t="s">
        <v>11</v>
      </c>
      <c r="C25">
        <f>_xlfn.STDEV.P(C19:H19)/SQRT(4)</f>
        <v>5.0576816942004332E-2</v>
      </c>
    </row>
    <row r="26" spans="1:10" x14ac:dyDescent="0.25">
      <c r="C26">
        <f>_xlfn.STDEV.P(D20:H20)/SQRT(6)</f>
        <v>4.372479165776294E-2</v>
      </c>
    </row>
    <row r="28" spans="1:10" x14ac:dyDescent="0.25">
      <c r="C28">
        <f>_xlfn.T.TEST(C19:H19,D20:H20,2,3)</f>
        <v>3.1015907777841165E-2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</vt:lpstr>
      <vt:lpstr>D</vt:lpstr>
      <vt:lpstr>E</vt:lpstr>
      <vt:lpstr>F</vt:lpstr>
    </vt:vector>
  </TitlesOfParts>
  <Company>Acer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Yi Xiong</cp:lastModifiedBy>
  <dcterms:created xsi:type="dcterms:W3CDTF">2015-10-26T23:33:29Z</dcterms:created>
  <dcterms:modified xsi:type="dcterms:W3CDTF">2018-05-08T19:19:41Z</dcterms:modified>
</cp:coreProperties>
</file>