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LEON\Desktop\figuras excel finales\"/>
    </mc:Choice>
  </mc:AlternateContent>
  <bookViews>
    <workbookView xWindow="0" yWindow="0" windowWidth="21570" windowHeight="86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49" i="1" l="1"/>
  <c r="AG49" i="1" s="1"/>
  <c r="AE49" i="1"/>
  <c r="AF48" i="1"/>
  <c r="AG48" i="1" s="1"/>
  <c r="AE48" i="1"/>
  <c r="AG47" i="1"/>
  <c r="AF47" i="1"/>
  <c r="AE47" i="1"/>
  <c r="AF46" i="1"/>
  <c r="AG46" i="1" s="1"/>
  <c r="AE46" i="1"/>
  <c r="AF45" i="1"/>
  <c r="AG45" i="1" s="1"/>
  <c r="AE45" i="1"/>
  <c r="AF44" i="1"/>
  <c r="AG44" i="1" s="1"/>
  <c r="AE44" i="1"/>
  <c r="AF43" i="1"/>
  <c r="AG43" i="1" s="1"/>
  <c r="T36" i="1"/>
  <c r="U36" i="1" s="1"/>
  <c r="S36" i="1"/>
  <c r="T35" i="1"/>
  <c r="U35" i="1" s="1"/>
  <c r="S35" i="1"/>
  <c r="T34" i="1"/>
  <c r="U34" i="1" s="1"/>
  <c r="S34" i="1"/>
  <c r="T33" i="1"/>
  <c r="U33" i="1" s="1"/>
  <c r="S33" i="1"/>
  <c r="T32" i="1"/>
  <c r="U32" i="1" s="1"/>
  <c r="AC25" i="1"/>
  <c r="AB25" i="1"/>
  <c r="AA25" i="1"/>
  <c r="AB24" i="1"/>
  <c r="AC24" i="1" s="1"/>
  <c r="AA24" i="1"/>
  <c r="AB23" i="1"/>
  <c r="AC23" i="1" s="1"/>
  <c r="AA23" i="1"/>
  <c r="AB22" i="1"/>
  <c r="AC22" i="1" s="1"/>
  <c r="AA22" i="1"/>
  <c r="AB21" i="1"/>
  <c r="AC21" i="1" s="1"/>
  <c r="BL12" i="1"/>
  <c r="BM12" i="1" s="1"/>
  <c r="BK12" i="1"/>
  <c r="BL11" i="1"/>
  <c r="BM11" i="1" s="1"/>
  <c r="BK11" i="1"/>
  <c r="BL10" i="1"/>
  <c r="BM10" i="1" s="1"/>
  <c r="BK10" i="1"/>
  <c r="AK10" i="1"/>
  <c r="BL9" i="1"/>
  <c r="BM9" i="1" s="1"/>
  <c r="BK9" i="1"/>
  <c r="AK9" i="1"/>
  <c r="BL8" i="1"/>
  <c r="BM8" i="1" s="1"/>
  <c r="BK8" i="1"/>
  <c r="AS8" i="1"/>
  <c r="AK8" i="1"/>
  <c r="BL7" i="1"/>
  <c r="BM7" i="1" s="1"/>
  <c r="BK7" i="1"/>
  <c r="AS7" i="1"/>
  <c r="AK7" i="1"/>
  <c r="BL6" i="1"/>
  <c r="BM6" i="1" s="1"/>
  <c r="BK6" i="1"/>
  <c r="AS6" i="1"/>
  <c r="AK6" i="1"/>
  <c r="BL5" i="1"/>
  <c r="BM5" i="1" s="1"/>
  <c r="AS5" i="1"/>
  <c r="AK5" i="1"/>
</calcChain>
</file>

<file path=xl/sharedStrings.xml><?xml version="1.0" encoding="utf-8"?>
<sst xmlns="http://schemas.openxmlformats.org/spreadsheetml/2006/main" count="165" uniqueCount="24">
  <si>
    <t>I/Imax</t>
  </si>
  <si>
    <t>Average</t>
  </si>
  <si>
    <t>SD</t>
  </si>
  <si>
    <t>Error</t>
  </si>
  <si>
    <t>Figure 2C</t>
  </si>
  <si>
    <t>60 mV</t>
  </si>
  <si>
    <t>Minus 60 mV</t>
  </si>
  <si>
    <t>Figure 2E</t>
  </si>
  <si>
    <t>Figure 2F</t>
  </si>
  <si>
    <t>Ramps 51-53°C</t>
  </si>
  <si>
    <t>Time (s)</t>
  </si>
  <si>
    <t>I temp (A)</t>
  </si>
  <si>
    <t>I Leak (A)</t>
  </si>
  <si>
    <t>I (A)</t>
  </si>
  <si>
    <t>Ramps 47-49 °C</t>
  </si>
  <si>
    <t>Ramps 41-43°C</t>
  </si>
  <si>
    <t>I = I temp - I leak</t>
  </si>
  <si>
    <t>Current of each patch (pA)</t>
  </si>
  <si>
    <t xml:space="preserve"> I/Imax</t>
  </si>
  <si>
    <t>I temp = temperature activated current</t>
  </si>
  <si>
    <t>I leak = leak current</t>
  </si>
  <si>
    <t xml:space="preserve">I/Imax = normalized current to maximum current </t>
  </si>
  <si>
    <r>
      <t>Enthalpy (Kcal</t>
    </r>
    <r>
      <rPr>
        <b/>
        <sz val="11"/>
        <color theme="1"/>
        <rFont val="Calibri"/>
        <family val="2"/>
      </rPr>
      <t>•</t>
    </r>
    <r>
      <rPr>
        <b/>
        <sz val="11"/>
        <color theme="1"/>
        <rFont val="Calibri"/>
        <family val="2"/>
        <scheme val="minor"/>
      </rPr>
      <t>mol-1)</t>
    </r>
  </si>
  <si>
    <t xml:space="preserve">Patch number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</si>
</sst>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9900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11" fontId="0" fillId="0" borderId="1" xfId="0" applyNumberFormat="1" applyBorder="1"/>
    <xf numFmtId="11" fontId="0" fillId="0" borderId="0" xfId="0" applyNumberForma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1" fontId="0" fillId="4" borderId="1" xfId="0" applyNumberForma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center"/>
    </xf>
    <xf numFmtId="0" fontId="0" fillId="0" borderId="0" xfId="0" applyFont="1"/>
    <xf numFmtId="0" fontId="0" fillId="0" borderId="0" xfId="0" applyFont="1" applyFill="1" applyBorder="1"/>
    <xf numFmtId="0" fontId="0" fillId="0" borderId="1" xfId="0" applyBorder="1"/>
    <xf numFmtId="0" fontId="0" fillId="4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FF"/>
      <color rgb="FFFF33CC"/>
      <color rgb="FF99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71"/>
  <sheetViews>
    <sheetView tabSelected="1" zoomScale="80" zoomScaleNormal="80" workbookViewId="0">
      <selection activeCell="B3" sqref="B3"/>
    </sheetView>
  </sheetViews>
  <sheetFormatPr baseColWidth="10" defaultRowHeight="15" x14ac:dyDescent="0.25"/>
  <cols>
    <col min="1" max="1" width="43.42578125" customWidth="1"/>
    <col min="2" max="2" width="13.7109375" customWidth="1"/>
  </cols>
  <sheetData>
    <row r="1" spans="1:65" ht="37.5" customHeight="1" x14ac:dyDescent="0.25">
      <c r="B1" s="5" t="s">
        <v>4</v>
      </c>
    </row>
    <row r="2" spans="1:65" x14ac:dyDescent="0.25">
      <c r="A2" t="s">
        <v>19</v>
      </c>
      <c r="B2" s="38" t="s">
        <v>9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</row>
    <row r="3" spans="1:65" x14ac:dyDescent="0.25">
      <c r="A3" t="s">
        <v>20</v>
      </c>
      <c r="B3" s="24" t="s">
        <v>23</v>
      </c>
      <c r="C3" s="39">
        <v>1</v>
      </c>
      <c r="D3" s="40"/>
      <c r="E3" s="40"/>
      <c r="F3" s="41"/>
      <c r="G3" s="39">
        <v>2</v>
      </c>
      <c r="H3" s="40"/>
      <c r="I3" s="40"/>
      <c r="J3" s="41"/>
      <c r="K3" s="39">
        <v>3</v>
      </c>
      <c r="L3" s="40"/>
      <c r="M3" s="40"/>
      <c r="N3" s="41"/>
      <c r="O3" s="39">
        <v>4</v>
      </c>
      <c r="P3" s="40"/>
      <c r="Q3" s="40"/>
      <c r="R3" s="41"/>
      <c r="S3" s="39">
        <v>5</v>
      </c>
      <c r="T3" s="40"/>
      <c r="U3" s="40"/>
      <c r="V3" s="41"/>
      <c r="W3" s="39">
        <v>6</v>
      </c>
      <c r="X3" s="40"/>
      <c r="Y3" s="40"/>
      <c r="Z3" s="41"/>
      <c r="AA3" s="39">
        <v>7</v>
      </c>
      <c r="AB3" s="40"/>
      <c r="AC3" s="40"/>
      <c r="AD3" s="41"/>
      <c r="AE3" s="39">
        <v>8</v>
      </c>
      <c r="AF3" s="40"/>
      <c r="AG3" s="40"/>
      <c r="AH3" s="41"/>
      <c r="AI3" s="39">
        <v>9</v>
      </c>
      <c r="AJ3" s="40"/>
      <c r="AK3" s="40"/>
      <c r="AL3" s="41"/>
      <c r="AM3" s="39">
        <v>10</v>
      </c>
      <c r="AN3" s="40"/>
      <c r="AO3" s="40"/>
      <c r="AP3" s="41"/>
      <c r="AQ3" s="39">
        <v>11</v>
      </c>
      <c r="AR3" s="40"/>
      <c r="AS3" s="40"/>
      <c r="AT3" s="41"/>
      <c r="AU3" s="39">
        <v>12</v>
      </c>
      <c r="AV3" s="40"/>
      <c r="AW3" s="40"/>
      <c r="AX3" s="41"/>
      <c r="AY3" s="39">
        <v>13</v>
      </c>
      <c r="AZ3" s="40"/>
      <c r="BA3" s="40"/>
      <c r="BB3" s="41"/>
      <c r="BC3" s="29">
        <v>14</v>
      </c>
      <c r="BD3" s="30"/>
      <c r="BE3" s="30"/>
      <c r="BF3" s="31"/>
      <c r="BG3" s="29">
        <v>15</v>
      </c>
      <c r="BH3" s="30"/>
      <c r="BI3" s="30"/>
      <c r="BJ3" s="31"/>
      <c r="BK3" s="14"/>
      <c r="BL3" s="14"/>
      <c r="BM3" s="14"/>
    </row>
    <row r="4" spans="1:65" s="8" customFormat="1" x14ac:dyDescent="0.25">
      <c r="A4" s="19" t="s">
        <v>16</v>
      </c>
      <c r="B4" s="6" t="s">
        <v>10</v>
      </c>
      <c r="C4" s="6" t="s">
        <v>11</v>
      </c>
      <c r="D4" s="6" t="s">
        <v>12</v>
      </c>
      <c r="E4" s="6" t="s">
        <v>13</v>
      </c>
      <c r="F4" s="12" t="s">
        <v>0</v>
      </c>
      <c r="G4" s="6" t="s">
        <v>11</v>
      </c>
      <c r="H4" s="6" t="s">
        <v>12</v>
      </c>
      <c r="I4" s="6" t="s">
        <v>13</v>
      </c>
      <c r="J4" s="12" t="s">
        <v>0</v>
      </c>
      <c r="K4" s="6" t="s">
        <v>11</v>
      </c>
      <c r="L4" s="6" t="s">
        <v>12</v>
      </c>
      <c r="M4" s="6" t="s">
        <v>13</v>
      </c>
      <c r="N4" s="12" t="s">
        <v>0</v>
      </c>
      <c r="O4" s="6" t="s">
        <v>11</v>
      </c>
      <c r="P4" s="6" t="s">
        <v>12</v>
      </c>
      <c r="Q4" s="6" t="s">
        <v>13</v>
      </c>
      <c r="R4" s="12" t="s">
        <v>0</v>
      </c>
      <c r="S4" s="6" t="s">
        <v>11</v>
      </c>
      <c r="T4" s="6" t="s">
        <v>12</v>
      </c>
      <c r="U4" s="6" t="s">
        <v>13</v>
      </c>
      <c r="V4" s="12" t="s">
        <v>0</v>
      </c>
      <c r="W4" s="6" t="s">
        <v>11</v>
      </c>
      <c r="X4" s="6" t="s">
        <v>12</v>
      </c>
      <c r="Y4" s="6" t="s">
        <v>13</v>
      </c>
      <c r="Z4" s="12" t="s">
        <v>0</v>
      </c>
      <c r="AA4" s="6" t="s">
        <v>11</v>
      </c>
      <c r="AB4" s="6" t="s">
        <v>12</v>
      </c>
      <c r="AC4" s="6" t="s">
        <v>13</v>
      </c>
      <c r="AD4" s="12" t="s">
        <v>0</v>
      </c>
      <c r="AE4" s="6" t="s">
        <v>11</v>
      </c>
      <c r="AF4" s="6" t="s">
        <v>12</v>
      </c>
      <c r="AG4" s="6" t="s">
        <v>13</v>
      </c>
      <c r="AH4" s="12" t="s">
        <v>0</v>
      </c>
      <c r="AI4" s="6" t="s">
        <v>11</v>
      </c>
      <c r="AJ4" s="6" t="s">
        <v>12</v>
      </c>
      <c r="AK4" s="6" t="s">
        <v>13</v>
      </c>
      <c r="AL4" s="12" t="s">
        <v>0</v>
      </c>
      <c r="AM4" s="6" t="s">
        <v>11</v>
      </c>
      <c r="AN4" s="6" t="s">
        <v>12</v>
      </c>
      <c r="AO4" s="6" t="s">
        <v>13</v>
      </c>
      <c r="AP4" s="12" t="s">
        <v>0</v>
      </c>
      <c r="AQ4" s="6" t="s">
        <v>11</v>
      </c>
      <c r="AR4" s="6" t="s">
        <v>12</v>
      </c>
      <c r="AS4" s="6" t="s">
        <v>13</v>
      </c>
      <c r="AT4" s="12" t="s">
        <v>0</v>
      </c>
      <c r="AU4" s="6" t="s">
        <v>11</v>
      </c>
      <c r="AV4" s="6" t="s">
        <v>12</v>
      </c>
      <c r="AW4" s="6" t="s">
        <v>13</v>
      </c>
      <c r="AX4" s="12" t="s">
        <v>0</v>
      </c>
      <c r="AY4" s="6" t="s">
        <v>11</v>
      </c>
      <c r="AZ4" s="6" t="s">
        <v>12</v>
      </c>
      <c r="BA4" s="6" t="s">
        <v>13</v>
      </c>
      <c r="BB4" s="12" t="s">
        <v>0</v>
      </c>
      <c r="BC4" s="7" t="s">
        <v>11</v>
      </c>
      <c r="BD4" s="7" t="s">
        <v>12</v>
      </c>
      <c r="BE4" s="7" t="s">
        <v>13</v>
      </c>
      <c r="BF4" s="12" t="s">
        <v>0</v>
      </c>
      <c r="BG4" s="6" t="s">
        <v>11</v>
      </c>
      <c r="BH4" s="6" t="s">
        <v>12</v>
      </c>
      <c r="BI4" s="6" t="s">
        <v>13</v>
      </c>
      <c r="BJ4" s="12" t="s">
        <v>0</v>
      </c>
      <c r="BK4" s="12" t="s">
        <v>1</v>
      </c>
      <c r="BL4" s="12" t="s">
        <v>2</v>
      </c>
      <c r="BM4" s="12" t="s">
        <v>3</v>
      </c>
    </row>
    <row r="5" spans="1:65" x14ac:dyDescent="0.25">
      <c r="A5" s="20" t="s">
        <v>21</v>
      </c>
      <c r="B5" s="1">
        <v>0</v>
      </c>
      <c r="C5" s="1">
        <v>3.7280000000000004E-9</v>
      </c>
      <c r="D5" s="1">
        <v>2.7344000000000001E-11</v>
      </c>
      <c r="E5" s="2">
        <v>3.7E-9</v>
      </c>
      <c r="F5" s="13">
        <v>1</v>
      </c>
      <c r="G5" s="2">
        <v>3.5166E-9</v>
      </c>
      <c r="H5" s="2">
        <v>1.5469000000000001E-10</v>
      </c>
      <c r="I5" s="2">
        <v>3.36E-9</v>
      </c>
      <c r="J5" s="13">
        <v>1</v>
      </c>
      <c r="K5" s="2">
        <v>1.4100999999999999E-9</v>
      </c>
      <c r="L5" s="2">
        <v>3.6313000000000002E-11</v>
      </c>
      <c r="M5" s="2">
        <v>1.37E-9</v>
      </c>
      <c r="N5" s="13">
        <v>1</v>
      </c>
      <c r="O5" s="2">
        <v>2.6477999999999999E-9</v>
      </c>
      <c r="P5" s="2">
        <v>6.1094000000000001E-11</v>
      </c>
      <c r="Q5" s="2">
        <v>2.5800000000000002E-9</v>
      </c>
      <c r="R5" s="13">
        <v>1</v>
      </c>
      <c r="S5" s="2">
        <v>2.1781000000000002E-9</v>
      </c>
      <c r="T5" s="2">
        <v>2.9375000000000002E-11</v>
      </c>
      <c r="U5" s="2">
        <v>2.1400000000000001E-9</v>
      </c>
      <c r="V5" s="13">
        <v>1</v>
      </c>
      <c r="W5" s="2">
        <v>1.2542000000000001E-9</v>
      </c>
      <c r="X5" s="2">
        <v>3.1562000000000003E-11</v>
      </c>
      <c r="Y5" s="2">
        <v>1.2199999999999999E-9</v>
      </c>
      <c r="Z5" s="13">
        <v>1</v>
      </c>
      <c r="AA5" s="2">
        <v>1.2840999999999999E-9</v>
      </c>
      <c r="AB5" s="2">
        <v>4.9530999999999998E-11</v>
      </c>
      <c r="AC5" s="2">
        <v>1.2300000000000001E-9</v>
      </c>
      <c r="AD5" s="13">
        <v>1</v>
      </c>
      <c r="AE5" s="2">
        <v>1.8139999999999999E-9</v>
      </c>
      <c r="AF5" s="2">
        <v>4.4843999999999999E-11</v>
      </c>
      <c r="AG5" s="2">
        <v>1.7599999999999999E-9</v>
      </c>
      <c r="AH5" s="13">
        <v>1</v>
      </c>
      <c r="AI5" s="2">
        <v>3.2994E-9</v>
      </c>
      <c r="AJ5" s="2">
        <v>1.6953000000000001E-10</v>
      </c>
      <c r="AK5" s="2">
        <f t="shared" ref="AK5:AK10" si="0">AI5-AJ5</f>
        <v>3.1298700000000001E-9</v>
      </c>
      <c r="AL5" s="13">
        <v>1</v>
      </c>
      <c r="AM5" s="2">
        <v>2.6922999999999999E-9</v>
      </c>
      <c r="AN5" s="2">
        <v>2.3172E-10</v>
      </c>
      <c r="AO5" s="2">
        <v>2.4604999999999999E-9</v>
      </c>
      <c r="AP5" s="13">
        <v>1</v>
      </c>
      <c r="AQ5" s="3">
        <v>2.6921999999999999E-9</v>
      </c>
      <c r="AR5" s="3">
        <v>5.2656E-11</v>
      </c>
      <c r="AS5" s="3">
        <f>AQ5-AR5</f>
        <v>2.6395439999999998E-9</v>
      </c>
      <c r="AT5" s="13">
        <v>1</v>
      </c>
      <c r="AU5" s="2">
        <v>2.4461000000000001E-9</v>
      </c>
      <c r="AV5" s="2">
        <v>1.1734000000000001E-10</v>
      </c>
      <c r="AW5" s="2">
        <v>2.3199999999999998E-9</v>
      </c>
      <c r="AX5" s="13">
        <v>1</v>
      </c>
      <c r="AY5" s="2">
        <v>3.1241E-9</v>
      </c>
      <c r="AZ5" s="2">
        <v>6.0781000000000004E-11</v>
      </c>
      <c r="BA5" s="2">
        <v>3.0600000000000002E-9</v>
      </c>
      <c r="BB5" s="13">
        <v>1</v>
      </c>
      <c r="BC5" s="2">
        <v>1.9477999999999998E-9</v>
      </c>
      <c r="BD5" s="2">
        <v>1.5594000000000001E-10</v>
      </c>
      <c r="BE5" s="2">
        <v>1.79E-9</v>
      </c>
      <c r="BF5" s="13">
        <v>1</v>
      </c>
      <c r="BG5" s="2">
        <v>5.5908999999999998E-9</v>
      </c>
      <c r="BH5" s="2">
        <v>7.7186999999999994E-11</v>
      </c>
      <c r="BI5" s="2">
        <v>5.5100000000000002E-9</v>
      </c>
      <c r="BJ5" s="13">
        <v>1</v>
      </c>
      <c r="BK5" s="13">
        <v>1</v>
      </c>
      <c r="BL5" s="13">
        <f>STDEVA(F5,J5,N5,R5,V5,Z5,AD5,AH5,AL5,AP5,AT5,AX5,BB5,BF5,BJ5)</f>
        <v>0</v>
      </c>
      <c r="BM5" s="13">
        <f>BL5/(SQRT(15))</f>
        <v>0</v>
      </c>
    </row>
    <row r="6" spans="1:65" x14ac:dyDescent="0.25">
      <c r="B6" s="1">
        <v>30</v>
      </c>
      <c r="C6" s="2">
        <v>3.53E-9</v>
      </c>
      <c r="D6" s="2">
        <v>4.0100000000000002E-11</v>
      </c>
      <c r="E6" s="2">
        <v>3.4900000000000001E-9</v>
      </c>
      <c r="F6" s="13">
        <v>0.94389999999999996</v>
      </c>
      <c r="G6" s="2">
        <v>2.9874999999999999E-9</v>
      </c>
      <c r="H6" s="2">
        <v>2.0047000000000001E-10</v>
      </c>
      <c r="I6" s="2">
        <v>2.7799999999999999E-9</v>
      </c>
      <c r="J6" s="13">
        <v>0.82899999999999996</v>
      </c>
      <c r="K6" s="2">
        <v>1.3291000000000001E-9</v>
      </c>
      <c r="L6" s="2">
        <v>4.4687999999999999E-11</v>
      </c>
      <c r="M6" s="2">
        <v>1.3000000000000001E-9</v>
      </c>
      <c r="N6" s="13">
        <v>0.94950000000000001</v>
      </c>
      <c r="O6" s="2">
        <v>2.0738E-9</v>
      </c>
      <c r="P6" s="2">
        <v>8.2969000000000003E-11</v>
      </c>
      <c r="Q6" s="2">
        <v>1.99E-9</v>
      </c>
      <c r="R6" s="13">
        <v>0.76959999999999995</v>
      </c>
      <c r="S6" s="2">
        <v>2.1522000000000001E-9</v>
      </c>
      <c r="T6" s="2">
        <v>2.5156000000000001E-11</v>
      </c>
      <c r="U6" s="2">
        <v>2.1200000000000001E-9</v>
      </c>
      <c r="V6" s="13">
        <v>0.9899</v>
      </c>
      <c r="W6" s="2">
        <v>9.5946999999999996E-9</v>
      </c>
      <c r="X6" s="2">
        <v>1.7187000000000001E-11</v>
      </c>
      <c r="Y6" s="2">
        <v>9.4200000000000006E-10</v>
      </c>
      <c r="Z6" s="13">
        <v>0.77059999999999995</v>
      </c>
      <c r="AA6" s="2">
        <v>1.1327E-9</v>
      </c>
      <c r="AB6" s="2">
        <v>5.8125E-11</v>
      </c>
      <c r="AC6" s="2">
        <v>1.0745E-9</v>
      </c>
      <c r="AD6" s="13">
        <v>0.87039999999999995</v>
      </c>
      <c r="AE6" s="2">
        <v>1.5836E-9</v>
      </c>
      <c r="AF6" s="2">
        <v>5.5625000000000002E-11</v>
      </c>
      <c r="AG6" s="2">
        <v>1.5199999999999999E-9</v>
      </c>
      <c r="AH6" s="13">
        <v>0.86360000000000003</v>
      </c>
      <c r="AI6" s="2">
        <v>1.5728E-9</v>
      </c>
      <c r="AJ6" s="2">
        <v>1.5296999999999999E-10</v>
      </c>
      <c r="AK6" s="2">
        <f t="shared" si="0"/>
        <v>1.41983E-9</v>
      </c>
      <c r="AL6" s="13">
        <v>0.4536</v>
      </c>
      <c r="AM6" s="2">
        <v>1.5793999999999999E-9</v>
      </c>
      <c r="AN6" s="2">
        <v>8.7344000000000001E-11</v>
      </c>
      <c r="AO6" s="2">
        <v>1.49E-9</v>
      </c>
      <c r="AP6" s="13">
        <v>0.60629999999999995</v>
      </c>
      <c r="AQ6" s="2">
        <v>8.8953000000000003E-10</v>
      </c>
      <c r="AR6" s="2">
        <v>6.1094000000000001E-11</v>
      </c>
      <c r="AS6" s="2">
        <f>AQ6-AR6</f>
        <v>8.2843600000000005E-10</v>
      </c>
      <c r="AT6" s="13">
        <v>0.31380000000000002</v>
      </c>
      <c r="AU6" s="2">
        <v>1.9301999999999998E-9</v>
      </c>
      <c r="AV6" s="2">
        <v>2.3063000000000001E-10</v>
      </c>
      <c r="AW6" s="2">
        <v>1.69E-9</v>
      </c>
      <c r="AX6" s="13">
        <v>0.7298</v>
      </c>
      <c r="AY6" s="2">
        <v>8.4405999999999998E-10</v>
      </c>
      <c r="AZ6" s="2">
        <v>1.4812E-10</v>
      </c>
      <c r="BA6" s="2">
        <v>6.9499999999999998E-10</v>
      </c>
      <c r="BB6" s="13">
        <v>0.22718495899999999</v>
      </c>
      <c r="BC6" s="2">
        <v>2.9906E-10</v>
      </c>
      <c r="BD6" s="2">
        <v>1.1156E-10</v>
      </c>
      <c r="BE6" s="2">
        <v>1.87E-10</v>
      </c>
      <c r="BF6" s="13">
        <v>0.104639871</v>
      </c>
      <c r="BG6" s="2">
        <v>3.1315999999999998E-9</v>
      </c>
      <c r="BH6" s="2">
        <v>5.0530999999999998E-10</v>
      </c>
      <c r="BI6" s="2">
        <v>2.6200000000000001E-9</v>
      </c>
      <c r="BJ6" s="13">
        <v>0.47631967800000002</v>
      </c>
      <c r="BK6" s="13">
        <f>AVERAGE(F6,J6,N6,R6,V6,Z6,AD6,AH6,AL6,AP6,AT6,AX6,BB6,BF6,BJ6)</f>
        <v>0.65987630053333335</v>
      </c>
      <c r="BL6" s="13">
        <f>STDEVA(F6,J6,N6,R6,V6,Z6,AD6,AH6,AL6,AP6,AT6,AX6,BB6,BF6,BJ6)</f>
        <v>0.28176398479241221</v>
      </c>
      <c r="BM6" s="13">
        <f t="shared" ref="BM6:BM7" si="1">BL6/(SQRT(15))</f>
        <v>7.2751148044136821E-2</v>
      </c>
    </row>
    <row r="7" spans="1:65" x14ac:dyDescent="0.25">
      <c r="B7" s="1">
        <v>60</v>
      </c>
      <c r="C7" s="2">
        <v>3.3299999999999999E-9</v>
      </c>
      <c r="D7" s="2">
        <v>4.0600000000000001E-11</v>
      </c>
      <c r="E7" s="2">
        <v>3.29E-9</v>
      </c>
      <c r="F7" s="13">
        <v>0.88893999999999995</v>
      </c>
      <c r="G7" s="2">
        <v>2.7082999999999998E-9</v>
      </c>
      <c r="H7" s="2">
        <v>2.1390999999999999E-10</v>
      </c>
      <c r="I7" s="2">
        <v>2.4943E-9</v>
      </c>
      <c r="J7" s="13">
        <v>0.7419</v>
      </c>
      <c r="K7" s="2">
        <v>1.138E-9</v>
      </c>
      <c r="L7" s="2">
        <v>2.4624999999999999E-11</v>
      </c>
      <c r="M7" s="2">
        <v>1.1100000000000001E-9</v>
      </c>
      <c r="N7" s="13">
        <v>0.81040000000000001</v>
      </c>
      <c r="O7" s="2">
        <v>1.7494E-9</v>
      </c>
      <c r="P7" s="2">
        <v>1.0406E-10</v>
      </c>
      <c r="Q7" s="2">
        <v>1.6399999999999999E-9</v>
      </c>
      <c r="R7" s="13">
        <v>0.63600000000000001</v>
      </c>
      <c r="S7" s="2">
        <v>2.4528E-9</v>
      </c>
      <c r="T7" s="2">
        <v>3.6249999999999998E-11</v>
      </c>
      <c r="U7" s="2">
        <v>2.4100000000000002E-9</v>
      </c>
      <c r="V7" s="13">
        <v>1.1246</v>
      </c>
      <c r="W7" s="2">
        <v>1.0233E-9</v>
      </c>
      <c r="X7" s="2">
        <v>2.9063000000000001E-11</v>
      </c>
      <c r="Y7" s="2">
        <v>9.9400000000000008E-10</v>
      </c>
      <c r="Z7" s="13">
        <v>0.81310000000000004</v>
      </c>
      <c r="AA7" s="2">
        <v>1.1119000000000001E-9</v>
      </c>
      <c r="AB7" s="2">
        <v>8.5000000000000004E-11</v>
      </c>
      <c r="AC7" s="2">
        <v>1.02E-9</v>
      </c>
      <c r="AD7" s="13">
        <v>0.83169999999999999</v>
      </c>
      <c r="AE7" s="2">
        <v>1.1837E-9</v>
      </c>
      <c r="AF7" s="2">
        <v>5.3594000000000001E-11</v>
      </c>
      <c r="AG7" s="2">
        <v>1.3000000000000001E-9</v>
      </c>
      <c r="AH7" s="13">
        <v>0.63870000000000005</v>
      </c>
      <c r="AI7" s="2">
        <v>8.5688000000000004E-10</v>
      </c>
      <c r="AJ7" s="2">
        <v>1.2672E-10</v>
      </c>
      <c r="AK7" s="2">
        <f t="shared" si="0"/>
        <v>7.3016000000000009E-10</v>
      </c>
      <c r="AL7" s="13">
        <v>0.2321</v>
      </c>
      <c r="AM7" s="2">
        <v>7.9373999999999999E-10</v>
      </c>
      <c r="AN7" s="2">
        <v>8.8905999999999998E-11</v>
      </c>
      <c r="AO7" s="2">
        <v>7.0400000000000005E-10</v>
      </c>
      <c r="AP7" s="13">
        <v>0.28639999999999999</v>
      </c>
      <c r="AQ7" s="2">
        <v>3.1391E-10</v>
      </c>
      <c r="AR7" s="2">
        <v>5.7500000000000002E-11</v>
      </c>
      <c r="AS7" s="2">
        <f>AQ7-AR7</f>
        <v>2.5641E-10</v>
      </c>
      <c r="AT7" s="13">
        <v>9.7799999999999998E-2</v>
      </c>
      <c r="AU7" s="2">
        <v>9.351599999999999E-10</v>
      </c>
      <c r="AV7" s="2">
        <v>2.4078000000000002E-10</v>
      </c>
      <c r="AW7" s="2">
        <v>6.9399999999999998E-10</v>
      </c>
      <c r="AX7" s="13">
        <v>0.29809999999999998</v>
      </c>
      <c r="AY7" s="2">
        <v>3.7828000000000001E-10</v>
      </c>
      <c r="AZ7" s="2">
        <v>1.3686999999999999E-10</v>
      </c>
      <c r="BA7" s="2">
        <v>2.4099999999999999E-10</v>
      </c>
      <c r="BB7" s="13">
        <v>7.8806680000000004E-2</v>
      </c>
      <c r="BC7" s="2">
        <v>2.4E-10</v>
      </c>
      <c r="BD7" s="2">
        <v>9.1249999999999995E-11</v>
      </c>
      <c r="BE7" s="2">
        <v>1.4800000000000001E-10</v>
      </c>
      <c r="BF7" s="13">
        <v>8.3014298E-2</v>
      </c>
      <c r="BG7" s="2">
        <v>9.8156000000000007E-10</v>
      </c>
      <c r="BH7" s="2">
        <v>2.1063E-10</v>
      </c>
      <c r="BI7" s="2">
        <v>7.7000000000000003E-10</v>
      </c>
      <c r="BJ7" s="13">
        <v>0.13982048</v>
      </c>
      <c r="BK7" s="13">
        <f>AVERAGE(F7,J7,N7,R7,V7,Z7,AD7,AH7,AL7,AP7,AT7,AX7,BB7,BF7,BJ7)</f>
        <v>0.51342543053333334</v>
      </c>
      <c r="BL7" s="13">
        <f>STDEVA(F7,J7,N7,R7,V7,Z7,AD7,AH7,AL7,AP7,AT7,AX7,BB7,BF7,BJ7)</f>
        <v>0.35257054065588928</v>
      </c>
      <c r="BM7" s="13">
        <f t="shared" si="1"/>
        <v>9.1033322154906934E-2</v>
      </c>
    </row>
    <row r="8" spans="1:65" x14ac:dyDescent="0.25">
      <c r="B8" s="1">
        <v>90</v>
      </c>
      <c r="C8" s="1"/>
      <c r="D8" s="1"/>
      <c r="E8" s="1"/>
      <c r="F8" s="13"/>
      <c r="G8" s="2">
        <v>2.1038E-10</v>
      </c>
      <c r="H8" s="2">
        <v>1.6859000000000001E-10</v>
      </c>
      <c r="I8" s="2">
        <v>1.9352000000000001E-9</v>
      </c>
      <c r="J8" s="13">
        <v>0.5756</v>
      </c>
      <c r="K8" s="2">
        <v>1.1558999999999999E-9</v>
      </c>
      <c r="L8" s="2">
        <v>2.8687999999999999E-11</v>
      </c>
      <c r="M8" s="2">
        <v>1.1200000000000001E-9</v>
      </c>
      <c r="N8" s="13">
        <v>0.82050000000000001</v>
      </c>
      <c r="O8" s="2">
        <v>1.4990999999999999E-9</v>
      </c>
      <c r="P8" s="2">
        <v>1.2672E-10</v>
      </c>
      <c r="Q8" s="2">
        <v>1.37E-9</v>
      </c>
      <c r="R8" s="13">
        <v>0.53049999999999997</v>
      </c>
      <c r="S8" s="2">
        <v>2.3052999999999999E-9</v>
      </c>
      <c r="T8" s="2">
        <v>3.0156E-11</v>
      </c>
      <c r="U8" s="2">
        <v>2.2699999999999998E-9</v>
      </c>
      <c r="V8" s="13">
        <v>1.0588</v>
      </c>
      <c r="W8" s="2">
        <v>9.3265999999999996E-10</v>
      </c>
      <c r="X8" s="2">
        <v>3.2031E-11</v>
      </c>
      <c r="Y8" s="2">
        <v>8.9999999999999999E-10</v>
      </c>
      <c r="Z8" s="13">
        <v>0.73660000000000003</v>
      </c>
      <c r="AA8" s="2">
        <v>8.4234000000000001E-10</v>
      </c>
      <c r="AB8" s="2">
        <v>1.2547000000000001E-10</v>
      </c>
      <c r="AC8" s="2">
        <v>7.1687000000000003E-10</v>
      </c>
      <c r="AD8" s="13">
        <v>0.5806</v>
      </c>
      <c r="AE8" s="2">
        <v>7.4406000000000001E-10</v>
      </c>
      <c r="AF8" s="2">
        <v>4.0311999999999999E-11</v>
      </c>
      <c r="AG8" s="2">
        <v>7.0299999999999995E-10</v>
      </c>
      <c r="AH8" s="13">
        <v>0.3977</v>
      </c>
      <c r="AI8" s="2">
        <v>4.6968999999999996E-10</v>
      </c>
      <c r="AJ8" s="2">
        <v>1.0406E-10</v>
      </c>
      <c r="AK8" s="4">
        <f t="shared" si="0"/>
        <v>3.6562999999999996E-10</v>
      </c>
      <c r="AL8" s="13">
        <v>0.11360000000000001</v>
      </c>
      <c r="AM8" s="2">
        <v>4.5452999999999998E-10</v>
      </c>
      <c r="AN8" s="2">
        <v>6.5311999999999996E-11</v>
      </c>
      <c r="AO8" s="2">
        <v>3.89E-10</v>
      </c>
      <c r="AP8" s="13">
        <v>0.15809999999999999</v>
      </c>
      <c r="AQ8" s="2">
        <v>3.7515999999999997E-10</v>
      </c>
      <c r="AR8" s="2">
        <v>9.5156000000000002E-11</v>
      </c>
      <c r="AS8" s="2">
        <f>AQ8-AR8</f>
        <v>2.80004E-10</v>
      </c>
      <c r="AT8" s="13">
        <v>0.106</v>
      </c>
      <c r="AU8" s="2">
        <v>4.5921999999999999E-10</v>
      </c>
      <c r="AV8" s="2">
        <v>1.7859E-10</v>
      </c>
      <c r="AW8" s="2">
        <v>2.8000000000000002E-10</v>
      </c>
      <c r="AX8" s="13">
        <v>0.1205</v>
      </c>
      <c r="AY8" s="2">
        <v>3.8109000000000003E-10</v>
      </c>
      <c r="AZ8" s="2">
        <v>1.5343999999999999E-10</v>
      </c>
      <c r="BA8" s="2">
        <v>2.2799999999999999E-10</v>
      </c>
      <c r="BB8" s="16">
        <v>7.4300000000000005E-2</v>
      </c>
      <c r="BC8" s="2">
        <v>2.5561999999999999E-10</v>
      </c>
      <c r="BD8" s="2">
        <v>1.0875E-11</v>
      </c>
      <c r="BE8" s="2">
        <v>1.4600000000000001E-10</v>
      </c>
      <c r="BF8" s="13">
        <v>8.1965108999999994E-2</v>
      </c>
      <c r="BG8" s="1"/>
      <c r="BH8" s="1"/>
      <c r="BI8" s="1"/>
      <c r="BJ8" s="13"/>
      <c r="BK8" s="16">
        <f>AVERAGE(J8,N8,R8,V8,Z8,AD8,AH8,AL8,AP8,AT8,AX8,BB8,BF8)</f>
        <v>0.41190500838461541</v>
      </c>
      <c r="BL8" s="13">
        <f>STDEVA(J8,N8,R8,V8,Z8,AD8,AH8,AL8,AP8,AT8,AX8,BB8,BF8)</f>
        <v>0.33104701730180891</v>
      </c>
      <c r="BM8" s="13">
        <f>BL8/(SQRT(13))</f>
        <v>9.1815922728545121E-2</v>
      </c>
    </row>
    <row r="9" spans="1:65" x14ac:dyDescent="0.25">
      <c r="B9" s="1">
        <v>120</v>
      </c>
      <c r="C9" s="1"/>
      <c r="D9" s="1"/>
      <c r="E9" s="1"/>
      <c r="F9" s="13"/>
      <c r="G9" s="1"/>
      <c r="H9" s="1"/>
      <c r="I9" s="1"/>
      <c r="J9" s="13"/>
      <c r="K9" s="2">
        <v>9.6324999999999996E-10</v>
      </c>
      <c r="L9" s="2">
        <v>2.6812999999999999E-11</v>
      </c>
      <c r="M9" s="2">
        <v>9.3600000000000008E-10</v>
      </c>
      <c r="N9" s="13">
        <v>0.68159999999999998</v>
      </c>
      <c r="O9" s="2">
        <v>1.2264E-9</v>
      </c>
      <c r="P9" s="2">
        <v>1.3969000000000001E-10</v>
      </c>
      <c r="Q9" s="2">
        <v>1.08E-9</v>
      </c>
      <c r="R9" s="13">
        <v>0.42009999999999997</v>
      </c>
      <c r="S9" s="2">
        <v>2.1610999999999999E-9</v>
      </c>
      <c r="T9" s="2">
        <v>3.2969000000000001E-11</v>
      </c>
      <c r="U9" s="2">
        <v>2.1200000000000001E-9</v>
      </c>
      <c r="V9" s="13">
        <v>0.99039999999999995</v>
      </c>
      <c r="W9" s="2">
        <v>8.2641000000000004E-10</v>
      </c>
      <c r="X9" s="2">
        <v>3.9062000000000003E-11</v>
      </c>
      <c r="Y9" s="2">
        <v>7.8699999999999997E-10</v>
      </c>
      <c r="Z9" s="13">
        <v>0.64390000000000003</v>
      </c>
      <c r="AA9" s="2">
        <v>7.4234000000000004E-10</v>
      </c>
      <c r="AB9" s="2">
        <v>1.4328E-10</v>
      </c>
      <c r="AC9" s="2">
        <v>5.99E-10</v>
      </c>
      <c r="AD9" s="13">
        <v>0.48520000000000002</v>
      </c>
      <c r="AE9" s="2">
        <v>5.2031000000000004E-10</v>
      </c>
      <c r="AF9" s="2">
        <v>4.6250000000000002E-11</v>
      </c>
      <c r="AG9" s="2">
        <v>4.7400000000000002E-10</v>
      </c>
      <c r="AH9" s="13">
        <v>0.26790000000000003</v>
      </c>
      <c r="AI9" s="2">
        <v>3.3437E-10</v>
      </c>
      <c r="AJ9" s="2">
        <v>9.4844000000000001E-11</v>
      </c>
      <c r="AK9" s="2">
        <f t="shared" si="0"/>
        <v>2.3952600000000002E-10</v>
      </c>
      <c r="AL9" s="13">
        <v>7.8299999999999995E-2</v>
      </c>
      <c r="AM9" s="2">
        <v>2.6844000000000001E-10</v>
      </c>
      <c r="AN9" s="2">
        <v>7.2499999999999995E-11</v>
      </c>
      <c r="AO9" s="2">
        <v>1.95E-10</v>
      </c>
      <c r="AP9" s="13">
        <v>7.9600000000000004E-2</v>
      </c>
      <c r="AQ9" s="1"/>
      <c r="AR9" s="1"/>
      <c r="AS9" s="1"/>
      <c r="AT9" s="13"/>
      <c r="AU9" s="2">
        <v>3.0797000000000002E-10</v>
      </c>
      <c r="AV9" s="2">
        <v>9.1094000000000001E-11</v>
      </c>
      <c r="AW9" s="2">
        <v>2.16E-10</v>
      </c>
      <c r="AX9" s="13">
        <v>9.3100000000000002E-2</v>
      </c>
      <c r="AY9" s="1"/>
      <c r="AZ9" s="1"/>
      <c r="BA9" s="1"/>
      <c r="BB9" s="13"/>
      <c r="BC9" s="1"/>
      <c r="BD9" s="1"/>
      <c r="BE9" s="1"/>
      <c r="BF9" s="13"/>
      <c r="BG9" s="1"/>
      <c r="BH9" s="1"/>
      <c r="BI9" s="1"/>
      <c r="BJ9" s="13"/>
      <c r="BK9" s="13">
        <f>AVERAGE(AX9,AP9,AL9,AH9,AD9,Z9,V9,R9,N9)</f>
        <v>0.41556666666666664</v>
      </c>
      <c r="BL9" s="13">
        <f>STDEVA(N9,R9,V9,Z9,AD9,AH9,AL9,AP9,AX9)</f>
        <v>0.31832082087101998</v>
      </c>
      <c r="BM9" s="13">
        <f>BL9/(SQRT(9))</f>
        <v>0.10610694029034</v>
      </c>
    </row>
    <row r="10" spans="1:65" x14ac:dyDescent="0.25">
      <c r="B10" s="1">
        <v>150</v>
      </c>
      <c r="C10" s="1"/>
      <c r="D10" s="1"/>
      <c r="E10" s="1"/>
      <c r="F10" s="13"/>
      <c r="G10" s="1"/>
      <c r="H10" s="1"/>
      <c r="I10" s="1"/>
      <c r="J10" s="13"/>
      <c r="K10" s="2">
        <v>9.1868999999999996E-10</v>
      </c>
      <c r="L10" s="2">
        <v>4.8061999999999998E-11</v>
      </c>
      <c r="M10" s="2">
        <v>8.6999999999999999E-10</v>
      </c>
      <c r="N10" s="13">
        <v>0.63370000000000004</v>
      </c>
      <c r="O10" s="1"/>
      <c r="P10" s="1"/>
      <c r="Q10" s="1"/>
      <c r="R10" s="13"/>
      <c r="S10" s="2">
        <v>2.2225000000000001E-9</v>
      </c>
      <c r="T10" s="2">
        <v>4.4843999999999999E-11</v>
      </c>
      <c r="U10" s="2">
        <v>2.1700000000000002E-9</v>
      </c>
      <c r="V10" s="13">
        <v>1.0113000000000001</v>
      </c>
      <c r="W10" s="2">
        <v>7.6109000000000001E-10</v>
      </c>
      <c r="X10" s="2">
        <v>3.6719000000000001E-11</v>
      </c>
      <c r="Y10" s="2">
        <v>7.2399999999999998E-10</v>
      </c>
      <c r="Z10" s="13">
        <v>0.59240000000000004</v>
      </c>
      <c r="AA10" s="2">
        <v>5.7328000000000001E-10</v>
      </c>
      <c r="AB10" s="2">
        <v>1.5469000000000001E-10</v>
      </c>
      <c r="AC10" s="2">
        <v>4.18E-10</v>
      </c>
      <c r="AD10" s="13">
        <v>0.33900000000000002</v>
      </c>
      <c r="AE10" s="2">
        <v>3.5594000000000001E-10</v>
      </c>
      <c r="AF10" s="2">
        <v>5.0468999999999999E-11</v>
      </c>
      <c r="AG10" s="2">
        <v>3.0499999999999998E-10</v>
      </c>
      <c r="AH10" s="13">
        <v>0.1726</v>
      </c>
      <c r="AI10" s="2">
        <v>2.8875000000000001E-10</v>
      </c>
      <c r="AJ10" s="2">
        <v>8.6719000000000003E-11</v>
      </c>
      <c r="AK10" s="1">
        <f t="shared" si="0"/>
        <v>2.0203100000000001E-10</v>
      </c>
      <c r="AL10" s="13">
        <v>6.4500000000000002E-2</v>
      </c>
      <c r="AM10" s="2">
        <v>2.1656E-10</v>
      </c>
      <c r="AN10" s="2">
        <v>6.1561999999999996E-11</v>
      </c>
      <c r="AO10" s="2">
        <v>1.5400000000000001E-10</v>
      </c>
      <c r="AP10" s="13">
        <v>6.2899999999999998E-2</v>
      </c>
      <c r="AQ10" s="1"/>
      <c r="AR10" s="1"/>
      <c r="AS10" s="1"/>
      <c r="AT10" s="13"/>
      <c r="AU10" s="2">
        <v>2.3391000000000002E-10</v>
      </c>
      <c r="AV10" s="2">
        <v>7.8594000000000005E-11</v>
      </c>
      <c r="AW10" s="2">
        <v>1.5500000000000001E-10</v>
      </c>
      <c r="AX10" s="13">
        <v>6.6600000000000006E-2</v>
      </c>
      <c r="AY10" s="1"/>
      <c r="AZ10" s="1"/>
      <c r="BA10" s="1"/>
      <c r="BB10" s="13"/>
      <c r="BC10" s="1"/>
      <c r="BD10" s="1"/>
      <c r="BE10" s="1"/>
      <c r="BF10" s="13"/>
      <c r="BG10" s="1"/>
      <c r="BH10" s="1"/>
      <c r="BI10" s="1"/>
      <c r="BJ10" s="13"/>
      <c r="BK10" s="13">
        <f>AVERAGE(AX10,AP10,AL10,AH10,AD10,Z10,V10,N10)</f>
        <v>0.36787500000000006</v>
      </c>
      <c r="BL10" s="13">
        <f>STDEVA(N10,V10,Z10,AD10,AH10,AL10,AP10,AX10)</f>
        <v>0.34843507183651057</v>
      </c>
      <c r="BM10" s="13">
        <f>BL10/(SQRT(8))</f>
        <v>0.12319040104940922</v>
      </c>
    </row>
    <row r="11" spans="1:65" x14ac:dyDescent="0.25">
      <c r="B11" s="1">
        <v>180</v>
      </c>
      <c r="C11" s="1"/>
      <c r="D11" s="1"/>
      <c r="E11" s="1"/>
      <c r="F11" s="13"/>
      <c r="G11" s="1"/>
      <c r="H11" s="1"/>
      <c r="I11" s="1"/>
      <c r="J11" s="13"/>
      <c r="K11" s="1"/>
      <c r="L11" s="1"/>
      <c r="M11" s="1"/>
      <c r="N11" s="13"/>
      <c r="O11" s="1"/>
      <c r="P11" s="1"/>
      <c r="Q11" s="1"/>
      <c r="R11" s="13"/>
      <c r="S11" s="2">
        <v>1.87E-9</v>
      </c>
      <c r="T11" s="2">
        <v>5.5469000000000004E-9</v>
      </c>
      <c r="U11" s="2">
        <v>1.81E-9</v>
      </c>
      <c r="V11" s="13">
        <v>0.84440000000000004</v>
      </c>
      <c r="W11" s="2">
        <v>6.9813000000000005E-10</v>
      </c>
      <c r="X11" s="2">
        <v>4.0469000000000001E-11</v>
      </c>
      <c r="Y11" s="2">
        <v>6.5700000000000001E-10</v>
      </c>
      <c r="Z11" s="13">
        <v>0.53790000000000004</v>
      </c>
      <c r="AA11" s="2">
        <v>4.7453000000000001E-10</v>
      </c>
      <c r="AB11" s="2">
        <v>1.4640999999999999E-10</v>
      </c>
      <c r="AC11" s="2">
        <v>3.28E-10</v>
      </c>
      <c r="AD11" s="13">
        <v>0.26569999999999999</v>
      </c>
      <c r="AE11" s="2">
        <v>2.8000000000000002E-10</v>
      </c>
      <c r="AF11" s="2">
        <v>4.1406E-11</v>
      </c>
      <c r="AG11" s="1">
        <v>2.3800000000000001E-10</v>
      </c>
      <c r="AH11" s="13">
        <v>0.1348</v>
      </c>
      <c r="AI11" s="1"/>
      <c r="AJ11" s="1"/>
      <c r="AK11" s="1"/>
      <c r="AL11" s="13"/>
      <c r="AM11" s="1"/>
      <c r="AN11" s="1"/>
      <c r="AO11" s="1"/>
      <c r="AP11" s="13"/>
      <c r="AQ11" s="1"/>
      <c r="AR11" s="1"/>
      <c r="AS11" s="1"/>
      <c r="AT11" s="13"/>
      <c r="AU11" s="1"/>
      <c r="AV11" s="1"/>
      <c r="AW11" s="1"/>
      <c r="AX11" s="13"/>
      <c r="AY11" s="1"/>
      <c r="AZ11" s="1"/>
      <c r="BA11" s="1"/>
      <c r="BB11" s="13"/>
      <c r="BC11" s="1"/>
      <c r="BD11" s="1"/>
      <c r="BE11" s="1"/>
      <c r="BF11" s="13"/>
      <c r="BG11" s="1"/>
      <c r="BH11" s="1"/>
      <c r="BI11" s="1"/>
      <c r="BJ11" s="13"/>
      <c r="BK11" s="13">
        <f>AVERAGE(AH11,AD11,Z11,V11)</f>
        <v>0.44569999999999999</v>
      </c>
      <c r="BL11" s="13">
        <f>STDEVA(V11,Z11,AD11,AH11)</f>
        <v>0.31438900532090275</v>
      </c>
      <c r="BM11" s="13">
        <f>BL11/(SQRT(4))</f>
        <v>0.15719450266045137</v>
      </c>
    </row>
    <row r="12" spans="1:65" x14ac:dyDescent="0.25">
      <c r="B12" s="1">
        <v>210</v>
      </c>
      <c r="C12" s="1"/>
      <c r="D12" s="1"/>
      <c r="E12" s="1"/>
      <c r="F12" s="13"/>
      <c r="G12" s="1"/>
      <c r="H12" s="1"/>
      <c r="I12" s="1"/>
      <c r="J12" s="13"/>
      <c r="K12" s="1"/>
      <c r="L12" s="1"/>
      <c r="M12" s="1"/>
      <c r="N12" s="13"/>
      <c r="O12" s="1"/>
      <c r="P12" s="1"/>
      <c r="Q12" s="1"/>
      <c r="R12" s="13"/>
      <c r="S12" s="2">
        <v>1.7198E-9</v>
      </c>
      <c r="T12" s="2">
        <v>5.4999999999999997E-11</v>
      </c>
      <c r="U12" s="2">
        <v>1.6600000000000001E-9</v>
      </c>
      <c r="V12" s="13">
        <v>0.77470000000000006</v>
      </c>
      <c r="W12" s="2">
        <v>4.9280999999999998E-10</v>
      </c>
      <c r="X12" s="2">
        <v>3.2811999999999999E-11</v>
      </c>
      <c r="Y12" s="2">
        <v>4.5900000000000002E-10</v>
      </c>
      <c r="Z12" s="13">
        <v>0.37619999999999998</v>
      </c>
      <c r="AA12" s="2">
        <v>3.1327999999999998E-10</v>
      </c>
      <c r="AB12" s="2">
        <v>1.2983999999999999E-10</v>
      </c>
      <c r="AC12" s="2">
        <v>1.8299999999999999E-10</v>
      </c>
      <c r="AD12" s="13">
        <v>0.14849999999999999</v>
      </c>
      <c r="AE12" s="1"/>
      <c r="AF12" s="2"/>
      <c r="AG12" s="1"/>
      <c r="AH12" s="13"/>
      <c r="AI12" s="1"/>
      <c r="AJ12" s="1"/>
      <c r="AK12" s="1"/>
      <c r="AL12" s="16"/>
      <c r="AM12" s="1"/>
      <c r="AN12" s="1"/>
      <c r="AO12" s="1"/>
      <c r="AP12" s="13"/>
      <c r="AQ12" s="1"/>
      <c r="AR12" s="1"/>
      <c r="AS12" s="1"/>
      <c r="AT12" s="16"/>
      <c r="AU12" s="1"/>
      <c r="AV12" s="1"/>
      <c r="AW12" s="1"/>
      <c r="AX12" s="13"/>
      <c r="AY12" s="1"/>
      <c r="AZ12" s="1"/>
      <c r="BA12" s="1"/>
      <c r="BB12" s="13"/>
      <c r="BC12" s="1"/>
      <c r="BD12" s="1"/>
      <c r="BE12" s="1"/>
      <c r="BF12" s="13"/>
      <c r="BG12" s="1"/>
      <c r="BH12" s="1"/>
      <c r="BI12" s="1"/>
      <c r="BJ12" s="13"/>
      <c r="BK12" s="13">
        <f>AVERAGE(AD12,Z12,V12)</f>
        <v>0.43313333333333331</v>
      </c>
      <c r="BL12" s="13">
        <f>STDEVA(V12,Z12,AD12)</f>
        <v>0.31695845679415663</v>
      </c>
      <c r="BM12" s="13">
        <f>BL12/(SQRT(3))</f>
        <v>0.1829960503520347</v>
      </c>
    </row>
    <row r="17" spans="2:29" ht="33" customHeight="1" x14ac:dyDescent="0.25"/>
    <row r="18" spans="2:29" x14ac:dyDescent="0.25">
      <c r="B18" s="32" t="s">
        <v>9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4"/>
    </row>
    <row r="19" spans="2:29" x14ac:dyDescent="0.25">
      <c r="B19" s="11" t="s">
        <v>23</v>
      </c>
      <c r="C19" s="32">
        <v>1</v>
      </c>
      <c r="D19" s="33"/>
      <c r="E19" s="33"/>
      <c r="F19" s="34"/>
      <c r="G19" s="32">
        <v>2</v>
      </c>
      <c r="H19" s="33"/>
      <c r="I19" s="33"/>
      <c r="J19" s="34"/>
      <c r="K19" s="32">
        <v>3</v>
      </c>
      <c r="L19" s="33"/>
      <c r="M19" s="33"/>
      <c r="N19" s="34"/>
      <c r="O19" s="32">
        <v>4</v>
      </c>
      <c r="P19" s="33"/>
      <c r="Q19" s="33"/>
      <c r="R19" s="34"/>
      <c r="S19" s="32">
        <v>5</v>
      </c>
      <c r="T19" s="33"/>
      <c r="U19" s="33"/>
      <c r="V19" s="34"/>
      <c r="W19" s="32">
        <v>6</v>
      </c>
      <c r="X19" s="33"/>
      <c r="Y19" s="33"/>
      <c r="Z19" s="34"/>
      <c r="AA19" s="11"/>
      <c r="AB19" s="11"/>
      <c r="AC19" s="11"/>
    </row>
    <row r="20" spans="2:29" x14ac:dyDescent="0.25">
      <c r="B20" s="6" t="s">
        <v>10</v>
      </c>
      <c r="C20" s="6" t="s">
        <v>11</v>
      </c>
      <c r="D20" s="6" t="s">
        <v>12</v>
      </c>
      <c r="E20" s="6" t="s">
        <v>13</v>
      </c>
      <c r="F20" s="12" t="s">
        <v>0</v>
      </c>
      <c r="G20" s="6" t="s">
        <v>11</v>
      </c>
      <c r="H20" s="6" t="s">
        <v>12</v>
      </c>
      <c r="I20" s="6" t="s">
        <v>13</v>
      </c>
      <c r="J20" s="12" t="s">
        <v>0</v>
      </c>
      <c r="K20" s="6" t="s">
        <v>11</v>
      </c>
      <c r="L20" s="6" t="s">
        <v>12</v>
      </c>
      <c r="M20" s="6" t="s">
        <v>13</v>
      </c>
      <c r="N20" s="12" t="s">
        <v>0</v>
      </c>
      <c r="O20" s="6" t="s">
        <v>11</v>
      </c>
      <c r="P20" s="6" t="s">
        <v>12</v>
      </c>
      <c r="Q20" s="6" t="s">
        <v>13</v>
      </c>
      <c r="R20" s="12" t="s">
        <v>0</v>
      </c>
      <c r="S20" s="6" t="s">
        <v>11</v>
      </c>
      <c r="T20" s="6" t="s">
        <v>12</v>
      </c>
      <c r="U20" s="6" t="s">
        <v>13</v>
      </c>
      <c r="V20" s="12" t="s">
        <v>0</v>
      </c>
      <c r="W20" s="6" t="s">
        <v>11</v>
      </c>
      <c r="X20" s="6" t="s">
        <v>12</v>
      </c>
      <c r="Y20" s="6" t="s">
        <v>13</v>
      </c>
      <c r="Z20" s="12" t="s">
        <v>0</v>
      </c>
      <c r="AA20" s="12" t="s">
        <v>1</v>
      </c>
      <c r="AB20" s="12" t="s">
        <v>2</v>
      </c>
      <c r="AC20" s="12" t="s">
        <v>3</v>
      </c>
    </row>
    <row r="21" spans="2:29" x14ac:dyDescent="0.25">
      <c r="B21" s="1">
        <v>0</v>
      </c>
      <c r="C21" s="2">
        <v>1.8879000000000001E-9</v>
      </c>
      <c r="D21" s="2">
        <v>2.3906E-10</v>
      </c>
      <c r="E21" s="2">
        <v>1.6399999999999999E-9</v>
      </c>
      <c r="F21" s="13">
        <v>1</v>
      </c>
      <c r="G21" s="2">
        <v>1.6734E-9</v>
      </c>
      <c r="H21" s="2">
        <v>8.1249999999999994E-12</v>
      </c>
      <c r="I21" s="2">
        <v>1.6600000000000001E-9</v>
      </c>
      <c r="J21" s="13">
        <v>1</v>
      </c>
      <c r="K21" s="2">
        <v>7.3500000000000005E-10</v>
      </c>
      <c r="L21" s="2">
        <v>6.2500000000000002E-12</v>
      </c>
      <c r="M21" s="2">
        <v>7.2799999999999997E-10</v>
      </c>
      <c r="N21" s="13">
        <v>1</v>
      </c>
      <c r="O21" s="2">
        <v>3.6087000000000002E-9</v>
      </c>
      <c r="P21" s="2">
        <v>4.2343999999999998E-12</v>
      </c>
      <c r="Q21" s="2">
        <v>3.5600000000000001E-9</v>
      </c>
      <c r="R21" s="13">
        <v>1</v>
      </c>
      <c r="S21" s="2">
        <v>5.9328000000000004E-10</v>
      </c>
      <c r="T21" s="2">
        <v>2.7499999999999999E-11</v>
      </c>
      <c r="U21" s="2">
        <v>5.6500000000000001E-10</v>
      </c>
      <c r="V21" s="13">
        <v>1</v>
      </c>
      <c r="W21" s="2">
        <v>2.2181E-9</v>
      </c>
      <c r="X21" s="2">
        <v>1.6062000000000001E-10</v>
      </c>
      <c r="Y21" s="2">
        <v>2.0500000000000002E-9</v>
      </c>
      <c r="Z21" s="13">
        <v>1</v>
      </c>
      <c r="AA21" s="13">
        <v>1</v>
      </c>
      <c r="AB21" s="13">
        <f>STDEVA(F21,J21,N21,R21,V21,Z21)</f>
        <v>0</v>
      </c>
      <c r="AC21" s="13">
        <f>AB21/(SQRT(6))</f>
        <v>0</v>
      </c>
    </row>
    <row r="22" spans="2:29" x14ac:dyDescent="0.25">
      <c r="B22" s="1">
        <v>180</v>
      </c>
      <c r="C22" s="2">
        <v>1.3011E-9</v>
      </c>
      <c r="D22" s="2">
        <v>1.7719000000000001E-10</v>
      </c>
      <c r="E22" s="2">
        <v>1.1200000000000001E-9</v>
      </c>
      <c r="F22" s="13">
        <v>0.68167812999999999</v>
      </c>
      <c r="G22" s="2">
        <v>6.4062000000000001E-11</v>
      </c>
      <c r="H22" s="2">
        <v>1.3281E-11</v>
      </c>
      <c r="I22" s="2">
        <v>5.0699999999999997E-11</v>
      </c>
      <c r="J22" s="13">
        <v>3.0494062999999998E-2</v>
      </c>
      <c r="K22" s="2">
        <v>1.2936999999999999E-10</v>
      </c>
      <c r="L22" s="2">
        <v>1.8280999999999999E-11</v>
      </c>
      <c r="M22" s="2">
        <v>1.11E-10</v>
      </c>
      <c r="N22" s="13">
        <v>0.15243773599999999</v>
      </c>
      <c r="O22" s="2">
        <v>1.5482999999999999E-9</v>
      </c>
      <c r="P22" s="2">
        <v>3.4218999999999998E-10</v>
      </c>
      <c r="Q22" s="2">
        <v>1.2E-9</v>
      </c>
      <c r="R22" s="13">
        <v>0.33819114</v>
      </c>
      <c r="S22" s="2">
        <v>1.7672000000000001E-10</v>
      </c>
      <c r="T22" s="2">
        <v>9.0156000000000006E-11</v>
      </c>
      <c r="U22" s="2">
        <v>8.6499999999999999E-11</v>
      </c>
      <c r="V22" s="13">
        <v>0.15299939900000001</v>
      </c>
      <c r="W22" s="2">
        <v>7.6655999999999999E-10</v>
      </c>
      <c r="X22" s="2">
        <v>1.95E-10</v>
      </c>
      <c r="Y22" s="2">
        <v>5.7099999999999999E-10</v>
      </c>
      <c r="Z22" s="13">
        <v>0.277796139</v>
      </c>
      <c r="AA22" s="13">
        <f>AVERAGE(F22,J22,N22,R22,V22,Z22)</f>
        <v>0.27226610116666666</v>
      </c>
      <c r="AB22" s="13">
        <f>STDEVA(F22,J22,N22,R22,V22,Z22)</f>
        <v>0.22761019449951414</v>
      </c>
      <c r="AC22" s="13">
        <f>AB22/(SQRT(6))</f>
        <v>9.292147279657402E-2</v>
      </c>
    </row>
    <row r="23" spans="2:29" x14ac:dyDescent="0.25">
      <c r="B23" s="1">
        <v>360</v>
      </c>
      <c r="C23" s="2">
        <v>4.1656000000000001E-10</v>
      </c>
      <c r="D23" s="2">
        <v>1.2609E-10</v>
      </c>
      <c r="E23" s="2">
        <v>2.8999999999999998E-10</v>
      </c>
      <c r="F23" s="13">
        <v>0.17617695899999999</v>
      </c>
      <c r="G23" s="2">
        <v>1.3140999999999999E-10</v>
      </c>
      <c r="H23" s="2">
        <v>2.7499999999999999E-11</v>
      </c>
      <c r="I23" s="2">
        <v>1.0300000000000001E-10</v>
      </c>
      <c r="J23" s="13">
        <v>6.2398101999999997E-2</v>
      </c>
      <c r="K23" s="2">
        <v>2.9594000000000001E-10</v>
      </c>
      <c r="L23" s="2">
        <v>3.8436999999999999E-11</v>
      </c>
      <c r="M23" s="2">
        <v>2.5699999999999999E-10</v>
      </c>
      <c r="N23" s="13">
        <v>0.353348885</v>
      </c>
      <c r="O23" s="2">
        <v>9.3672000000000005E-10</v>
      </c>
      <c r="P23" s="2">
        <v>2.9187E-10</v>
      </c>
      <c r="Q23" s="2">
        <v>6.4400000000000005E-10</v>
      </c>
      <c r="R23" s="13">
        <v>0.18081481499999999</v>
      </c>
      <c r="S23" s="2">
        <v>1.7766000000000001E-10</v>
      </c>
      <c r="T23" s="2">
        <v>5.7968999999999999E-11</v>
      </c>
      <c r="U23" s="2">
        <v>1.19E-10</v>
      </c>
      <c r="V23" s="13">
        <v>0.21155042600000001</v>
      </c>
      <c r="W23" s="2">
        <v>3.4969000000000001E-10</v>
      </c>
      <c r="X23" s="2">
        <v>1.6594E-10</v>
      </c>
      <c r="Y23" s="2">
        <v>1.8299999999999999E-10</v>
      </c>
      <c r="Z23" s="13">
        <v>8.9308280000000004E-2</v>
      </c>
      <c r="AA23" s="13">
        <f>AVERAGE(F23,J23,N23,R23,V23,Z23)</f>
        <v>0.17893291116666665</v>
      </c>
      <c r="AB23" s="13">
        <f>STDEVA(F23,J23,N23,R23,V23,Z23)</f>
        <v>0.10306202724164522</v>
      </c>
      <c r="AC23" s="13">
        <f>AB23/(SQRT(6))</f>
        <v>4.2074896433141745E-2</v>
      </c>
    </row>
    <row r="24" spans="2:29" x14ac:dyDescent="0.25">
      <c r="B24" s="1">
        <v>540</v>
      </c>
      <c r="C24" s="2">
        <v>1.8516000000000001E-10</v>
      </c>
      <c r="D24" s="2">
        <v>6.1561999999999996E-11</v>
      </c>
      <c r="E24" s="2">
        <v>1.2299999999999999E-10</v>
      </c>
      <c r="F24" s="13">
        <v>7.4965124999999994E-2</v>
      </c>
      <c r="G24" s="1"/>
      <c r="H24" s="1"/>
      <c r="I24" s="1"/>
      <c r="J24" s="13"/>
      <c r="K24" s="2">
        <v>3.1374999999999998E-10</v>
      </c>
      <c r="L24" s="2">
        <v>5.4218999999999999E-11</v>
      </c>
      <c r="M24" s="2">
        <v>2.5899999999999998E-10</v>
      </c>
      <c r="N24" s="13">
        <v>0.35613173199999998</v>
      </c>
      <c r="O24" s="2">
        <v>4.0015999999999999E-10</v>
      </c>
      <c r="P24" s="2">
        <v>2.9140999999999998E-10</v>
      </c>
      <c r="Q24" s="2">
        <v>1.08E-10</v>
      </c>
      <c r="R24" s="13">
        <v>3.0493309999999999E-2</v>
      </c>
      <c r="S24" s="1"/>
      <c r="T24" s="1"/>
      <c r="U24" s="1"/>
      <c r="V24" s="13"/>
      <c r="W24" s="2">
        <v>3.8219E-10</v>
      </c>
      <c r="X24" s="2">
        <v>1.6594E-10</v>
      </c>
      <c r="Y24" s="2">
        <v>2.16E-10</v>
      </c>
      <c r="Z24" s="13">
        <v>0.105104302</v>
      </c>
      <c r="AA24" s="13">
        <f>AVERAGE(F24,N24,R24,Z24)</f>
        <v>0.14167361724999999</v>
      </c>
      <c r="AB24" s="13">
        <f>STDEVA(F24,N24,R24,Z24)</f>
        <v>0.14621979056481005</v>
      </c>
      <c r="AC24" s="13">
        <f>AB24/(SQRT(4))</f>
        <v>7.3109895282405024E-2</v>
      </c>
    </row>
    <row r="25" spans="2:29" x14ac:dyDescent="0.25">
      <c r="B25" s="1">
        <v>720</v>
      </c>
      <c r="C25" s="1"/>
      <c r="D25" s="1"/>
      <c r="E25" s="1"/>
      <c r="F25" s="13"/>
      <c r="G25" s="1"/>
      <c r="H25" s="1"/>
      <c r="I25" s="1"/>
      <c r="J25" s="13"/>
      <c r="K25" s="2">
        <v>3.4641E-10</v>
      </c>
      <c r="L25" s="2">
        <v>7.3905999999999998E-11</v>
      </c>
      <c r="M25" s="2">
        <v>2.7199999999999999E-10</v>
      </c>
      <c r="N25" s="13">
        <v>0.373933448</v>
      </c>
      <c r="O25" s="2">
        <v>3.0358999999999998E-10</v>
      </c>
      <c r="P25" s="2">
        <v>1.3655999999999999E-10</v>
      </c>
      <c r="Q25" s="2">
        <v>1.6699999999999999E-10</v>
      </c>
      <c r="R25" s="13">
        <v>4.6834921000000002E-2</v>
      </c>
      <c r="S25" s="1"/>
      <c r="T25" s="1"/>
      <c r="U25" s="1"/>
      <c r="V25" s="13"/>
      <c r="W25" s="2">
        <v>3.6281000000000001E-10</v>
      </c>
      <c r="X25" s="3">
        <v>1.6937999999999999E-10</v>
      </c>
      <c r="Y25" s="2">
        <v>1.9300000000000001E-10</v>
      </c>
      <c r="Z25" s="13">
        <v>9.4013065000000007E-2</v>
      </c>
      <c r="AA25" s="13">
        <f>AVERAGE(N25,R25,Z25)</f>
        <v>0.17159381133333337</v>
      </c>
      <c r="AB25" s="13">
        <f>STDEVA(N25,R25,Z25)</f>
        <v>0.17681187952912036</v>
      </c>
      <c r="AC25" s="13">
        <f>AB25/(SQRT(3))</f>
        <v>0.10208238624206133</v>
      </c>
    </row>
    <row r="29" spans="2:29" x14ac:dyDescent="0.25">
      <c r="B29" s="35" t="s">
        <v>14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7"/>
    </row>
    <row r="30" spans="2:29" x14ac:dyDescent="0.25">
      <c r="B30" s="17" t="s">
        <v>23</v>
      </c>
      <c r="C30" s="35">
        <v>1</v>
      </c>
      <c r="D30" s="36"/>
      <c r="E30" s="36"/>
      <c r="F30" s="37"/>
      <c r="G30" s="35">
        <v>2</v>
      </c>
      <c r="H30" s="36"/>
      <c r="I30" s="36"/>
      <c r="J30" s="37"/>
      <c r="K30" s="35">
        <v>3</v>
      </c>
      <c r="L30" s="36"/>
      <c r="M30" s="36"/>
      <c r="N30" s="37"/>
      <c r="O30" s="35">
        <v>4</v>
      </c>
      <c r="P30" s="36"/>
      <c r="Q30" s="36"/>
      <c r="R30" s="37"/>
      <c r="S30" s="18"/>
      <c r="T30" s="18"/>
      <c r="U30" s="18"/>
    </row>
    <row r="31" spans="2:29" x14ac:dyDescent="0.25">
      <c r="B31" s="6" t="s">
        <v>10</v>
      </c>
      <c r="C31" s="9" t="s">
        <v>11</v>
      </c>
      <c r="D31" s="9" t="s">
        <v>12</v>
      </c>
      <c r="E31" s="9" t="s">
        <v>13</v>
      </c>
      <c r="F31" s="12" t="s">
        <v>0</v>
      </c>
      <c r="G31" s="6" t="s">
        <v>11</v>
      </c>
      <c r="H31" s="6" t="s">
        <v>12</v>
      </c>
      <c r="I31" s="6" t="s">
        <v>13</v>
      </c>
      <c r="J31" s="12" t="s">
        <v>0</v>
      </c>
      <c r="K31" s="6" t="s">
        <v>11</v>
      </c>
      <c r="L31" s="6" t="s">
        <v>12</v>
      </c>
      <c r="M31" s="6" t="s">
        <v>13</v>
      </c>
      <c r="N31" s="12" t="s">
        <v>0</v>
      </c>
      <c r="O31" s="6" t="s">
        <v>11</v>
      </c>
      <c r="P31" s="6" t="s">
        <v>12</v>
      </c>
      <c r="Q31" s="6" t="s">
        <v>13</v>
      </c>
      <c r="R31" s="12" t="s">
        <v>0</v>
      </c>
      <c r="S31" s="12" t="s">
        <v>1</v>
      </c>
      <c r="T31" s="12" t="s">
        <v>2</v>
      </c>
      <c r="U31" s="12" t="s">
        <v>3</v>
      </c>
    </row>
    <row r="32" spans="2:29" x14ac:dyDescent="0.25">
      <c r="B32" s="1">
        <v>0</v>
      </c>
      <c r="C32" s="2">
        <v>1.2754E-9</v>
      </c>
      <c r="D32" s="2">
        <v>4.3E-11</v>
      </c>
      <c r="E32" s="2">
        <v>1.2300000000000001E-9</v>
      </c>
      <c r="F32" s="13">
        <v>1</v>
      </c>
      <c r="G32" s="2">
        <v>1.15E-9</v>
      </c>
      <c r="H32" s="2">
        <v>5.2813000000000003E-11</v>
      </c>
      <c r="I32" s="2">
        <v>1.09E-9</v>
      </c>
      <c r="J32" s="13">
        <v>1</v>
      </c>
      <c r="K32" s="2">
        <v>6.7374999999999997E-10</v>
      </c>
      <c r="L32" s="2">
        <v>9.3375000000000001E-11</v>
      </c>
      <c r="M32" s="2">
        <v>5.7999999999999996E-10</v>
      </c>
      <c r="N32" s="13">
        <v>1</v>
      </c>
      <c r="O32" s="2">
        <v>8.2706000000000004E-10</v>
      </c>
      <c r="P32" s="2">
        <v>1.0331E-10</v>
      </c>
      <c r="Q32" s="2">
        <v>7.2299999999999998E-10</v>
      </c>
      <c r="R32" s="13">
        <v>1</v>
      </c>
      <c r="S32" s="13">
        <v>1</v>
      </c>
      <c r="T32" s="13">
        <f>STDEVA(F32,J32,N32,R32)</f>
        <v>0</v>
      </c>
      <c r="U32" s="13">
        <f>T32/(SQRT(4))</f>
        <v>0</v>
      </c>
    </row>
    <row r="33" spans="2:33" x14ac:dyDescent="0.25">
      <c r="B33" s="1">
        <v>300</v>
      </c>
      <c r="C33" s="2">
        <v>1.076E-9</v>
      </c>
      <c r="D33" s="2">
        <v>6.4436999999999999E-11</v>
      </c>
      <c r="E33" s="2">
        <v>1.01E-9</v>
      </c>
      <c r="F33" s="13">
        <v>0.82080699999999995</v>
      </c>
      <c r="G33" s="2">
        <v>8.9952999999999999E-10</v>
      </c>
      <c r="H33" s="2">
        <v>8.3281000000000004E-11</v>
      </c>
      <c r="I33" s="2">
        <v>8.1599999999999997E-10</v>
      </c>
      <c r="J33" s="13">
        <v>0.74394700000000002</v>
      </c>
      <c r="K33" s="2">
        <v>5.9587000000000003E-10</v>
      </c>
      <c r="L33" s="2">
        <v>9.9938000000000002E-11</v>
      </c>
      <c r="M33" s="2">
        <v>4.9399999999999995E-10</v>
      </c>
      <c r="N33" s="13">
        <v>0.85277999999999998</v>
      </c>
      <c r="O33" s="2">
        <v>6.2325999999999998E-10</v>
      </c>
      <c r="P33" s="2">
        <v>5.1875000000000002E-11</v>
      </c>
      <c r="Q33" s="2">
        <v>5.7099999999999999E-10</v>
      </c>
      <c r="R33" s="13">
        <v>0.78947800000000001</v>
      </c>
      <c r="S33" s="13">
        <f>AVERAGE(F33,J33,N33,R33)</f>
        <v>0.80175299999999994</v>
      </c>
      <c r="T33" s="13">
        <f t="shared" ref="T33:T34" si="2">STDEVA(F33,J33,N33,R33)</f>
        <v>4.6400498941282925E-2</v>
      </c>
      <c r="U33" s="13">
        <f t="shared" ref="U33:U34" si="3">T33/(SQRT(4))</f>
        <v>2.3200249470641462E-2</v>
      </c>
    </row>
    <row r="34" spans="2:33" x14ac:dyDescent="0.25">
      <c r="B34" s="1">
        <v>600</v>
      </c>
      <c r="C34" s="2">
        <v>7.2556000000000003E-10</v>
      </c>
      <c r="D34" s="2">
        <v>5.3937999999999999E-11</v>
      </c>
      <c r="E34" s="2">
        <v>6.7099999999999996E-10</v>
      </c>
      <c r="F34" s="13">
        <v>0.54497099999999998</v>
      </c>
      <c r="G34" s="2">
        <v>5.8439999999999997E-10</v>
      </c>
      <c r="H34" s="2">
        <v>7.7343999999999997E-11</v>
      </c>
      <c r="I34" s="2">
        <v>5.0700000000000001E-10</v>
      </c>
      <c r="J34" s="13">
        <v>0.462142</v>
      </c>
      <c r="K34" s="2">
        <v>4.6286999999999997E-10</v>
      </c>
      <c r="L34" s="2">
        <v>8.9187000000000004E-11</v>
      </c>
      <c r="M34" s="2">
        <v>3.73E-10</v>
      </c>
      <c r="N34" s="13">
        <v>0.64386500000000002</v>
      </c>
      <c r="O34" s="2">
        <v>3.3787999999999997E-10</v>
      </c>
      <c r="P34" s="2">
        <v>3.4188000000000003E-11</v>
      </c>
      <c r="Q34" s="2">
        <v>3.0299999999999999E-10</v>
      </c>
      <c r="R34" s="13">
        <v>0.41960900000000001</v>
      </c>
      <c r="S34" s="13">
        <f>AVERAGE(F34,J34,N34,R34)</f>
        <v>0.51764674999999993</v>
      </c>
      <c r="T34" s="13">
        <f t="shared" si="2"/>
        <v>9.894415759870219E-2</v>
      </c>
      <c r="U34" s="13">
        <f t="shared" si="3"/>
        <v>4.9472078799351095E-2</v>
      </c>
    </row>
    <row r="35" spans="2:33" x14ac:dyDescent="0.25">
      <c r="B35" s="1">
        <v>900</v>
      </c>
      <c r="C35" s="2">
        <v>4.8499999999999998E-10</v>
      </c>
      <c r="D35" s="2">
        <v>7.0155999999999998E-11</v>
      </c>
      <c r="E35" s="2">
        <v>4.1400000000000002E-10</v>
      </c>
      <c r="F35" s="13">
        <v>0.336615</v>
      </c>
      <c r="G35" s="2">
        <v>3.4047000000000001E-10</v>
      </c>
      <c r="H35" s="2">
        <v>4.4843999999999999E-11</v>
      </c>
      <c r="I35" s="2">
        <v>2.9500000000000002E-10</v>
      </c>
      <c r="J35" s="13">
        <v>0.26944000000000001</v>
      </c>
      <c r="K35" s="2">
        <v>4.0000000000000001E-10</v>
      </c>
      <c r="L35" s="2">
        <v>9.2250000000000005E-11</v>
      </c>
      <c r="M35" s="2">
        <v>3.0700000000000003E-10</v>
      </c>
      <c r="N35" s="13">
        <v>0.53026099999999998</v>
      </c>
      <c r="O35" s="1"/>
      <c r="P35" s="1"/>
      <c r="Q35" s="1"/>
      <c r="R35" s="13"/>
      <c r="S35" s="13">
        <f>AVERAGE(F35,J35,N35)</f>
        <v>0.37877199999999994</v>
      </c>
      <c r="T35" s="13">
        <f>STDEVA(F35,J35,N35)</f>
        <v>0.13542454724679726</v>
      </c>
      <c r="U35" s="13">
        <f>T35/(SQRT(3))</f>
        <v>7.8187398807821593E-2</v>
      </c>
    </row>
    <row r="36" spans="2:33" x14ac:dyDescent="0.25">
      <c r="B36" s="1">
        <v>1200</v>
      </c>
      <c r="C36" s="2">
        <v>3.4077999999999999E-10</v>
      </c>
      <c r="D36" s="2">
        <v>6.1406000000000002E-11</v>
      </c>
      <c r="E36" s="2">
        <v>2.7900000000000002E-10</v>
      </c>
      <c r="F36" s="13">
        <v>0.226691</v>
      </c>
      <c r="G36" s="2">
        <v>2.5156000000000001E-10</v>
      </c>
      <c r="H36" s="2">
        <v>5.4999999999999997E-11</v>
      </c>
      <c r="I36" s="2">
        <v>1.96E-10</v>
      </c>
      <c r="J36" s="13">
        <v>0.179149</v>
      </c>
      <c r="K36" s="2">
        <v>3.3263000000000002E-10</v>
      </c>
      <c r="L36" s="2">
        <v>8.8438000000000003E-11</v>
      </c>
      <c r="M36" s="2">
        <v>2.4399999999999998E-10</v>
      </c>
      <c r="N36" s="13">
        <v>0.42074899999999998</v>
      </c>
      <c r="O36" s="1"/>
      <c r="P36" s="1"/>
      <c r="Q36" s="1"/>
      <c r="R36" s="13"/>
      <c r="S36" s="13">
        <f>AVERAGE(F36,J36,N36)</f>
        <v>0.27552966666666667</v>
      </c>
      <c r="T36" s="13">
        <f>STDEVA(F36,J36,N36)</f>
        <v>0.12799043527284887</v>
      </c>
      <c r="U36" s="13">
        <f>T36/(SQRT(3))</f>
        <v>7.3895312258476675E-2</v>
      </c>
    </row>
    <row r="40" spans="2:33" x14ac:dyDescent="0.25">
      <c r="B40" s="25" t="s">
        <v>15</v>
      </c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7"/>
    </row>
    <row r="41" spans="2:33" x14ac:dyDescent="0.25">
      <c r="B41" s="15" t="s">
        <v>23</v>
      </c>
      <c r="C41" s="25">
        <v>1</v>
      </c>
      <c r="D41" s="26"/>
      <c r="E41" s="26"/>
      <c r="F41" s="27"/>
      <c r="G41" s="25">
        <v>2</v>
      </c>
      <c r="H41" s="26"/>
      <c r="I41" s="26"/>
      <c r="J41" s="27"/>
      <c r="K41" s="25">
        <v>3</v>
      </c>
      <c r="L41" s="26"/>
      <c r="M41" s="26"/>
      <c r="N41" s="27"/>
      <c r="O41" s="25">
        <v>4</v>
      </c>
      <c r="P41" s="26"/>
      <c r="Q41" s="26"/>
      <c r="R41" s="27"/>
      <c r="S41" s="25">
        <v>5</v>
      </c>
      <c r="T41" s="26"/>
      <c r="U41" s="26"/>
      <c r="V41" s="27"/>
      <c r="W41" s="25">
        <v>6</v>
      </c>
      <c r="X41" s="26"/>
      <c r="Y41" s="26"/>
      <c r="Z41" s="27"/>
      <c r="AA41" s="25">
        <v>7</v>
      </c>
      <c r="AB41" s="26"/>
      <c r="AC41" s="26"/>
      <c r="AD41" s="27"/>
      <c r="AE41" s="15"/>
      <c r="AF41" s="15"/>
      <c r="AG41" s="15"/>
    </row>
    <row r="42" spans="2:33" x14ac:dyDescent="0.25">
      <c r="B42" s="6" t="s">
        <v>10</v>
      </c>
      <c r="C42" s="6" t="s">
        <v>11</v>
      </c>
      <c r="D42" s="6" t="s">
        <v>12</v>
      </c>
      <c r="E42" s="6" t="s">
        <v>13</v>
      </c>
      <c r="F42" s="12" t="s">
        <v>0</v>
      </c>
      <c r="G42" s="6" t="s">
        <v>11</v>
      </c>
      <c r="H42" s="6" t="s">
        <v>12</v>
      </c>
      <c r="I42" s="6" t="s">
        <v>13</v>
      </c>
      <c r="J42" s="12" t="s">
        <v>0</v>
      </c>
      <c r="K42" s="6" t="s">
        <v>11</v>
      </c>
      <c r="L42" s="6" t="s">
        <v>12</v>
      </c>
      <c r="M42" s="6" t="s">
        <v>13</v>
      </c>
      <c r="N42" s="12" t="s">
        <v>0</v>
      </c>
      <c r="O42" s="6" t="s">
        <v>11</v>
      </c>
      <c r="P42" s="6" t="s">
        <v>12</v>
      </c>
      <c r="Q42" s="6" t="s">
        <v>13</v>
      </c>
      <c r="R42" s="12" t="s">
        <v>0</v>
      </c>
      <c r="S42" s="6" t="s">
        <v>11</v>
      </c>
      <c r="T42" s="6" t="s">
        <v>12</v>
      </c>
      <c r="U42" s="6" t="s">
        <v>13</v>
      </c>
      <c r="V42" s="12" t="s">
        <v>0</v>
      </c>
      <c r="W42" s="6" t="s">
        <v>11</v>
      </c>
      <c r="X42" s="6" t="s">
        <v>12</v>
      </c>
      <c r="Y42" s="6" t="s">
        <v>13</v>
      </c>
      <c r="Z42" s="12" t="s">
        <v>0</v>
      </c>
      <c r="AA42" s="6" t="s">
        <v>11</v>
      </c>
      <c r="AB42" s="6" t="s">
        <v>12</v>
      </c>
      <c r="AC42" s="6" t="s">
        <v>13</v>
      </c>
      <c r="AD42" s="12" t="s">
        <v>0</v>
      </c>
      <c r="AE42" s="12" t="s">
        <v>1</v>
      </c>
      <c r="AF42" s="12" t="s">
        <v>2</v>
      </c>
      <c r="AG42" s="12" t="s">
        <v>3</v>
      </c>
    </row>
    <row r="43" spans="2:33" x14ac:dyDescent="0.25">
      <c r="B43" s="1">
        <v>0</v>
      </c>
      <c r="C43" s="2">
        <v>9.3655999999999992E-10</v>
      </c>
      <c r="D43" s="2">
        <v>2.5186999999999998E-10</v>
      </c>
      <c r="E43" s="2">
        <v>6.8400000000000002E-10</v>
      </c>
      <c r="F43" s="13">
        <v>1</v>
      </c>
      <c r="G43" s="2">
        <v>2.1833000000000001E-9</v>
      </c>
      <c r="H43" s="2">
        <v>1.2484000000000001E-10</v>
      </c>
      <c r="I43" s="2">
        <v>2.0500000000000002E-9</v>
      </c>
      <c r="J43" s="13">
        <v>1</v>
      </c>
      <c r="K43" s="2">
        <v>1.4717E-9</v>
      </c>
      <c r="L43" s="2">
        <v>2.9375000000000002E-11</v>
      </c>
      <c r="M43" s="2">
        <v>1.44E-9</v>
      </c>
      <c r="N43" s="13">
        <v>1</v>
      </c>
      <c r="O43" s="2">
        <v>4.2094E-10</v>
      </c>
      <c r="P43" s="1">
        <v>5.8700000000000002E-11</v>
      </c>
      <c r="Q43" s="2">
        <v>3.6199999999999999E-10</v>
      </c>
      <c r="R43" s="13">
        <v>1</v>
      </c>
      <c r="S43" s="2">
        <v>1.3183000000000001E-9</v>
      </c>
      <c r="T43" s="2">
        <v>1.4625000000000001E-10</v>
      </c>
      <c r="U43" s="2">
        <v>1.1700000000000001E-9</v>
      </c>
      <c r="V43" s="13">
        <v>1</v>
      </c>
      <c r="W43" s="2">
        <v>1.0277999999999999E-9</v>
      </c>
      <c r="X43" s="2">
        <v>5.3438000000000001E-11</v>
      </c>
      <c r="Y43" s="2">
        <v>9.7399999999999995E-10</v>
      </c>
      <c r="Z43" s="13">
        <v>1</v>
      </c>
      <c r="AA43" s="2">
        <v>8.7171999999999996E-10</v>
      </c>
      <c r="AB43" s="2">
        <v>1.5E-11</v>
      </c>
      <c r="AC43" s="2">
        <v>8.5600000000000004E-10</v>
      </c>
      <c r="AD43" s="13">
        <v>1</v>
      </c>
      <c r="AE43" s="13">
        <v>1</v>
      </c>
      <c r="AF43" s="13">
        <f>STDEVA(F43,J43,N43,R43,V43,Z43,AD43)</f>
        <v>0</v>
      </c>
      <c r="AG43" s="13">
        <f>AF43/(SQRT(7))</f>
        <v>0</v>
      </c>
    </row>
    <row r="44" spans="2:33" x14ac:dyDescent="0.25">
      <c r="B44" s="1">
        <v>180</v>
      </c>
      <c r="C44" s="2">
        <v>8.9500000000000001E-10</v>
      </c>
      <c r="D44" s="2">
        <v>2.6891000000000001E-10</v>
      </c>
      <c r="E44" s="2">
        <v>6.2600000000000001E-10</v>
      </c>
      <c r="F44" s="13">
        <v>0.91441382199999999</v>
      </c>
      <c r="G44" s="2">
        <v>2.0772999999999998E-9</v>
      </c>
      <c r="H44" s="2">
        <v>1.9605999999999999E-10</v>
      </c>
      <c r="I44" s="2">
        <v>1.8800000000000001E-9</v>
      </c>
      <c r="J44" s="13">
        <v>0.91390651300000003</v>
      </c>
      <c r="K44" s="2">
        <v>1.5198000000000001E-9</v>
      </c>
      <c r="L44" s="2">
        <v>5.2031000000000002E-11</v>
      </c>
      <c r="M44" s="2">
        <v>1.4599999999999999E-9</v>
      </c>
      <c r="N44" s="13">
        <v>1.0176000000000001</v>
      </c>
      <c r="O44" s="2">
        <v>3.3719E-10</v>
      </c>
      <c r="P44" s="2">
        <v>5.4531E-11</v>
      </c>
      <c r="Q44" s="2">
        <v>2.8200000000000001E-10</v>
      </c>
      <c r="R44" s="13">
        <v>0.78029999999999999</v>
      </c>
      <c r="S44" s="2">
        <v>1.2644000000000001E-9</v>
      </c>
      <c r="T44" s="2">
        <v>1.875E-10</v>
      </c>
      <c r="U44" s="2">
        <v>1.07E-9</v>
      </c>
      <c r="V44" s="13">
        <v>0.91881745699999995</v>
      </c>
      <c r="W44" s="2">
        <v>1.1168999999999999E-9</v>
      </c>
      <c r="X44" s="2">
        <v>1.0296999999999999E-10</v>
      </c>
      <c r="Y44" s="2">
        <v>1.01E-9</v>
      </c>
      <c r="Z44" s="13">
        <v>1.0406091369999999</v>
      </c>
      <c r="AA44" s="2">
        <v>7.6953000000000003E-10</v>
      </c>
      <c r="AB44" s="2">
        <v>4.2968999999999999E-11</v>
      </c>
      <c r="AC44" s="2">
        <v>7.2599999999999997E-10</v>
      </c>
      <c r="AD44" s="13">
        <v>0.84807288300000006</v>
      </c>
      <c r="AE44" s="13">
        <f>AVERAGE(F44,J44,N44,R44,V44,Z44,AD44)</f>
        <v>0.91910283028571427</v>
      </c>
      <c r="AF44" s="13">
        <f>STDEVA(F44,J44,N44,R44,V44,Z44,AD44)</f>
        <v>9.020903878377573E-2</v>
      </c>
      <c r="AG44" s="13">
        <f>AF44/(SQRT(7))</f>
        <v>3.4095811804578734E-2</v>
      </c>
    </row>
    <row r="45" spans="2:33" x14ac:dyDescent="0.25">
      <c r="B45" s="1">
        <v>360</v>
      </c>
      <c r="C45" s="2">
        <v>9.0593999999999998E-10</v>
      </c>
      <c r="D45" s="2">
        <v>2.9739999999999998E-10</v>
      </c>
      <c r="E45" s="2">
        <v>6.0799999999999997E-10</v>
      </c>
      <c r="F45" s="13">
        <v>0.88863573299999998</v>
      </c>
      <c r="G45" s="2">
        <v>1.9728000000000001E-9</v>
      </c>
      <c r="H45" s="2">
        <v>2.6656000000000001E-10</v>
      </c>
      <c r="I45" s="2">
        <v>1.6999999999999999E-9</v>
      </c>
      <c r="J45" s="13">
        <v>0.82889150099999998</v>
      </c>
      <c r="K45" s="2">
        <v>1.6355E-9</v>
      </c>
      <c r="L45" s="2">
        <v>1.4031E-10</v>
      </c>
      <c r="M45" s="2">
        <v>1.49E-9</v>
      </c>
      <c r="N45" s="13">
        <v>1.0366</v>
      </c>
      <c r="O45" s="2">
        <v>2.8094000000000001E-10</v>
      </c>
      <c r="P45" s="2">
        <v>5.0000000000000002E-11</v>
      </c>
      <c r="Q45" s="2">
        <v>2.3000000000000001E-10</v>
      </c>
      <c r="R45" s="13">
        <v>0.63749999999999996</v>
      </c>
      <c r="S45" s="2">
        <v>8.9000000000000003E-10</v>
      </c>
      <c r="T45" s="2">
        <v>2.6827999999999998E-10</v>
      </c>
      <c r="U45" s="2">
        <v>6.2100000000000003E-10</v>
      </c>
      <c r="V45" s="13">
        <v>0.530455185</v>
      </c>
      <c r="W45" s="2">
        <v>1.1632999999999999E-9</v>
      </c>
      <c r="X45" s="2">
        <v>1.3422E-10</v>
      </c>
      <c r="Y45" s="2">
        <v>1.02E-9</v>
      </c>
      <c r="Z45" s="13">
        <v>1.056157773</v>
      </c>
      <c r="AA45" s="1"/>
      <c r="AB45" s="1"/>
      <c r="AC45" s="1"/>
      <c r="AD45" s="13"/>
      <c r="AE45" s="13">
        <f>AVERAGE(F45,J45,N45,R45,V45,Z45)</f>
        <v>0.82970669866666658</v>
      </c>
      <c r="AF45" s="13">
        <f>STDEVA(F45,J45,N45,R45,V45,Z45)</f>
        <v>0.21168519375816136</v>
      </c>
      <c r="AG45" s="13">
        <f>AF45/(SQRT(6))</f>
        <v>8.6420118468280988E-2</v>
      </c>
    </row>
    <row r="46" spans="2:33" x14ac:dyDescent="0.25">
      <c r="B46" s="1">
        <v>540</v>
      </c>
      <c r="C46" s="2">
        <v>9.1313000000000003E-10</v>
      </c>
      <c r="D46" s="2">
        <v>2.5406E-10</v>
      </c>
      <c r="E46" s="2">
        <v>6.59E-10</v>
      </c>
      <c r="F46" s="13">
        <v>0.96258160599999998</v>
      </c>
      <c r="G46" s="2">
        <v>1.9247000000000002E-9</v>
      </c>
      <c r="H46" s="2">
        <v>3.5280999999999999E-10</v>
      </c>
      <c r="I46" s="2">
        <v>1.57E-9</v>
      </c>
      <c r="J46" s="13">
        <v>0.76362426299999997</v>
      </c>
      <c r="K46" s="1"/>
      <c r="L46" s="1"/>
      <c r="M46" s="1"/>
      <c r="N46" s="13"/>
      <c r="O46" s="2">
        <v>2.2843999999999999E-10</v>
      </c>
      <c r="P46" s="2">
        <v>4.6094000000000001E-11</v>
      </c>
      <c r="Q46" s="2">
        <v>1.8199999999999999E-10</v>
      </c>
      <c r="R46" s="13">
        <v>0.50329999999999997</v>
      </c>
      <c r="S46" s="2">
        <v>8.4438000000000004E-10</v>
      </c>
      <c r="T46" s="2">
        <v>2.2812999999999999E-10</v>
      </c>
      <c r="U46" s="2">
        <v>6.1600000000000004E-10</v>
      </c>
      <c r="V46" s="13">
        <v>0.52578814900000004</v>
      </c>
      <c r="W46" s="2">
        <v>1.2623000000000001E-9</v>
      </c>
      <c r="X46" s="2">
        <v>1.8453000000000001E-10</v>
      </c>
      <c r="Y46" s="2">
        <v>1.07E-9</v>
      </c>
      <c r="Z46" s="13">
        <v>1.106128934</v>
      </c>
      <c r="AA46" s="1"/>
      <c r="AB46" s="1"/>
      <c r="AC46" s="1"/>
      <c r="AD46" s="13"/>
      <c r="AE46" s="13">
        <f>AVERAGE(F46,J46,R46,V46,Z46)</f>
        <v>0.77228459039999997</v>
      </c>
      <c r="AF46" s="13">
        <f>STDEVA(F46,J46,R46,V46,Z46)</f>
        <v>0.26497792675342607</v>
      </c>
      <c r="AG46" s="13">
        <f>AF46/(SQRT(5))</f>
        <v>0.11850173135152417</v>
      </c>
    </row>
    <row r="47" spans="2:33" x14ac:dyDescent="0.25">
      <c r="B47" s="1">
        <v>720</v>
      </c>
      <c r="C47" s="2">
        <v>8.6671999999999998E-10</v>
      </c>
      <c r="D47" s="2">
        <v>2.7499999999999998E-10</v>
      </c>
      <c r="E47" s="2">
        <v>5.9100000000000003E-10</v>
      </c>
      <c r="F47" s="13">
        <v>0.86421592300000005</v>
      </c>
      <c r="G47" s="2">
        <v>2.2572E-9</v>
      </c>
      <c r="H47" s="2">
        <v>3.9375000000000001E-10</v>
      </c>
      <c r="I47" s="2">
        <v>1.86E-9</v>
      </c>
      <c r="J47" s="13">
        <v>0.90526412899999997</v>
      </c>
      <c r="K47" s="1"/>
      <c r="L47" s="1"/>
      <c r="M47" s="1"/>
      <c r="N47" s="13"/>
      <c r="O47" s="1"/>
      <c r="P47" s="1"/>
      <c r="Q47" s="1"/>
      <c r="R47" s="13"/>
      <c r="S47" s="2">
        <v>6.5812E-10</v>
      </c>
      <c r="T47" s="2">
        <v>1.6686999999999999E-10</v>
      </c>
      <c r="U47" s="2">
        <v>4.9099999999999996E-10</v>
      </c>
      <c r="V47" s="13">
        <v>0.41913740900000002</v>
      </c>
      <c r="W47" s="2">
        <v>1.4059000000000001E-9</v>
      </c>
      <c r="X47" s="2">
        <v>1.8828E-10</v>
      </c>
      <c r="Y47" s="2">
        <v>1.21E-9</v>
      </c>
      <c r="Z47" s="13">
        <v>1.2496587509999999</v>
      </c>
      <c r="AA47" s="1"/>
      <c r="AB47" s="1"/>
      <c r="AC47" s="1"/>
      <c r="AD47" s="13"/>
      <c r="AE47" s="13">
        <f>AVERAGE(F47,J47,V47,Z47)</f>
        <v>0.85956905299999997</v>
      </c>
      <c r="AF47" s="13">
        <f>STDEVA(F47,J47,V47,Z47)</f>
        <v>0.34071475796904577</v>
      </c>
      <c r="AG47" s="13">
        <f>AF47/(SQRT(4))</f>
        <v>0.17035737898452288</v>
      </c>
    </row>
    <row r="48" spans="2:33" x14ac:dyDescent="0.25">
      <c r="B48" s="1">
        <v>900</v>
      </c>
      <c r="C48" s="2">
        <v>7.8968999999999999E-10</v>
      </c>
      <c r="D48" s="2">
        <v>2.6207999999999999E-10</v>
      </c>
      <c r="E48" s="2">
        <v>5.2700000000000004E-10</v>
      </c>
      <c r="F48" s="13">
        <v>0.77058230699999997</v>
      </c>
      <c r="G48" s="2">
        <v>2.1700000000000002E-9</v>
      </c>
      <c r="H48" s="2">
        <v>4.2125000000000002E-10</v>
      </c>
      <c r="I48" s="2">
        <v>1.74E-9</v>
      </c>
      <c r="J48" s="13">
        <v>0.84954286199999995</v>
      </c>
      <c r="K48" s="1"/>
      <c r="L48" s="1"/>
      <c r="M48" s="1"/>
      <c r="N48" s="13"/>
      <c r="O48" s="1"/>
      <c r="P48" s="1"/>
      <c r="Q48" s="1"/>
      <c r="R48" s="13"/>
      <c r="S48" s="2">
        <v>6.1500000000000005E-10</v>
      </c>
      <c r="T48" s="2">
        <v>1.3172000000000001E-10</v>
      </c>
      <c r="U48" s="2">
        <v>4.8299999999999999E-10</v>
      </c>
      <c r="V48" s="13">
        <v>0.41233735799999999</v>
      </c>
      <c r="W48" s="2">
        <v>1.2041E-9</v>
      </c>
      <c r="X48" s="2">
        <v>2.1077999999999999E-10</v>
      </c>
      <c r="Y48" s="2">
        <v>9.9299999999999998E-10</v>
      </c>
      <c r="Z48" s="13">
        <v>1.0194568340000001</v>
      </c>
      <c r="AA48" s="1"/>
      <c r="AB48" s="1"/>
      <c r="AC48" s="1"/>
      <c r="AD48" s="13"/>
      <c r="AE48" s="13">
        <f>AVERAGE(F48,J48,V48,Z48)</f>
        <v>0.76297984024999999</v>
      </c>
      <c r="AF48" s="13">
        <f>STDEVA(F48,J48,V48,Z48)</f>
        <v>0.25578738105221627</v>
      </c>
      <c r="AG48" s="13">
        <f>AF48/(SQRT(4))</f>
        <v>0.12789369052610813</v>
      </c>
    </row>
    <row r="49" spans="2:33" x14ac:dyDescent="0.25">
      <c r="B49" s="1">
        <v>1080</v>
      </c>
      <c r="C49" s="2">
        <v>8.2702999999999999E-10</v>
      </c>
      <c r="D49" s="2">
        <v>2.7983999999999999E-10</v>
      </c>
      <c r="E49" s="2">
        <v>5.4699999999999997E-10</v>
      </c>
      <c r="F49" s="13">
        <v>0.79917919100000001</v>
      </c>
      <c r="G49" s="1"/>
      <c r="H49" s="1"/>
      <c r="I49" s="1"/>
      <c r="J49" s="13"/>
      <c r="K49" s="1"/>
      <c r="L49" s="1"/>
      <c r="M49" s="1"/>
      <c r="N49" s="13"/>
      <c r="O49" s="1"/>
      <c r="P49" s="1"/>
      <c r="Q49" s="1"/>
      <c r="R49" s="13"/>
      <c r="S49" s="2">
        <v>5.7656000000000002E-10</v>
      </c>
      <c r="T49" s="2">
        <v>1.4859E-10</v>
      </c>
      <c r="U49" s="2">
        <v>4.2700000000000002E-10</v>
      </c>
      <c r="V49" s="13">
        <v>0.36514653800000002</v>
      </c>
      <c r="W49" s="2">
        <v>1.2590999999999999E-9</v>
      </c>
      <c r="X49" s="2">
        <v>2.8280999999999998E-10</v>
      </c>
      <c r="Y49" s="2">
        <v>9.7599999999999994E-10</v>
      </c>
      <c r="Z49" s="13">
        <v>1.0019787309999999</v>
      </c>
      <c r="AA49" s="1"/>
      <c r="AB49" s="1"/>
      <c r="AC49" s="1"/>
      <c r="AD49" s="13"/>
      <c r="AE49" s="13">
        <f>AVERAGE(F49,V49,Z49)</f>
        <v>0.72210148666666674</v>
      </c>
      <c r="AF49" s="13">
        <f>STDEVA(F49,V49,Z49)</f>
        <v>0.32533757835403793</v>
      </c>
      <c r="AG49" s="13">
        <f>AF49/(SQRT(3))</f>
        <v>0.18783373844020476</v>
      </c>
    </row>
    <row r="53" spans="2:33" ht="32.25" customHeight="1" x14ac:dyDescent="0.25">
      <c r="B53" s="5" t="s">
        <v>7</v>
      </c>
    </row>
    <row r="54" spans="2:33" x14ac:dyDescent="0.25">
      <c r="B54" s="28" t="s">
        <v>22</v>
      </c>
      <c r="C54" s="28"/>
    </row>
    <row r="55" spans="2:33" x14ac:dyDescent="0.25">
      <c r="B55" s="6" t="s">
        <v>6</v>
      </c>
      <c r="C55" s="6" t="s">
        <v>5</v>
      </c>
    </row>
    <row r="56" spans="2:33" x14ac:dyDescent="0.25">
      <c r="B56" s="1">
        <v>90.83</v>
      </c>
      <c r="C56" s="1">
        <v>55.58</v>
      </c>
    </row>
    <row r="57" spans="2:33" x14ac:dyDescent="0.25">
      <c r="B57" s="1">
        <v>110.68</v>
      </c>
      <c r="C57" s="1">
        <v>76.97</v>
      </c>
    </row>
    <row r="58" spans="2:33" x14ac:dyDescent="0.25">
      <c r="B58" s="1">
        <v>115.56</v>
      </c>
      <c r="C58" s="1">
        <v>86.67</v>
      </c>
    </row>
    <row r="59" spans="2:33" x14ac:dyDescent="0.25">
      <c r="B59" s="1">
        <v>133.46</v>
      </c>
      <c r="C59" s="1">
        <v>90</v>
      </c>
    </row>
    <row r="60" spans="2:33" x14ac:dyDescent="0.25">
      <c r="B60" s="1">
        <v>154.13</v>
      </c>
      <c r="C60" s="1">
        <v>93.88</v>
      </c>
    </row>
    <row r="61" spans="2:33" x14ac:dyDescent="0.25">
      <c r="B61" s="1">
        <v>184.72</v>
      </c>
      <c r="C61" s="1">
        <v>100.41</v>
      </c>
    </row>
    <row r="62" spans="2:33" x14ac:dyDescent="0.25">
      <c r="B62" s="1">
        <v>194.88</v>
      </c>
      <c r="C62" s="1">
        <v>121.1</v>
      </c>
    </row>
    <row r="66" spans="2:8" ht="33" customHeight="1" x14ac:dyDescent="0.25">
      <c r="B66" s="5" t="s">
        <v>8</v>
      </c>
    </row>
    <row r="67" spans="2:8" x14ac:dyDescent="0.25">
      <c r="B67" s="23" t="s">
        <v>10</v>
      </c>
      <c r="C67" s="23" t="s">
        <v>18</v>
      </c>
      <c r="D67" s="29" t="s">
        <v>17</v>
      </c>
      <c r="E67" s="30"/>
      <c r="F67" s="30"/>
      <c r="G67" s="30"/>
      <c r="H67" s="31"/>
    </row>
    <row r="68" spans="2:8" x14ac:dyDescent="0.25">
      <c r="B68" s="10">
        <v>0</v>
      </c>
      <c r="C68" s="22">
        <v>1</v>
      </c>
      <c r="D68" s="21">
        <v>-1049</v>
      </c>
      <c r="E68" s="21">
        <v>-583</v>
      </c>
      <c r="F68" s="21">
        <v>-1031</v>
      </c>
      <c r="G68" s="21">
        <v>-584</v>
      </c>
      <c r="H68" s="21">
        <v>-1536</v>
      </c>
    </row>
    <row r="69" spans="2:8" x14ac:dyDescent="0.25">
      <c r="B69" s="10">
        <v>30</v>
      </c>
      <c r="C69" s="22">
        <v>0.33150000000000002</v>
      </c>
      <c r="D69" s="21">
        <v>-3048</v>
      </c>
      <c r="E69" s="21">
        <v>-160</v>
      </c>
      <c r="F69" s="21">
        <v>-183</v>
      </c>
      <c r="G69" s="21">
        <v>-119</v>
      </c>
      <c r="H69" s="21">
        <v>-758</v>
      </c>
    </row>
    <row r="70" spans="2:8" x14ac:dyDescent="0.25">
      <c r="B70" s="10">
        <v>60</v>
      </c>
      <c r="C70" s="22">
        <v>0.23430000000000001</v>
      </c>
      <c r="D70" s="21">
        <v>-194</v>
      </c>
      <c r="E70" s="21">
        <v>-89</v>
      </c>
      <c r="F70" s="21">
        <v>-100</v>
      </c>
      <c r="G70" s="21">
        <v>-70</v>
      </c>
      <c r="H70" s="21">
        <v>-948</v>
      </c>
    </row>
    <row r="71" spans="2:8" x14ac:dyDescent="0.25">
      <c r="B71" s="10">
        <v>90</v>
      </c>
      <c r="C71" s="22">
        <v>0.2104</v>
      </c>
      <c r="D71" s="21">
        <v>-120</v>
      </c>
      <c r="E71" s="21">
        <v>-64</v>
      </c>
      <c r="F71" s="21">
        <v>-73</v>
      </c>
      <c r="G71" s="21">
        <v>-68</v>
      </c>
      <c r="H71" s="21">
        <v>-682</v>
      </c>
    </row>
  </sheetData>
  <mergeCells count="38">
    <mergeCell ref="D67:H67"/>
    <mergeCell ref="BG3:BJ3"/>
    <mergeCell ref="B2:BM2"/>
    <mergeCell ref="C3:F3"/>
    <mergeCell ref="G3:J3"/>
    <mergeCell ref="K3:N3"/>
    <mergeCell ref="O3:R3"/>
    <mergeCell ref="S3:V3"/>
    <mergeCell ref="W3:Z3"/>
    <mergeCell ref="AA3:AD3"/>
    <mergeCell ref="AE3:AH3"/>
    <mergeCell ref="AI3:AL3"/>
    <mergeCell ref="AM3:AP3"/>
    <mergeCell ref="AQ3:AT3"/>
    <mergeCell ref="AU3:AX3"/>
    <mergeCell ref="AY3:BB3"/>
    <mergeCell ref="BC3:BF3"/>
    <mergeCell ref="B40:AG40"/>
    <mergeCell ref="C19:F19"/>
    <mergeCell ref="G19:J19"/>
    <mergeCell ref="K19:N19"/>
    <mergeCell ref="O19:R19"/>
    <mergeCell ref="S19:V19"/>
    <mergeCell ref="W19:Z19"/>
    <mergeCell ref="B18:AC18"/>
    <mergeCell ref="B29:U29"/>
    <mergeCell ref="C30:F30"/>
    <mergeCell ref="G30:J30"/>
    <mergeCell ref="K30:N30"/>
    <mergeCell ref="O30:R30"/>
    <mergeCell ref="AA41:AD41"/>
    <mergeCell ref="B54:C54"/>
    <mergeCell ref="C41:F41"/>
    <mergeCell ref="G41:J41"/>
    <mergeCell ref="K41:N41"/>
    <mergeCell ref="O41:R41"/>
    <mergeCell ref="S41:V41"/>
    <mergeCell ref="W41:Z4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DR-ISLAS</dc:creator>
  <cp:lastModifiedBy>DLEON</cp:lastModifiedBy>
  <dcterms:created xsi:type="dcterms:W3CDTF">2018-06-01T14:57:41Z</dcterms:created>
  <dcterms:modified xsi:type="dcterms:W3CDTF">2018-06-01T17:22:55Z</dcterms:modified>
</cp:coreProperties>
</file>