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656b8bbd29f7e5f/Lab Data/Mennella Lab/C7orf47-Rcd4 Project/eLife/Revisions/Final Submission/"/>
    </mc:Choice>
  </mc:AlternateContent>
  <xr:revisionPtr revIDLastSave="4" documentId="8_{FBD858F9-4C42-4D6B-A464-B22553A19274}" xr6:coauthVersionLast="34" xr6:coauthVersionMax="34" xr10:uidLastSave="{3D5D2642-D692-449B-B7EF-DA312E24FD2D}"/>
  <bookViews>
    <workbookView xWindow="0" yWindow="0" windowWidth="23040" windowHeight="9072" xr2:uid="{05D55F80-2549-4375-B099-CF03F7C6CF40}"/>
  </bookViews>
  <sheets>
    <sheet name="Fig 3C" sheetId="1" r:id="rId1"/>
    <sheet name="Fig 3E" sheetId="2" r:id="rId2"/>
    <sheet name="SAS6" sheetId="3" r:id="rId3"/>
    <sheet name="CEP135" sheetId="4" r:id="rId4"/>
    <sheet name="CETN1" sheetId="5" r:id="rId5"/>
    <sheet name="CEP295" sheetId="6" r:id="rId6"/>
    <sheet name="POC1B" sheetId="7" r:id="rId7"/>
    <sheet name="CEP152" sheetId="8" r:id="rId8"/>
    <sheet name="Fig. 3F" sheetId="10" r:id="rId9"/>
  </sheets>
  <externalReferences>
    <externalReference r:id="rId10"/>
  </externalReferences>
  <definedNames>
    <definedName name="_xlnm.Print_Area" localSheetId="3">'CEP135'!$A$1:$M$21</definedName>
    <definedName name="_xlnm.Print_Area" localSheetId="5">'CEP295'!$A$1:$N$21</definedName>
    <definedName name="_xlnm.Print_Area" localSheetId="4">CETN1!$A$1:$N$21</definedName>
    <definedName name="_xlnm.Print_Area" localSheetId="8">'Fig. 3F'!$Q$4:$AE$27</definedName>
    <definedName name="_xlnm.Print_Area" localSheetId="6">POC1B!$A$1:$N$21</definedName>
    <definedName name="_xlnm.Print_Area" localSheetId="2">'SAS6'!$A$1:$N$28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7" i="10" l="1"/>
  <c r="V27" i="10"/>
  <c r="U27" i="10"/>
  <c r="T27" i="10"/>
  <c r="S27" i="10"/>
  <c r="R27" i="10"/>
  <c r="W26" i="10"/>
  <c r="V26" i="10"/>
  <c r="U26" i="10"/>
  <c r="T26" i="10"/>
  <c r="S26" i="10"/>
  <c r="R26" i="10"/>
  <c r="W25" i="10"/>
  <c r="V25" i="10"/>
  <c r="U25" i="10"/>
  <c r="T25" i="10"/>
  <c r="S25" i="10"/>
  <c r="R25" i="10"/>
  <c r="W24" i="10"/>
  <c r="V24" i="10"/>
  <c r="U24" i="10"/>
  <c r="T24" i="10"/>
  <c r="S24" i="10"/>
  <c r="R24" i="10"/>
  <c r="W23" i="10"/>
  <c r="V23" i="10"/>
  <c r="U23" i="10"/>
  <c r="T23" i="10"/>
  <c r="S23" i="10"/>
  <c r="R23" i="10"/>
  <c r="V22" i="10"/>
  <c r="T22" i="10"/>
  <c r="R22" i="10"/>
  <c r="W19" i="10"/>
  <c r="V19" i="10"/>
  <c r="AD9" i="10" s="1"/>
  <c r="U19" i="10"/>
  <c r="AC9" i="10" s="1"/>
  <c r="T19" i="10"/>
  <c r="S19" i="10"/>
  <c r="R19" i="10"/>
  <c r="Z9" i="10" s="1"/>
  <c r="W18" i="10"/>
  <c r="V18" i="10"/>
  <c r="U18" i="10"/>
  <c r="T18" i="10"/>
  <c r="S18" i="10"/>
  <c r="R18" i="10"/>
  <c r="W17" i="10"/>
  <c r="V17" i="10"/>
  <c r="U17" i="10"/>
  <c r="T17" i="10"/>
  <c r="S17" i="10"/>
  <c r="R17" i="10"/>
  <c r="W16" i="10"/>
  <c r="V16" i="10"/>
  <c r="U16" i="10"/>
  <c r="T16" i="10"/>
  <c r="S16" i="10"/>
  <c r="R16" i="10"/>
  <c r="W15" i="10"/>
  <c r="V15" i="10"/>
  <c r="U15" i="10"/>
  <c r="T15" i="10"/>
  <c r="S15" i="10"/>
  <c r="R15" i="10"/>
  <c r="V14" i="10"/>
  <c r="T14" i="10"/>
  <c r="R14" i="10"/>
  <c r="W11" i="10"/>
  <c r="AE8" i="10" s="1"/>
  <c r="V11" i="10"/>
  <c r="AD8" i="10" s="1"/>
  <c r="U11" i="10"/>
  <c r="T11" i="10"/>
  <c r="S11" i="10"/>
  <c r="AA8" i="10" s="1"/>
  <c r="R11" i="10"/>
  <c r="Z8" i="10" s="1"/>
  <c r="AE10" i="10"/>
  <c r="AD10" i="10"/>
  <c r="AC10" i="10"/>
  <c r="AB10" i="10"/>
  <c r="AA10" i="10"/>
  <c r="Z10" i="10"/>
  <c r="W10" i="10"/>
  <c r="V10" i="10"/>
  <c r="U10" i="10"/>
  <c r="T10" i="10"/>
  <c r="S10" i="10"/>
  <c r="R10" i="10"/>
  <c r="AE9" i="10"/>
  <c r="AB9" i="10"/>
  <c r="AA9" i="10"/>
  <c r="W9" i="10"/>
  <c r="V9" i="10"/>
  <c r="U9" i="10"/>
  <c r="T9" i="10"/>
  <c r="S9" i="10"/>
  <c r="R9" i="10"/>
  <c r="AC8" i="10"/>
  <c r="AB8" i="10"/>
  <c r="W8" i="10"/>
  <c r="V8" i="10"/>
  <c r="U8" i="10"/>
  <c r="T8" i="10"/>
  <c r="S8" i="10"/>
  <c r="R8" i="10"/>
  <c r="W7" i="10"/>
  <c r="V7" i="10"/>
  <c r="U7" i="10"/>
  <c r="T7" i="10"/>
  <c r="S7" i="10"/>
  <c r="R7" i="10"/>
  <c r="V6" i="10"/>
  <c r="T6" i="10"/>
  <c r="R6" i="10"/>
  <c r="G82" i="8" l="1"/>
  <c r="F82" i="8"/>
  <c r="E82" i="8"/>
  <c r="D82" i="8"/>
  <c r="C82" i="8"/>
  <c r="B82" i="8"/>
  <c r="G73" i="8"/>
  <c r="F73" i="8"/>
  <c r="E73" i="8"/>
  <c r="D73" i="8"/>
  <c r="C73" i="8"/>
  <c r="B73" i="8"/>
  <c r="G64" i="8"/>
  <c r="F64" i="8"/>
  <c r="E64" i="8"/>
  <c r="D64" i="8"/>
  <c r="C64" i="8"/>
  <c r="B64" i="8"/>
  <c r="G55" i="8"/>
  <c r="F55" i="8"/>
  <c r="E55" i="8"/>
  <c r="D55" i="8"/>
  <c r="C55" i="8"/>
  <c r="B55" i="8"/>
  <c r="G46" i="8"/>
  <c r="F46" i="8"/>
  <c r="E46" i="8"/>
  <c r="D46" i="8"/>
  <c r="C46" i="8"/>
  <c r="B46" i="8"/>
  <c r="G37" i="8"/>
  <c r="F37" i="8"/>
  <c r="E37" i="8"/>
  <c r="D37" i="8"/>
  <c r="C37" i="8"/>
  <c r="B37" i="8"/>
  <c r="G28" i="8"/>
  <c r="F28" i="8"/>
  <c r="E28" i="8"/>
  <c r="D28" i="8"/>
  <c r="C28" i="8"/>
  <c r="B28" i="8"/>
  <c r="K25" i="8"/>
  <c r="L24" i="8"/>
  <c r="K24" i="8"/>
  <c r="J24" i="8"/>
  <c r="F19" i="8"/>
  <c r="D19" i="8"/>
  <c r="G19" i="8" s="1"/>
  <c r="C19" i="8"/>
  <c r="B19" i="8"/>
  <c r="E19" i="8" s="1"/>
  <c r="F10" i="8"/>
  <c r="K5" i="8" s="1"/>
  <c r="D10" i="8"/>
  <c r="G10" i="8" s="1"/>
  <c r="C10" i="8"/>
  <c r="B10" i="8"/>
  <c r="E10" i="8" s="1"/>
  <c r="L6" i="8"/>
  <c r="L25" i="8" s="1"/>
  <c r="K6" i="8"/>
  <c r="J6" i="8"/>
  <c r="J25" i="8" s="1"/>
  <c r="K4" i="8"/>
  <c r="E37" i="7"/>
  <c r="D37" i="7"/>
  <c r="C37" i="7"/>
  <c r="F37" i="7" s="1"/>
  <c r="B37" i="7"/>
  <c r="F35" i="7"/>
  <c r="E34" i="7"/>
  <c r="D32" i="7"/>
  <c r="G37" i="7" s="1"/>
  <c r="C32" i="7"/>
  <c r="B32" i="7"/>
  <c r="D28" i="7"/>
  <c r="G28" i="7" s="1"/>
  <c r="C28" i="7"/>
  <c r="B28" i="7"/>
  <c r="E28" i="7" s="1"/>
  <c r="G26" i="7"/>
  <c r="E25" i="7"/>
  <c r="L24" i="7"/>
  <c r="K24" i="7"/>
  <c r="J24" i="7"/>
  <c r="G24" i="7"/>
  <c r="D23" i="7"/>
  <c r="G27" i="7" s="1"/>
  <c r="C23" i="7"/>
  <c r="F26" i="7" s="1"/>
  <c r="B23" i="7"/>
  <c r="E26" i="7" s="1"/>
  <c r="F19" i="7"/>
  <c r="E19" i="7"/>
  <c r="D19" i="7"/>
  <c r="G19" i="7" s="1"/>
  <c r="C19" i="7"/>
  <c r="B19" i="7"/>
  <c r="D10" i="7"/>
  <c r="C10" i="7"/>
  <c r="F10" i="7" s="1"/>
  <c r="B10" i="7"/>
  <c r="E10" i="7" s="1"/>
  <c r="E9" i="7"/>
  <c r="K6" i="7"/>
  <c r="K25" i="7" s="1"/>
  <c r="F6" i="7"/>
  <c r="E6" i="7"/>
  <c r="D5" i="7"/>
  <c r="G33" i="7" s="1"/>
  <c r="C5" i="7"/>
  <c r="F36" i="7" s="1"/>
  <c r="B5" i="7"/>
  <c r="E35" i="7" s="1"/>
  <c r="F28" i="6"/>
  <c r="E28" i="6"/>
  <c r="D28" i="6"/>
  <c r="G28" i="6" s="1"/>
  <c r="C28" i="6"/>
  <c r="B28" i="6"/>
  <c r="L25" i="6"/>
  <c r="L24" i="6"/>
  <c r="K24" i="6"/>
  <c r="J24" i="6"/>
  <c r="F19" i="6"/>
  <c r="E19" i="6"/>
  <c r="D19" i="6"/>
  <c r="G19" i="6" s="1"/>
  <c r="L4" i="6" s="1"/>
  <c r="C19" i="6"/>
  <c r="B19" i="6"/>
  <c r="G10" i="6"/>
  <c r="L5" i="6" s="1"/>
  <c r="D10" i="6"/>
  <c r="C10" i="6"/>
  <c r="F10" i="6" s="1"/>
  <c r="B10" i="6"/>
  <c r="E10" i="6" s="1"/>
  <c r="L6" i="6"/>
  <c r="K6" i="6"/>
  <c r="K25" i="6" s="1"/>
  <c r="J6" i="6"/>
  <c r="J25" i="6" s="1"/>
  <c r="G128" i="5"/>
  <c r="F128" i="5"/>
  <c r="D128" i="5"/>
  <c r="C128" i="5"/>
  <c r="B128" i="5"/>
  <c r="E128" i="5" s="1"/>
  <c r="E119" i="5"/>
  <c r="D119" i="5"/>
  <c r="G119" i="5" s="1"/>
  <c r="C119" i="5"/>
  <c r="F119" i="5" s="1"/>
  <c r="B119" i="5"/>
  <c r="G110" i="5"/>
  <c r="F110" i="5"/>
  <c r="D110" i="5"/>
  <c r="C110" i="5"/>
  <c r="B110" i="5"/>
  <c r="E110" i="5" s="1"/>
  <c r="E101" i="5"/>
  <c r="D101" i="5"/>
  <c r="G101" i="5" s="1"/>
  <c r="C101" i="5"/>
  <c r="F101" i="5" s="1"/>
  <c r="B101" i="5"/>
  <c r="G92" i="5"/>
  <c r="F92" i="5"/>
  <c r="D92" i="5"/>
  <c r="C92" i="5"/>
  <c r="B92" i="5"/>
  <c r="E92" i="5" s="1"/>
  <c r="G90" i="5"/>
  <c r="G89" i="5"/>
  <c r="F89" i="5"/>
  <c r="F88" i="5"/>
  <c r="E88" i="5"/>
  <c r="D87" i="5"/>
  <c r="G91" i="5" s="1"/>
  <c r="C87" i="5"/>
  <c r="F90" i="5" s="1"/>
  <c r="B87" i="5"/>
  <c r="E89" i="5" s="1"/>
  <c r="G83" i="5"/>
  <c r="D83" i="5"/>
  <c r="C83" i="5"/>
  <c r="F83" i="5" s="1"/>
  <c r="B83" i="5"/>
  <c r="E83" i="5" s="1"/>
  <c r="F74" i="5"/>
  <c r="E74" i="5"/>
  <c r="D74" i="5"/>
  <c r="G74" i="5" s="1"/>
  <c r="C74" i="5"/>
  <c r="B74" i="5"/>
  <c r="G65" i="5"/>
  <c r="D65" i="5"/>
  <c r="C65" i="5"/>
  <c r="F65" i="5" s="1"/>
  <c r="B65" i="5"/>
  <c r="E65" i="5" s="1"/>
  <c r="F56" i="5"/>
  <c r="E56" i="5"/>
  <c r="D56" i="5"/>
  <c r="G56" i="5" s="1"/>
  <c r="C56" i="5"/>
  <c r="B56" i="5"/>
  <c r="G47" i="5"/>
  <c r="D47" i="5"/>
  <c r="C47" i="5"/>
  <c r="F47" i="5" s="1"/>
  <c r="B47" i="5"/>
  <c r="E47" i="5" s="1"/>
  <c r="E38" i="5"/>
  <c r="D38" i="5"/>
  <c r="G38" i="5" s="1"/>
  <c r="C38" i="5"/>
  <c r="B38" i="5"/>
  <c r="G37" i="5"/>
  <c r="F37" i="5"/>
  <c r="E37" i="5"/>
  <c r="G36" i="5"/>
  <c r="F36" i="5"/>
  <c r="E36" i="5"/>
  <c r="G35" i="5"/>
  <c r="F35" i="5"/>
  <c r="E35" i="5"/>
  <c r="G34" i="5"/>
  <c r="F34" i="5"/>
  <c r="E34" i="5"/>
  <c r="D33" i="5"/>
  <c r="C33" i="5"/>
  <c r="F38" i="5" s="1"/>
  <c r="B33" i="5"/>
  <c r="D28" i="5"/>
  <c r="C28" i="5"/>
  <c r="B28" i="5"/>
  <c r="E28" i="5" s="1"/>
  <c r="G26" i="5"/>
  <c r="E25" i="5"/>
  <c r="L24" i="5"/>
  <c r="K24" i="5"/>
  <c r="J24" i="5"/>
  <c r="G24" i="5"/>
  <c r="D23" i="5"/>
  <c r="G27" i="5" s="1"/>
  <c r="C23" i="5"/>
  <c r="F26" i="5" s="1"/>
  <c r="B23" i="5"/>
  <c r="E26" i="5" s="1"/>
  <c r="E19" i="5"/>
  <c r="D19" i="5"/>
  <c r="G19" i="5" s="1"/>
  <c r="C19" i="5"/>
  <c r="B19" i="5"/>
  <c r="F17" i="5"/>
  <c r="F16" i="5"/>
  <c r="E16" i="5"/>
  <c r="E15" i="5"/>
  <c r="D14" i="5"/>
  <c r="G15" i="5" s="1"/>
  <c r="C14" i="5"/>
  <c r="F18" i="5" s="1"/>
  <c r="B14" i="5"/>
  <c r="E17" i="5" s="1"/>
  <c r="G10" i="5"/>
  <c r="F10" i="5"/>
  <c r="D10" i="5"/>
  <c r="C10" i="5"/>
  <c r="B10" i="5"/>
  <c r="E10" i="5" s="1"/>
  <c r="G9" i="5"/>
  <c r="F9" i="5"/>
  <c r="E9" i="5"/>
  <c r="G8" i="5"/>
  <c r="F8" i="5"/>
  <c r="E8" i="5"/>
  <c r="G7" i="5"/>
  <c r="F7" i="5"/>
  <c r="E7" i="5"/>
  <c r="J6" i="5"/>
  <c r="J25" i="5" s="1"/>
  <c r="G6" i="5"/>
  <c r="F6" i="5"/>
  <c r="E6" i="5"/>
  <c r="F55" i="4"/>
  <c r="E55" i="4"/>
  <c r="D55" i="4"/>
  <c r="G55" i="4" s="1"/>
  <c r="C55" i="4"/>
  <c r="B55" i="4"/>
  <c r="G46" i="4"/>
  <c r="D46" i="4"/>
  <c r="C46" i="4"/>
  <c r="F46" i="4" s="1"/>
  <c r="B46" i="4"/>
  <c r="E46" i="4" s="1"/>
  <c r="E37" i="4"/>
  <c r="D37" i="4"/>
  <c r="G37" i="4" s="1"/>
  <c r="C37" i="4"/>
  <c r="B37" i="4"/>
  <c r="F35" i="4"/>
  <c r="F34" i="4"/>
  <c r="E34" i="4"/>
  <c r="E33" i="4"/>
  <c r="D32" i="4"/>
  <c r="G33" i="4" s="1"/>
  <c r="C32" i="4"/>
  <c r="F36" i="4" s="1"/>
  <c r="B32" i="4"/>
  <c r="E35" i="4" s="1"/>
  <c r="D28" i="4"/>
  <c r="C28" i="4"/>
  <c r="B28" i="4"/>
  <c r="E28" i="4" s="1"/>
  <c r="L25" i="4"/>
  <c r="K25" i="4"/>
  <c r="J25" i="4"/>
  <c r="G25" i="4"/>
  <c r="G24" i="4"/>
  <c r="D23" i="4"/>
  <c r="G27" i="4" s="1"/>
  <c r="C23" i="4"/>
  <c r="F24" i="4" s="1"/>
  <c r="B23" i="4"/>
  <c r="E26" i="4" s="1"/>
  <c r="F19" i="4"/>
  <c r="E19" i="4"/>
  <c r="D19" i="4"/>
  <c r="G19" i="4" s="1"/>
  <c r="C19" i="4"/>
  <c r="B19" i="4"/>
  <c r="G10" i="4"/>
  <c r="D10" i="4"/>
  <c r="C10" i="4"/>
  <c r="F10" i="4" s="1"/>
  <c r="B10" i="4"/>
  <c r="E10" i="4" s="1"/>
  <c r="G9" i="4"/>
  <c r="F9" i="4"/>
  <c r="E9" i="4"/>
  <c r="G8" i="4"/>
  <c r="F8" i="4"/>
  <c r="E8" i="4"/>
  <c r="G7" i="4"/>
  <c r="F7" i="4"/>
  <c r="E7" i="4"/>
  <c r="K6" i="4"/>
  <c r="K26" i="4" s="1"/>
  <c r="J6" i="4"/>
  <c r="J26" i="4" s="1"/>
  <c r="G6" i="4"/>
  <c r="F6" i="4"/>
  <c r="E6" i="4"/>
  <c r="K33" i="3"/>
  <c r="J33" i="3"/>
  <c r="K32" i="3"/>
  <c r="J32" i="3"/>
  <c r="K31" i="3"/>
  <c r="J31" i="3"/>
  <c r="K30" i="3"/>
  <c r="J30" i="3"/>
  <c r="G28" i="3"/>
  <c r="F28" i="3"/>
  <c r="D28" i="3"/>
  <c r="C28" i="3"/>
  <c r="B28" i="3"/>
  <c r="E28" i="3" s="1"/>
  <c r="E19" i="3"/>
  <c r="D19" i="3"/>
  <c r="G19" i="3" s="1"/>
  <c r="C19" i="3"/>
  <c r="F19" i="3" s="1"/>
  <c r="B19" i="3"/>
  <c r="F10" i="3"/>
  <c r="D10" i="3"/>
  <c r="C10" i="3"/>
  <c r="B10" i="3"/>
  <c r="E10" i="3" s="1"/>
  <c r="F8" i="3"/>
  <c r="L32" i="3" s="1"/>
  <c r="F6" i="3"/>
  <c r="L30" i="3" s="1"/>
  <c r="D5" i="3"/>
  <c r="G9" i="3" s="1"/>
  <c r="C5" i="3"/>
  <c r="F9" i="3" s="1"/>
  <c r="J4" i="4" l="1"/>
  <c r="J5" i="4"/>
  <c r="L5" i="8"/>
  <c r="L4" i="8"/>
  <c r="M33" i="3"/>
  <c r="L33" i="3"/>
  <c r="K5" i="4"/>
  <c r="J4" i="5"/>
  <c r="J5" i="5"/>
  <c r="K4" i="6"/>
  <c r="K5" i="6"/>
  <c r="J4" i="7"/>
  <c r="J5" i="7"/>
  <c r="K5" i="5"/>
  <c r="J4" i="6"/>
  <c r="J5" i="6"/>
  <c r="N33" i="3"/>
  <c r="O33" i="3"/>
  <c r="J4" i="8"/>
  <c r="J5" i="8"/>
  <c r="G18" i="5"/>
  <c r="F28" i="5"/>
  <c r="G7" i="7"/>
  <c r="F28" i="7"/>
  <c r="K5" i="7" s="1"/>
  <c r="G6" i="3"/>
  <c r="G10" i="3"/>
  <c r="M30" i="3"/>
  <c r="M32" i="3"/>
  <c r="L6" i="4"/>
  <c r="L26" i="4" s="1"/>
  <c r="E25" i="4"/>
  <c r="G26" i="4"/>
  <c r="E27" i="4"/>
  <c r="G28" i="4"/>
  <c r="L5" i="4" s="1"/>
  <c r="G35" i="4"/>
  <c r="F37" i="4"/>
  <c r="K6" i="5"/>
  <c r="K25" i="5" s="1"/>
  <c r="G17" i="5"/>
  <c r="F19" i="5"/>
  <c r="K4" i="5" s="1"/>
  <c r="F25" i="5"/>
  <c r="E27" i="5"/>
  <c r="G28" i="5"/>
  <c r="L5" i="5" s="1"/>
  <c r="E91" i="5"/>
  <c r="L6" i="7"/>
  <c r="L25" i="7" s="1"/>
  <c r="E8" i="7"/>
  <c r="F9" i="7"/>
  <c r="F25" i="7"/>
  <c r="E27" i="7"/>
  <c r="E33" i="7"/>
  <c r="F34" i="7"/>
  <c r="G35" i="7"/>
  <c r="F26" i="4"/>
  <c r="F28" i="4"/>
  <c r="K4" i="4" s="1"/>
  <c r="G36" i="4"/>
  <c r="G10" i="7"/>
  <c r="G36" i="7"/>
  <c r="G8" i="3"/>
  <c r="F7" i="3"/>
  <c r="E24" i="4"/>
  <c r="F25" i="4"/>
  <c r="F27" i="4"/>
  <c r="F33" i="4"/>
  <c r="G34" i="4"/>
  <c r="E36" i="4"/>
  <c r="L6" i="5"/>
  <c r="L25" i="5" s="1"/>
  <c r="F15" i="5"/>
  <c r="G16" i="5"/>
  <c r="E18" i="5"/>
  <c r="E24" i="5"/>
  <c r="G25" i="5"/>
  <c r="F27" i="5"/>
  <c r="G88" i="5"/>
  <c r="E90" i="5"/>
  <c r="F91" i="5"/>
  <c r="G6" i="7"/>
  <c r="E7" i="7"/>
  <c r="F8" i="7"/>
  <c r="G9" i="7"/>
  <c r="E24" i="7"/>
  <c r="G25" i="7"/>
  <c r="F27" i="7"/>
  <c r="F33" i="7"/>
  <c r="G34" i="7"/>
  <c r="E36" i="7"/>
  <c r="G7" i="3"/>
  <c r="F24" i="5"/>
  <c r="J6" i="7"/>
  <c r="J25" i="7" s="1"/>
  <c r="F7" i="7"/>
  <c r="G8" i="7"/>
  <c r="F24" i="7"/>
  <c r="M31" i="3" l="1"/>
  <c r="L31" i="3"/>
  <c r="O30" i="3"/>
  <c r="N30" i="3"/>
  <c r="L4" i="4"/>
  <c r="N31" i="3"/>
  <c r="O31" i="3"/>
  <c r="O32" i="3"/>
  <c r="N32" i="3"/>
  <c r="L4" i="5"/>
  <c r="K4" i="7"/>
  <c r="L5" i="7"/>
  <c r="L4" i="7"/>
  <c r="G69" i="1" l="1"/>
  <c r="D69" i="1"/>
  <c r="C69" i="1"/>
  <c r="F69" i="1" s="1"/>
  <c r="B69" i="1"/>
  <c r="E69" i="1" s="1"/>
  <c r="F60" i="1"/>
  <c r="E60" i="1"/>
  <c r="D60" i="1"/>
  <c r="G60" i="1" s="1"/>
  <c r="C60" i="1"/>
  <c r="B60" i="1"/>
  <c r="G51" i="1"/>
  <c r="D51" i="1"/>
  <c r="C51" i="1"/>
  <c r="F51" i="1" s="1"/>
  <c r="B51" i="1"/>
  <c r="E51" i="1" s="1"/>
  <c r="D46" i="1"/>
  <c r="C46" i="1"/>
  <c r="B46" i="1"/>
  <c r="D42" i="1"/>
  <c r="G42" i="1" s="1"/>
  <c r="C42" i="1"/>
  <c r="F42" i="1" s="1"/>
  <c r="B42" i="1"/>
  <c r="D37" i="1"/>
  <c r="C37" i="1"/>
  <c r="B37" i="1"/>
  <c r="E42" i="1" s="1"/>
  <c r="E33" i="1"/>
  <c r="D33" i="1"/>
  <c r="G33" i="1" s="1"/>
  <c r="C33" i="1"/>
  <c r="B33" i="1"/>
  <c r="D28" i="1"/>
  <c r="C28" i="1"/>
  <c r="F33" i="1" s="1"/>
  <c r="B28" i="1"/>
  <c r="F24" i="1"/>
  <c r="D24" i="1"/>
  <c r="C24" i="1"/>
  <c r="B24" i="1"/>
  <c r="E24" i="1" s="1"/>
  <c r="D19" i="1"/>
  <c r="G24" i="1" s="1"/>
  <c r="C19" i="1"/>
  <c r="B19" i="1"/>
  <c r="G15" i="1"/>
  <c r="D15" i="1"/>
  <c r="C15" i="1"/>
  <c r="F15" i="1" s="1"/>
  <c r="B15" i="1"/>
  <c r="E15" i="1" s="1"/>
  <c r="K12" i="1"/>
  <c r="D10" i="1"/>
  <c r="L12" i="1" s="1"/>
  <c r="C10" i="1"/>
  <c r="B10" i="1"/>
  <c r="J12" i="1" s="1"/>
  <c r="L11" i="1" l="1"/>
  <c r="L10" i="1"/>
  <c r="J10" i="1"/>
  <c r="J11" i="1"/>
  <c r="K11" i="1"/>
  <c r="K10" i="1"/>
</calcChain>
</file>

<file path=xl/sharedStrings.xml><?xml version="1.0" encoding="utf-8"?>
<sst xmlns="http://schemas.openxmlformats.org/spreadsheetml/2006/main" count="1131" uniqueCount="74">
  <si>
    <t>Figure 3C Source Data</t>
  </si>
  <si>
    <t>GFP-c7orf47 Rescue Average</t>
  </si>
  <si>
    <t>All are staining for CEP152; 40 pmol siRNA used for all experiments</t>
  </si>
  <si>
    <t>Raw Numbers</t>
  </si>
  <si>
    <t>Percentage</t>
  </si>
  <si>
    <t>Averages</t>
  </si>
  <si>
    <t>Replicate 1</t>
  </si>
  <si>
    <t>Neg. Control</t>
  </si>
  <si>
    <t>c7-1</t>
  </si>
  <si>
    <t>c7-2</t>
  </si>
  <si>
    <t>20 pmol</t>
  </si>
  <si>
    <t>40 pmol</t>
  </si>
  <si>
    <t>c7 #1</t>
  </si>
  <si>
    <t>c7 #2</t>
  </si>
  <si>
    <t>Total Cells</t>
  </si>
  <si>
    <t>2 or more</t>
  </si>
  <si>
    <t>0 spots</t>
  </si>
  <si>
    <t>ST. DEV.</t>
  </si>
  <si>
    <t>1 spots</t>
  </si>
  <si>
    <t>2 spots</t>
  </si>
  <si>
    <t>&gt; 2 spots</t>
  </si>
  <si>
    <t>Total &gt; 1 spots</t>
  </si>
  <si>
    <t>Replicate 2</t>
  </si>
  <si>
    <t>Replicate 3</t>
  </si>
  <si>
    <t>Total Cell Counts</t>
  </si>
  <si>
    <t>Less than 2</t>
  </si>
  <si>
    <t>More than 2</t>
  </si>
  <si>
    <t>Replicate 4</t>
  </si>
  <si>
    <t>Replicate 5</t>
  </si>
  <si>
    <t>Replicate 6</t>
  </si>
  <si>
    <t>Replicate 7</t>
  </si>
  <si>
    <t>Figure 3E Source Data</t>
  </si>
  <si>
    <t>SAS6</t>
  </si>
  <si>
    <t>Average</t>
  </si>
  <si>
    <t>1 or more spots</t>
  </si>
  <si>
    <t>Neg</t>
  </si>
  <si>
    <t>less than 2</t>
  </si>
  <si>
    <t>Average of Cell Percentages by Category</t>
  </si>
  <si>
    <t>Avg</t>
  </si>
  <si>
    <t>St. Dev.</t>
  </si>
  <si>
    <t>CEP135</t>
  </si>
  <si>
    <t>2 or more spots</t>
  </si>
  <si>
    <t>Centrin-1</t>
  </si>
  <si>
    <t>Replicate 8</t>
  </si>
  <si>
    <t>Replicate 9</t>
  </si>
  <si>
    <t>Replicate 10</t>
  </si>
  <si>
    <t>Replicate 11</t>
  </si>
  <si>
    <t>Replicate 12</t>
  </si>
  <si>
    <t>Replicate 13</t>
  </si>
  <si>
    <t>Replicate 14</t>
  </si>
  <si>
    <t>CEP295</t>
  </si>
  <si>
    <t>POC1B</t>
  </si>
  <si>
    <t>CEP152</t>
  </si>
  <si>
    <t>c7 #1- 40 pmol</t>
  </si>
  <si>
    <t>c7 #2- 40 pmol</t>
  </si>
  <si>
    <t>See blue coloured tabs</t>
  </si>
  <si>
    <t>Averages and St. Dev. Of Percentages</t>
  </si>
  <si>
    <t>For Plot, cells with &gt;1 spots</t>
  </si>
  <si>
    <t>CEP152 96 hrs</t>
  </si>
  <si>
    <t>96 hrs</t>
  </si>
  <si>
    <t>Total cells</t>
  </si>
  <si>
    <t>Avg.</t>
  </si>
  <si>
    <t>72 hrs</t>
  </si>
  <si>
    <t>120 hrs</t>
  </si>
  <si>
    <t>144 hrs</t>
  </si>
  <si>
    <t>&gt; 1 spots</t>
  </si>
  <si>
    <t>CEP152 120 hrs</t>
  </si>
  <si>
    <t>CEP152 144 hrs</t>
  </si>
  <si>
    <t>24 to 48 hrs</t>
  </si>
  <si>
    <t>CEP152 24 hrs</t>
  </si>
  <si>
    <t>24 hrs</t>
  </si>
  <si>
    <t>48 hrs</t>
  </si>
  <si>
    <t>CEP152 48 hrs</t>
  </si>
  <si>
    <t>See the tab "CEP152" (in blue) for CEP152 siRNA source data. Data shown below pertains to the phenotype rescue with GFP-PPP1R35.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</si>
</sst>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0" fillId="3" borderId="0" xfId="0" applyFill="1"/>
    <xf numFmtId="0" fontId="9" fillId="0" borderId="0" xfId="0" applyFont="1"/>
    <xf numFmtId="0" fontId="10" fillId="2" borderId="1" xfId="0" applyFont="1" applyFill="1" applyBorder="1"/>
    <xf numFmtId="0" fontId="2" fillId="3" borderId="1" xfId="0" applyFont="1" applyFill="1" applyBorder="1"/>
    <xf numFmtId="0" fontId="2" fillId="0" borderId="1" xfId="0" applyFont="1" applyBorder="1"/>
    <xf numFmtId="0" fontId="2" fillId="0" borderId="0" xfId="0" applyFont="1"/>
    <xf numFmtId="164" fontId="0" fillId="0" borderId="0" xfId="0" applyNumberFormat="1"/>
    <xf numFmtId="164" fontId="0" fillId="3" borderId="0" xfId="0" applyNumberFormat="1" applyFill="1"/>
    <xf numFmtId="0" fontId="2" fillId="0" borderId="0" xfId="0" quotePrefix="1" applyFont="1"/>
    <xf numFmtId="0" fontId="0" fillId="2" borderId="0" xfId="0" applyFill="1"/>
    <xf numFmtId="0" fontId="11" fillId="0" borderId="0" xfId="0" applyFont="1"/>
    <xf numFmtId="0" fontId="2" fillId="2" borderId="0" xfId="0" applyFont="1" applyFill="1" applyBorder="1"/>
    <xf numFmtId="0" fontId="2" fillId="3" borderId="0" xfId="0" applyFont="1" applyFill="1" applyBorder="1"/>
    <xf numFmtId="0" fontId="0" fillId="0" borderId="0" xfId="0" applyFill="1"/>
    <xf numFmtId="0" fontId="2" fillId="0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/>
    <xf numFmtId="164" fontId="0" fillId="0" borderId="0" xfId="0" applyNumberFormat="1" applyFill="1"/>
    <xf numFmtId="0" fontId="0" fillId="2" borderId="0" xfId="0" applyFont="1" applyFill="1"/>
    <xf numFmtId="0" fontId="0" fillId="3" borderId="0" xfId="0" applyFont="1" applyFill="1"/>
    <xf numFmtId="2" fontId="0" fillId="0" borderId="0" xfId="0" applyNumberFormat="1"/>
    <xf numFmtId="164" fontId="0" fillId="3" borderId="0" xfId="0" applyNumberFormat="1" applyFont="1" applyFill="1"/>
    <xf numFmtId="0" fontId="1" fillId="0" borderId="0" xfId="0" applyFont="1"/>
    <xf numFmtId="0" fontId="0" fillId="0" borderId="0" xfId="0" applyFont="1"/>
    <xf numFmtId="0" fontId="0" fillId="0" borderId="1" xfId="0" applyBorder="1"/>
    <xf numFmtId="0" fontId="12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0" borderId="1" xfId="0" applyFont="1" applyBorder="1" applyAlignment="1">
      <alignment horizontal="right"/>
    </xf>
    <xf numFmtId="0" fontId="8" fillId="2" borderId="0" xfId="0" applyFont="1" applyFill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5" fillId="0" borderId="1" xfId="0" applyFont="1" applyFill="1" applyBorder="1"/>
    <xf numFmtId="164" fontId="1" fillId="0" borderId="0" xfId="0" applyNumberFormat="1" applyFont="1" applyFill="1"/>
    <xf numFmtId="2" fontId="1" fillId="0" borderId="0" xfId="0" applyNumberFormat="1" applyFont="1"/>
    <xf numFmtId="164" fontId="1" fillId="3" borderId="0" xfId="0" applyNumberFormat="1" applyFont="1" applyFill="1"/>
    <xf numFmtId="0" fontId="13" fillId="0" borderId="0" xfId="0" applyFont="1"/>
    <xf numFmtId="0" fontId="14" fillId="0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17" fillId="5" borderId="0" xfId="0" applyFont="1" applyFill="1" applyBorder="1"/>
    <xf numFmtId="0" fontId="14" fillId="5" borderId="0" xfId="0" applyFont="1" applyFill="1" applyBorder="1"/>
    <xf numFmtId="0" fontId="18" fillId="0" borderId="0" xfId="0" applyFont="1" applyFill="1" applyBorder="1"/>
    <xf numFmtId="0" fontId="19" fillId="4" borderId="1" xfId="0" applyFont="1" applyFill="1" applyBorder="1"/>
    <xf numFmtId="0" fontId="20" fillId="5" borderId="1" xfId="0" applyFont="1" applyFill="1" applyBorder="1"/>
    <xf numFmtId="0" fontId="20" fillId="5" borderId="0" xfId="0" applyFont="1" applyFill="1" applyBorder="1"/>
    <xf numFmtId="0" fontId="20" fillId="0" borderId="0" xfId="0" applyFont="1" applyFill="1" applyBorder="1"/>
    <xf numFmtId="164" fontId="14" fillId="5" borderId="0" xfId="0" applyNumberFormat="1" applyFont="1" applyFill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GFP-c7orf47 Rescue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'[1]GFPc7 Rescue Average'!$J$7:$L$7</c:f>
                <c:numCache>
                  <c:formatCode>General</c:formatCode>
                  <c:ptCount val="3"/>
                  <c:pt idx="0">
                    <c:v>3.5683642237741156</c:v>
                  </c:pt>
                  <c:pt idx="1">
                    <c:v>4.8795060824454977</c:v>
                  </c:pt>
                  <c:pt idx="2">
                    <c:v>6.3807413052312292</c:v>
                  </c:pt>
                </c:numCache>
              </c:numRef>
            </c:plus>
            <c:minus>
              <c:numRef>
                <c:f>'[1]GFPc7 Rescue Average'!$J$7:$L$7</c:f>
                <c:numCache>
                  <c:formatCode>General</c:formatCode>
                  <c:ptCount val="3"/>
                  <c:pt idx="0">
                    <c:v>3.5683642237741156</c:v>
                  </c:pt>
                  <c:pt idx="1">
                    <c:v>4.8795060824454977</c:v>
                  </c:pt>
                  <c:pt idx="2">
                    <c:v>6.3807413052312292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'[1]GFPc7 Rescue Average'!$J$5:$L$5</c:f>
              <c:strCache>
                <c:ptCount val="3"/>
                <c:pt idx="0">
                  <c:v>Neg. Control</c:v>
                </c:pt>
                <c:pt idx="1">
                  <c:v>c7 #1</c:v>
                </c:pt>
                <c:pt idx="2">
                  <c:v>c7 #2</c:v>
                </c:pt>
              </c:strCache>
            </c:strRef>
          </c:cat>
          <c:val>
            <c:numRef>
              <c:f>'[1]GFPc7 Rescue Average'!$J$6:$L$6</c:f>
              <c:numCache>
                <c:formatCode>General</c:formatCode>
                <c:ptCount val="3"/>
                <c:pt idx="0">
                  <c:v>68.281153609769277</c:v>
                </c:pt>
                <c:pt idx="1">
                  <c:v>53.424182034342948</c:v>
                </c:pt>
                <c:pt idx="2">
                  <c:v>68.448933835588761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6-480B-9310-DEB51871A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7786944"/>
        <c:axId val="787787272"/>
      </c:barChart>
      <c:catAx>
        <c:axId val="78778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787272"/>
        <c:crosses val="autoZero"/>
        <c:auto val="1"/>
        <c:lblAlgn val="ctr"/>
        <c:lblOffset val="100"/>
        <c:noMultiLvlLbl val="0"/>
      </c:catAx>
      <c:valAx>
        <c:axId val="78778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1"/>
                  <a:t>Percentage of Cells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786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SAS6</a:t>
            </a:r>
            <a:r>
              <a:rPr lang="en-US" baseline="0"/>
              <a:t> Average</a:t>
            </a:r>
            <a:endParaRPr lang="en-US"/>
          </a:p>
        </c:rich>
      </c:tx>
      <c:layout>
        <c:manualLayout>
          <c:xMode val="edge"/>
          <c:yMode val="edge"/>
          <c:x val="0.3011596675415573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'SAS6'!$J$5:$L$5</c:f>
                <c:numCache>
                  <c:formatCode>General</c:formatCode>
                  <c:ptCount val="3"/>
                  <c:pt idx="0">
                    <c:v>2.9176881163197015</c:v>
                  </c:pt>
                  <c:pt idx="1">
                    <c:v>1.4989515728693275</c:v>
                  </c:pt>
                  <c:pt idx="2">
                    <c:v>6.8176436640608999</c:v>
                  </c:pt>
                </c:numCache>
              </c:numRef>
            </c:plus>
            <c:minus>
              <c:numRef>
                <c:f>'SAS6'!$J$5:$L$5</c:f>
                <c:numCache>
                  <c:formatCode>General</c:formatCode>
                  <c:ptCount val="3"/>
                  <c:pt idx="0">
                    <c:v>2.9176881163197015</c:v>
                  </c:pt>
                  <c:pt idx="1">
                    <c:v>1.4989515728693275</c:v>
                  </c:pt>
                  <c:pt idx="2">
                    <c:v>6.8176436640608999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'SAS6'!$J$3:$L$3</c:f>
              <c:strCache>
                <c:ptCount val="3"/>
                <c:pt idx="0">
                  <c:v>Neg. Control</c:v>
                </c:pt>
                <c:pt idx="1">
                  <c:v>c7 #1</c:v>
                </c:pt>
                <c:pt idx="2">
                  <c:v>c7 #2</c:v>
                </c:pt>
              </c:strCache>
            </c:strRef>
          </c:cat>
          <c:val>
            <c:numRef>
              <c:f>'SAS6'!$J$4:$L$4</c:f>
              <c:numCache>
                <c:formatCode>0.0</c:formatCode>
                <c:ptCount val="3"/>
                <c:pt idx="0">
                  <c:v>53.472194278346045</c:v>
                </c:pt>
                <c:pt idx="1">
                  <c:v>45.432183557183556</c:v>
                </c:pt>
                <c:pt idx="2">
                  <c:v>46.072262993513959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5-4DC6-97B2-08FE3E993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7044624"/>
        <c:axId val="777044952"/>
      </c:barChart>
      <c:catAx>
        <c:axId val="77704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44952"/>
        <c:crosses val="autoZero"/>
        <c:auto val="1"/>
        <c:lblAlgn val="ctr"/>
        <c:lblOffset val="100"/>
        <c:noMultiLvlLbl val="0"/>
      </c:catAx>
      <c:valAx>
        <c:axId val="77704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4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CEP135-</a:t>
            </a:r>
            <a:r>
              <a:rPr lang="en-US" baseline="0"/>
              <a:t> Average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'CEP135'!$J$5:$L$5</c:f>
                <c:numCache>
                  <c:formatCode>General</c:formatCode>
                  <c:ptCount val="3"/>
                  <c:pt idx="0">
                    <c:v>3.9050354311747659</c:v>
                  </c:pt>
                  <c:pt idx="1">
                    <c:v>10.130245474712241</c:v>
                  </c:pt>
                  <c:pt idx="2">
                    <c:v>4.6246116237749879</c:v>
                  </c:pt>
                </c:numCache>
              </c:numRef>
            </c:plus>
            <c:minus>
              <c:numRef>
                <c:f>'CEP135'!$J$5:$L$5</c:f>
                <c:numCache>
                  <c:formatCode>General</c:formatCode>
                  <c:ptCount val="3"/>
                  <c:pt idx="0">
                    <c:v>3.9050354311747659</c:v>
                  </c:pt>
                  <c:pt idx="1">
                    <c:v>10.130245474712241</c:v>
                  </c:pt>
                  <c:pt idx="2">
                    <c:v>4.6246116237749879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'CEP135'!$J$3:$L$3</c:f>
              <c:strCache>
                <c:ptCount val="3"/>
                <c:pt idx="0">
                  <c:v>Neg. Control</c:v>
                </c:pt>
                <c:pt idx="1">
                  <c:v>c7 #1</c:v>
                </c:pt>
                <c:pt idx="2">
                  <c:v>c7 #2</c:v>
                </c:pt>
              </c:strCache>
            </c:strRef>
          </c:cat>
          <c:val>
            <c:numRef>
              <c:f>'CEP135'!$J$4:$L$4</c:f>
              <c:numCache>
                <c:formatCode>0.0</c:formatCode>
                <c:ptCount val="3"/>
                <c:pt idx="0">
                  <c:v>72.091763033770505</c:v>
                </c:pt>
                <c:pt idx="1">
                  <c:v>65.388909323770136</c:v>
                </c:pt>
                <c:pt idx="2">
                  <c:v>62.710520124053154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A3-4800-B898-DB372EE02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267896"/>
        <c:axId val="566271176"/>
      </c:barChart>
      <c:catAx>
        <c:axId val="566267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71176"/>
        <c:crosses val="autoZero"/>
        <c:auto val="1"/>
        <c:lblAlgn val="ctr"/>
        <c:lblOffset val="100"/>
        <c:noMultiLvlLbl val="0"/>
      </c:catAx>
      <c:valAx>
        <c:axId val="56627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67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Centrin-1 </a:t>
            </a:r>
            <a:r>
              <a:rPr lang="en-US" baseline="0"/>
              <a:t>Average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CETN1!$J$5:$L$5</c:f>
                <c:numCache>
                  <c:formatCode>General</c:formatCode>
                  <c:ptCount val="3"/>
                  <c:pt idx="0">
                    <c:v>3.1170225503178157</c:v>
                  </c:pt>
                  <c:pt idx="1">
                    <c:v>7.5511354072602357</c:v>
                  </c:pt>
                  <c:pt idx="2">
                    <c:v>7.9513992622574721</c:v>
                  </c:pt>
                </c:numCache>
              </c:numRef>
            </c:plus>
            <c:minus>
              <c:numRef>
                <c:f>CETN1!$J$5:$L$5</c:f>
                <c:numCache>
                  <c:formatCode>General</c:formatCode>
                  <c:ptCount val="3"/>
                  <c:pt idx="0">
                    <c:v>3.1170225503178157</c:v>
                  </c:pt>
                  <c:pt idx="1">
                    <c:v>7.5511354072602357</c:v>
                  </c:pt>
                  <c:pt idx="2">
                    <c:v>7.9513992622574721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CETN1!$J$3:$L$3</c:f>
              <c:strCache>
                <c:ptCount val="3"/>
                <c:pt idx="0">
                  <c:v>Neg. Control</c:v>
                </c:pt>
                <c:pt idx="1">
                  <c:v>c7 #1</c:v>
                </c:pt>
                <c:pt idx="2">
                  <c:v>c7 #2</c:v>
                </c:pt>
              </c:strCache>
            </c:strRef>
          </c:cat>
          <c:val>
            <c:numRef>
              <c:f>CETN1!$J$4:$L$4</c:f>
              <c:numCache>
                <c:formatCode>0.0</c:formatCode>
                <c:ptCount val="3"/>
                <c:pt idx="0">
                  <c:v>89.095306826610383</c:v>
                </c:pt>
                <c:pt idx="1">
                  <c:v>76.645370794236285</c:v>
                </c:pt>
                <c:pt idx="2">
                  <c:v>78.890641598391113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B9-490F-85A0-2DB51B505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267896"/>
        <c:axId val="566271176"/>
      </c:barChart>
      <c:catAx>
        <c:axId val="566267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71176"/>
        <c:crosses val="autoZero"/>
        <c:auto val="1"/>
        <c:lblAlgn val="ctr"/>
        <c:lblOffset val="100"/>
        <c:noMultiLvlLbl val="0"/>
      </c:catAx>
      <c:valAx>
        <c:axId val="56627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67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CEP295 </a:t>
            </a:r>
            <a:r>
              <a:rPr lang="en-US" baseline="0"/>
              <a:t>Average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'CEP295'!$J$5:$L$5</c:f>
                <c:numCache>
                  <c:formatCode>General</c:formatCode>
                  <c:ptCount val="3"/>
                  <c:pt idx="0">
                    <c:v>5.9800289768801074</c:v>
                  </c:pt>
                  <c:pt idx="1">
                    <c:v>5.7143658737228398</c:v>
                  </c:pt>
                  <c:pt idx="2">
                    <c:v>9.0428278659051493</c:v>
                  </c:pt>
                </c:numCache>
              </c:numRef>
            </c:plus>
            <c:minus>
              <c:numRef>
                <c:f>'CEP295'!$J$5:$L$5</c:f>
                <c:numCache>
                  <c:formatCode>General</c:formatCode>
                  <c:ptCount val="3"/>
                  <c:pt idx="0">
                    <c:v>5.9800289768801074</c:v>
                  </c:pt>
                  <c:pt idx="1">
                    <c:v>5.7143658737228398</c:v>
                  </c:pt>
                  <c:pt idx="2">
                    <c:v>9.0428278659051493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'CEP295'!$J$3:$L$3</c:f>
              <c:strCache>
                <c:ptCount val="3"/>
                <c:pt idx="0">
                  <c:v>Neg. Control</c:v>
                </c:pt>
                <c:pt idx="1">
                  <c:v>c7 #1</c:v>
                </c:pt>
                <c:pt idx="2">
                  <c:v>c7 #2</c:v>
                </c:pt>
              </c:strCache>
            </c:strRef>
          </c:cat>
          <c:val>
            <c:numRef>
              <c:f>'CEP295'!$J$4:$L$4</c:f>
              <c:numCache>
                <c:formatCode>0.0</c:formatCode>
                <c:ptCount val="3"/>
                <c:pt idx="0">
                  <c:v>71.616599910992434</c:v>
                </c:pt>
                <c:pt idx="1">
                  <c:v>48.588903451288765</c:v>
                </c:pt>
                <c:pt idx="2">
                  <c:v>44.134463390845184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BF-49FE-B6E8-9E6DD9E32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267896"/>
        <c:axId val="566271176"/>
      </c:barChart>
      <c:catAx>
        <c:axId val="566267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71176"/>
        <c:crosses val="autoZero"/>
        <c:auto val="1"/>
        <c:lblAlgn val="ctr"/>
        <c:lblOffset val="100"/>
        <c:noMultiLvlLbl val="0"/>
      </c:catAx>
      <c:valAx>
        <c:axId val="56627117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67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POC1B </a:t>
            </a:r>
            <a:r>
              <a:rPr lang="en-US" baseline="0"/>
              <a:t>Average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POC1B!$J$5:$L$5</c:f>
                <c:numCache>
                  <c:formatCode>General</c:formatCode>
                  <c:ptCount val="3"/>
                  <c:pt idx="0">
                    <c:v>3.2394876011296292</c:v>
                  </c:pt>
                  <c:pt idx="1">
                    <c:v>0.94108573150619723</c:v>
                  </c:pt>
                  <c:pt idx="2">
                    <c:v>10.600625062681191</c:v>
                  </c:pt>
                </c:numCache>
              </c:numRef>
            </c:plus>
            <c:minus>
              <c:numRef>
                <c:f>POC1B!$J$5:$L$5</c:f>
                <c:numCache>
                  <c:formatCode>General</c:formatCode>
                  <c:ptCount val="3"/>
                  <c:pt idx="0">
                    <c:v>3.2394876011296292</c:v>
                  </c:pt>
                  <c:pt idx="1">
                    <c:v>0.94108573150619723</c:v>
                  </c:pt>
                  <c:pt idx="2">
                    <c:v>10.600625062681191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POC1B!$J$3:$L$3</c:f>
              <c:strCache>
                <c:ptCount val="3"/>
                <c:pt idx="0">
                  <c:v>Neg. Control</c:v>
                </c:pt>
                <c:pt idx="1">
                  <c:v>c7 #1</c:v>
                </c:pt>
                <c:pt idx="2">
                  <c:v>c7 #2</c:v>
                </c:pt>
              </c:strCache>
            </c:strRef>
          </c:cat>
          <c:val>
            <c:numRef>
              <c:f>POC1B!$J$4:$L$4</c:f>
              <c:numCache>
                <c:formatCode>0.0</c:formatCode>
                <c:ptCount val="3"/>
                <c:pt idx="0">
                  <c:v>69.056859763635458</c:v>
                </c:pt>
                <c:pt idx="1">
                  <c:v>50.237405568287919</c:v>
                </c:pt>
                <c:pt idx="2">
                  <c:v>45.280097893870533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8-4839-9546-B7191BC5C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267896"/>
        <c:axId val="566271176"/>
      </c:barChart>
      <c:catAx>
        <c:axId val="566267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71176"/>
        <c:crosses val="autoZero"/>
        <c:auto val="1"/>
        <c:lblAlgn val="ctr"/>
        <c:lblOffset val="100"/>
        <c:noMultiLvlLbl val="0"/>
      </c:catAx>
      <c:valAx>
        <c:axId val="566271176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67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CEP152</a:t>
            </a:r>
            <a:r>
              <a:rPr lang="en-US" baseline="0"/>
              <a:t> Average</a:t>
            </a:r>
            <a:endParaRPr lang="en-US"/>
          </a:p>
        </c:rich>
      </c:tx>
      <c:layout>
        <c:manualLayout>
          <c:xMode val="edge"/>
          <c:yMode val="edge"/>
          <c:x val="0.3011596675415573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'CEP152'!$J$5:$L$5</c:f>
                <c:numCache>
                  <c:formatCode>General</c:formatCode>
                  <c:ptCount val="3"/>
                  <c:pt idx="0">
                    <c:v>3.232826687276249</c:v>
                  </c:pt>
                  <c:pt idx="1">
                    <c:v>6.8767633193061899</c:v>
                  </c:pt>
                  <c:pt idx="2">
                    <c:v>9.1046072968348035</c:v>
                  </c:pt>
                </c:numCache>
              </c:numRef>
            </c:plus>
            <c:minus>
              <c:numRef>
                <c:f>'CEP152'!$J$5:$L$5</c:f>
                <c:numCache>
                  <c:formatCode>General</c:formatCode>
                  <c:ptCount val="3"/>
                  <c:pt idx="0">
                    <c:v>3.232826687276249</c:v>
                  </c:pt>
                  <c:pt idx="1">
                    <c:v>6.8767633193061899</c:v>
                  </c:pt>
                  <c:pt idx="2">
                    <c:v>9.1046072968348035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'CEP152'!$J$3:$L$3</c:f>
              <c:strCache>
                <c:ptCount val="3"/>
                <c:pt idx="0">
                  <c:v>Neg. Control</c:v>
                </c:pt>
                <c:pt idx="1">
                  <c:v>c7 #1- 40 pmol</c:v>
                </c:pt>
                <c:pt idx="2">
                  <c:v>c7 #2- 40 pmol</c:v>
                </c:pt>
              </c:strCache>
            </c:strRef>
          </c:cat>
          <c:val>
            <c:numRef>
              <c:f>'CEP152'!$J$4:$L$4</c:f>
              <c:numCache>
                <c:formatCode>0.0</c:formatCode>
                <c:ptCount val="3"/>
                <c:pt idx="0">
                  <c:v>69.718046379853988</c:v>
                </c:pt>
                <c:pt idx="1">
                  <c:v>39.111721140559141</c:v>
                </c:pt>
                <c:pt idx="2">
                  <c:v>39.202447551587859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D0-4CF3-B7F6-7ADA279A8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7044624"/>
        <c:axId val="777044952"/>
      </c:barChart>
      <c:catAx>
        <c:axId val="77704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44952"/>
        <c:crosses val="autoZero"/>
        <c:auto val="1"/>
        <c:lblAlgn val="ctr"/>
        <c:lblOffset val="100"/>
        <c:noMultiLvlLbl val="0"/>
      </c:catAx>
      <c:valAx>
        <c:axId val="77704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4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CEP152 (cells</a:t>
            </a:r>
            <a:r>
              <a:rPr lang="en-CA" baseline="0"/>
              <a:t> with &gt;1 spots)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3F'!$Z$5</c:f>
              <c:strCache>
                <c:ptCount val="1"/>
                <c:pt idx="0">
                  <c:v>Neg. 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'Fig. 3F'!$AA$7:$AA$10</c:f>
                <c:numCache>
                  <c:formatCode>General</c:formatCode>
                  <c:ptCount val="4"/>
                  <c:pt idx="0">
                    <c:v>3.23</c:v>
                  </c:pt>
                  <c:pt idx="1">
                    <c:v>14.40402702417042</c:v>
                  </c:pt>
                  <c:pt idx="2">
                    <c:v>4.3492679001553576</c:v>
                  </c:pt>
                  <c:pt idx="3">
                    <c:v>5.0166941891577066</c:v>
                  </c:pt>
                </c:numCache>
              </c:numRef>
            </c:plus>
            <c:minus>
              <c:numRef>
                <c:f>'Fig. 3F'!$AA$7:$AA$10</c:f>
                <c:numCache>
                  <c:formatCode>General</c:formatCode>
                  <c:ptCount val="4"/>
                  <c:pt idx="0">
                    <c:v>3.23</c:v>
                  </c:pt>
                  <c:pt idx="1">
                    <c:v>14.40402702417042</c:v>
                  </c:pt>
                  <c:pt idx="2">
                    <c:v>4.3492679001553576</c:v>
                  </c:pt>
                  <c:pt idx="3">
                    <c:v>5.0166941891577066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'Fig. 3F'!$Y$7:$Y$10</c:f>
              <c:strCache>
                <c:ptCount val="4"/>
                <c:pt idx="0">
                  <c:v>72 hrs</c:v>
                </c:pt>
                <c:pt idx="1">
                  <c:v>96 hrs</c:v>
                </c:pt>
                <c:pt idx="2">
                  <c:v>120 hrs</c:v>
                </c:pt>
                <c:pt idx="3">
                  <c:v>144 hrs</c:v>
                </c:pt>
              </c:strCache>
            </c:strRef>
          </c:cat>
          <c:val>
            <c:numRef>
              <c:f>'Fig. 3F'!$Z$7:$Z$10</c:f>
              <c:numCache>
                <c:formatCode>0.0</c:formatCode>
                <c:ptCount val="4"/>
                <c:pt idx="0">
                  <c:v>69.7</c:v>
                </c:pt>
                <c:pt idx="1">
                  <c:v>54.629629629629633</c:v>
                </c:pt>
                <c:pt idx="2">
                  <c:v>69.146825396825392</c:v>
                </c:pt>
                <c:pt idx="3">
                  <c:v>60.938642828118645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D-4B1F-9489-729F5B5C951E}"/>
            </c:ext>
          </c:extLst>
        </c:ser>
        <c:ser>
          <c:idx val="1"/>
          <c:order val="1"/>
          <c:tx>
            <c:strRef>
              <c:f>'Fig. 3F'!$AB$5</c:f>
              <c:strCache>
                <c:ptCount val="1"/>
                <c:pt idx="0">
                  <c:v>c7-1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'Fig. 3F'!$AC$7:$AC$10</c:f>
                <c:numCache>
                  <c:formatCode>General</c:formatCode>
                  <c:ptCount val="4"/>
                  <c:pt idx="0">
                    <c:v>6.88</c:v>
                  </c:pt>
                  <c:pt idx="1">
                    <c:v>9.4091669515605414</c:v>
                  </c:pt>
                  <c:pt idx="2">
                    <c:v>19.713602724098703</c:v>
                  </c:pt>
                  <c:pt idx="3">
                    <c:v>7.9112270479493523</c:v>
                  </c:pt>
                </c:numCache>
              </c:numRef>
            </c:plus>
            <c:minus>
              <c:numRef>
                <c:f>'Fig. 3F'!$AC$7:$AC$10</c:f>
                <c:numCache>
                  <c:formatCode>General</c:formatCode>
                  <c:ptCount val="4"/>
                  <c:pt idx="0">
                    <c:v>6.88</c:v>
                  </c:pt>
                  <c:pt idx="1">
                    <c:v>9.4091669515605414</c:v>
                  </c:pt>
                  <c:pt idx="2">
                    <c:v>19.713602724098703</c:v>
                  </c:pt>
                  <c:pt idx="3">
                    <c:v>7.9112270479493523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'Fig. 3F'!$Y$7:$Y$10</c:f>
              <c:strCache>
                <c:ptCount val="4"/>
                <c:pt idx="0">
                  <c:v>72 hrs</c:v>
                </c:pt>
                <c:pt idx="1">
                  <c:v>96 hrs</c:v>
                </c:pt>
                <c:pt idx="2">
                  <c:v>120 hrs</c:v>
                </c:pt>
                <c:pt idx="3">
                  <c:v>144 hrs</c:v>
                </c:pt>
              </c:strCache>
            </c:strRef>
          </c:cat>
          <c:val>
            <c:numRef>
              <c:f>'Fig. 3F'!$AB$7:$AB$10</c:f>
              <c:numCache>
                <c:formatCode>0.0</c:formatCode>
                <c:ptCount val="4"/>
                <c:pt idx="0">
                  <c:v>39.1</c:v>
                </c:pt>
                <c:pt idx="1">
                  <c:v>39.10942610764198</c:v>
                </c:pt>
                <c:pt idx="2">
                  <c:v>37.833427477562289</c:v>
                </c:pt>
                <c:pt idx="3">
                  <c:v>18.21544151641239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3D-4B1F-9489-729F5B5C951E}"/>
            </c:ext>
          </c:extLst>
        </c:ser>
        <c:ser>
          <c:idx val="2"/>
          <c:order val="2"/>
          <c:tx>
            <c:strRef>
              <c:f>'Fig. 3F'!$AD$5</c:f>
              <c:strCache>
                <c:ptCount val="1"/>
                <c:pt idx="0">
                  <c:v>c7-2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'Fig. 3F'!$AE$7:$AE$10</c:f>
                <c:numCache>
                  <c:formatCode>General</c:formatCode>
                  <c:ptCount val="4"/>
                  <c:pt idx="0">
                    <c:v>9.1</c:v>
                  </c:pt>
                  <c:pt idx="1">
                    <c:v>3.9003112136877132</c:v>
                  </c:pt>
                  <c:pt idx="2">
                    <c:v>4.5699814578907816</c:v>
                  </c:pt>
                  <c:pt idx="3">
                    <c:v>3.6528517730979293</c:v>
                  </c:pt>
                </c:numCache>
              </c:numRef>
            </c:plus>
            <c:minus>
              <c:numRef>
                <c:f>'Fig. 3F'!$AE$7:$AE$10</c:f>
                <c:numCache>
                  <c:formatCode>General</c:formatCode>
                  <c:ptCount val="4"/>
                  <c:pt idx="0">
                    <c:v>9.1</c:v>
                  </c:pt>
                  <c:pt idx="1">
                    <c:v>3.9003112136877132</c:v>
                  </c:pt>
                  <c:pt idx="2">
                    <c:v>4.5699814578907816</c:v>
                  </c:pt>
                  <c:pt idx="3">
                    <c:v>3.6528517730979293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'Fig. 3F'!$Y$7:$Y$10</c:f>
              <c:strCache>
                <c:ptCount val="4"/>
                <c:pt idx="0">
                  <c:v>72 hrs</c:v>
                </c:pt>
                <c:pt idx="1">
                  <c:v>96 hrs</c:v>
                </c:pt>
                <c:pt idx="2">
                  <c:v>120 hrs</c:v>
                </c:pt>
                <c:pt idx="3">
                  <c:v>144 hrs</c:v>
                </c:pt>
              </c:strCache>
            </c:strRef>
          </c:cat>
          <c:val>
            <c:numRef>
              <c:f>'Fig. 3F'!$AD$7:$AD$10</c:f>
              <c:numCache>
                <c:formatCode>0.0</c:formatCode>
                <c:ptCount val="4"/>
                <c:pt idx="0">
                  <c:v>39.200000000000003</c:v>
                </c:pt>
                <c:pt idx="1">
                  <c:v>20.853174603174601</c:v>
                </c:pt>
                <c:pt idx="2">
                  <c:v>24.491307398456378</c:v>
                </c:pt>
                <c:pt idx="3">
                  <c:v>16.044494720965307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3D-4B1F-9489-729F5B5C9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1195896"/>
        <c:axId val="681196224"/>
      </c:barChart>
      <c:catAx>
        <c:axId val="681195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196224"/>
        <c:crosses val="autoZero"/>
        <c:auto val="1"/>
        <c:lblAlgn val="ctr"/>
        <c:lblOffset val="100"/>
        <c:noMultiLvlLbl val="0"/>
      </c:catAx>
      <c:valAx>
        <c:axId val="68119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195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3F'!$AG$33</c:f>
              <c:strCache>
                <c:ptCount val="1"/>
                <c:pt idx="0">
                  <c:v>24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('Fig. 3F'!$AI$33,'Fig. 3F'!$AK$33,'Fig. 3F'!$AM$33)</c:f>
                <c:numCache>
                  <c:formatCode>General</c:formatCode>
                  <c:ptCount val="3"/>
                  <c:pt idx="0">
                    <c:v>8.0341021974185001</c:v>
                  </c:pt>
                  <c:pt idx="1">
                    <c:v>6.2623891509132834</c:v>
                  </c:pt>
                  <c:pt idx="2">
                    <c:v>6.8134682673596236</c:v>
                  </c:pt>
                </c:numCache>
              </c:numRef>
            </c:plus>
            <c:minus>
              <c:numRef>
                <c:f>('Fig. 3F'!$AI$33,'Fig. 3F'!$AK$33,'Fig. 3F'!$AM$33)</c:f>
                <c:numCache>
                  <c:formatCode>General</c:formatCode>
                  <c:ptCount val="3"/>
                  <c:pt idx="0">
                    <c:v>8.0341021974185001</c:v>
                  </c:pt>
                  <c:pt idx="1">
                    <c:v>6.2623891509132834</c:v>
                  </c:pt>
                  <c:pt idx="2">
                    <c:v>6.8134682673596236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('Fig. 3F'!$AH$31,'Fig. 3F'!$AJ$31,'Fig. 3F'!$AL$31)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('Fig. 3F'!$AH$33,'Fig. 3F'!$AJ$33,'Fig. 3F'!$AL$33)</c:f>
              <c:numCache>
                <c:formatCode>0.0</c:formatCode>
                <c:ptCount val="3"/>
                <c:pt idx="0">
                  <c:v>63.658743780447644</c:v>
                </c:pt>
                <c:pt idx="1">
                  <c:v>58.730281285009234</c:v>
                </c:pt>
                <c:pt idx="2">
                  <c:v>62.53652042879785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49-4786-AC68-A3A2AB4CE8F9}"/>
            </c:ext>
          </c:extLst>
        </c:ser>
        <c:ser>
          <c:idx val="1"/>
          <c:order val="1"/>
          <c:tx>
            <c:strRef>
              <c:f>'Fig. 3F'!$AG$34</c:f>
              <c:strCache>
                <c:ptCount val="1"/>
                <c:pt idx="0">
                  <c:v>48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('Fig. 3F'!$AI$34,'Fig. 3F'!$AK$34,'Fig. 3F'!$AM$34)</c:f>
                <c:numCache>
                  <c:formatCode>General</c:formatCode>
                  <c:ptCount val="3"/>
                  <c:pt idx="0">
                    <c:v>3.1935264654094233</c:v>
                  </c:pt>
                  <c:pt idx="1">
                    <c:v>7.4700520667261747</c:v>
                  </c:pt>
                  <c:pt idx="2">
                    <c:v>14.873106697196185</c:v>
                  </c:pt>
                </c:numCache>
              </c:numRef>
            </c:plus>
            <c:minus>
              <c:numRef>
                <c:f>('Fig. 3F'!$AI$34,'Fig. 3F'!$AK$34,'Fig. 3F'!$AM$34)</c:f>
                <c:numCache>
                  <c:formatCode>General</c:formatCode>
                  <c:ptCount val="3"/>
                  <c:pt idx="0">
                    <c:v>3.1935264654094233</c:v>
                  </c:pt>
                  <c:pt idx="1">
                    <c:v>7.4700520667261747</c:v>
                  </c:pt>
                  <c:pt idx="2">
                    <c:v>14.873106697196185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('Fig. 3F'!$AH$31,'Fig. 3F'!$AJ$31,'Fig. 3F'!$AL$31)</c:f>
              <c:strCache>
                <c:ptCount val="3"/>
                <c:pt idx="0">
                  <c:v>Neg. Control</c:v>
                </c:pt>
                <c:pt idx="1">
                  <c:v>c7-1</c:v>
                </c:pt>
                <c:pt idx="2">
                  <c:v>c7-2</c:v>
                </c:pt>
              </c:strCache>
            </c:strRef>
          </c:cat>
          <c:val>
            <c:numRef>
              <c:f>('Fig. 3F'!$AH$34,'Fig. 3F'!$AJ$34,'Fig. 3F'!$AL$34)</c:f>
              <c:numCache>
                <c:formatCode>0.0</c:formatCode>
                <c:ptCount val="3"/>
                <c:pt idx="0">
                  <c:v>65.724496426250809</c:v>
                </c:pt>
                <c:pt idx="1">
                  <c:v>48.932178932178921</c:v>
                </c:pt>
                <c:pt idx="2">
                  <c:v>46.09574800831632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49-4786-AC68-A3A2AB4CE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8876624"/>
        <c:axId val="718877280"/>
      </c:barChart>
      <c:catAx>
        <c:axId val="71887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877280"/>
        <c:crosses val="autoZero"/>
        <c:auto val="1"/>
        <c:lblAlgn val="ctr"/>
        <c:lblOffset val="100"/>
        <c:noMultiLvlLbl val="0"/>
      </c:catAx>
      <c:valAx>
        <c:axId val="71887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87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12</xdr:row>
      <xdr:rowOff>160020</xdr:rowOff>
    </xdr:from>
    <xdr:to>
      <xdr:col>12</xdr:col>
      <xdr:colOff>320040</xdr:colOff>
      <xdr:row>27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FE4A4B-8EBC-4587-B78D-357D8EAED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6</xdr:row>
      <xdr:rowOff>76200</xdr:rowOff>
    </xdr:from>
    <xdr:to>
      <xdr:col>13</xdr:col>
      <xdr:colOff>548640</xdr:colOff>
      <xdr:row>19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F898C3-243F-469F-83E6-9358561976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6</xdr:row>
      <xdr:rowOff>100965</xdr:rowOff>
    </xdr:from>
    <xdr:to>
      <xdr:col>13</xdr:col>
      <xdr:colOff>0</xdr:colOff>
      <xdr:row>19</xdr:row>
      <xdr:rowOff>116205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30CF34-2D83-4E02-B1CF-7730979A3E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6</xdr:row>
      <xdr:rowOff>83820</xdr:rowOff>
    </xdr:from>
    <xdr:to>
      <xdr:col>13</xdr:col>
      <xdr:colOff>541020</xdr:colOff>
      <xdr:row>19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5EF5F5-7DE6-4932-96B9-186AE6A16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6</xdr:row>
      <xdr:rowOff>83820</xdr:rowOff>
    </xdr:from>
    <xdr:to>
      <xdr:col>13</xdr:col>
      <xdr:colOff>541020</xdr:colOff>
      <xdr:row>20</xdr:row>
      <xdr:rowOff>80963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E4E934-49BF-4AC3-90D8-88CB25A74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6</xdr:row>
      <xdr:rowOff>83820</xdr:rowOff>
    </xdr:from>
    <xdr:to>
      <xdr:col>13</xdr:col>
      <xdr:colOff>541020</xdr:colOff>
      <xdr:row>19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133C6B-4F65-45DA-B995-6DF3FA5AD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289561</xdr:colOff>
      <xdr:row>6</xdr:row>
      <xdr:rowOff>127635</xdr:rowOff>
    </xdr:from>
    <xdr:to>
      <xdr:col>12</xdr:col>
      <xdr:colOff>0</xdr:colOff>
      <xdr:row>19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08D2F6-F162-4365-B8B9-9F7343E0B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67236</xdr:colOff>
      <xdr:row>11</xdr:row>
      <xdr:rowOff>67461</xdr:rowOff>
    </xdr:from>
    <xdr:to>
      <xdr:col>31</xdr:col>
      <xdr:colOff>219636</xdr:colOff>
      <xdr:row>26</xdr:row>
      <xdr:rowOff>116991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17B530-6438-40AD-88D7-1BC82669A0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508746</xdr:colOff>
      <xdr:row>34</xdr:row>
      <xdr:rowOff>117661</xdr:rowOff>
    </xdr:from>
    <xdr:to>
      <xdr:col>39</xdr:col>
      <xdr:colOff>239805</xdr:colOff>
      <xdr:row>49</xdr:row>
      <xdr:rowOff>3361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98A222-7E78-4CDF-A243-A2D8AA0F1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ydor\OneDrive\Lab%20Data\Mennella%20Lab\C7orf47-Rcd4%20Project\RNAi\siRNA\GFP-c7%20U2OS\siRNA%20Average-%20GFP-c7orf47%20U2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 vs GFP-PPP1R35 Comp"/>
      <sheetName val="GFPc7 Rescue Average"/>
      <sheetName val="Old Compiled Datasets"/>
      <sheetName val="Old Summary"/>
      <sheetName val="Old Figure for Poster"/>
    </sheetNames>
    <sheetDataSet>
      <sheetData sheetId="0" refreshError="1"/>
      <sheetData sheetId="1">
        <row r="5">
          <cell r="J5" t="str">
            <v>Neg. Control</v>
          </cell>
          <cell r="K5" t="str">
            <v>c7 #1</v>
          </cell>
          <cell r="L5" t="str">
            <v>c7 #2</v>
          </cell>
        </row>
        <row r="6">
          <cell r="J6">
            <v>68.281153609769277</v>
          </cell>
          <cell r="K6">
            <v>53.424182034342948</v>
          </cell>
          <cell r="L6">
            <v>68.448933835588761</v>
          </cell>
        </row>
        <row r="7">
          <cell r="J7">
            <v>3.5683642237741156</v>
          </cell>
          <cell r="K7">
            <v>4.8795060824454977</v>
          </cell>
          <cell r="L7">
            <v>6.3807413052312292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9D3DB-3D4E-42E1-B0FB-38F83F280FBE}">
  <dimension ref="A1:L69"/>
  <sheetViews>
    <sheetView tabSelected="1" workbookViewId="0">
      <selection activeCell="K2" sqref="K2"/>
    </sheetView>
  </sheetViews>
  <sheetFormatPr defaultRowHeight="14.4" x14ac:dyDescent="0.3"/>
  <cols>
    <col min="1" max="1" width="15.6640625" customWidth="1"/>
    <col min="2" max="2" width="13.44140625" bestFit="1" customWidth="1"/>
    <col min="3" max="3" width="7.77734375" customWidth="1"/>
    <col min="5" max="5" width="11.5546875" bestFit="1" customWidth="1"/>
    <col min="9" max="9" width="14.6640625" customWidth="1"/>
  </cols>
  <sheetData>
    <row r="1" spans="1:12" ht="18" x14ac:dyDescent="0.35">
      <c r="A1" s="1" t="s">
        <v>0</v>
      </c>
    </row>
    <row r="3" spans="1:12" x14ac:dyDescent="0.3">
      <c r="A3" t="s">
        <v>73</v>
      </c>
    </row>
    <row r="5" spans="1:12" ht="15.6" x14ac:dyDescent="0.3">
      <c r="A5" s="2" t="s">
        <v>1</v>
      </c>
    </row>
    <row r="6" spans="1:12" x14ac:dyDescent="0.3">
      <c r="A6" t="s">
        <v>2</v>
      </c>
    </row>
    <row r="7" spans="1:12" x14ac:dyDescent="0.3">
      <c r="I7" s="3" t="s">
        <v>1</v>
      </c>
    </row>
    <row r="8" spans="1:12" x14ac:dyDescent="0.3">
      <c r="B8" s="4" t="s">
        <v>3</v>
      </c>
      <c r="C8" s="5"/>
      <c r="D8" s="5"/>
      <c r="E8" s="6" t="s">
        <v>4</v>
      </c>
      <c r="F8" s="7"/>
      <c r="G8" s="7"/>
      <c r="I8" s="8" t="s">
        <v>5</v>
      </c>
    </row>
    <row r="9" spans="1:12" x14ac:dyDescent="0.3">
      <c r="A9" s="3" t="s">
        <v>6</v>
      </c>
      <c r="B9" s="9" t="s">
        <v>7</v>
      </c>
      <c r="C9" s="9" t="s">
        <v>8</v>
      </c>
      <c r="D9" s="9" t="s">
        <v>9</v>
      </c>
      <c r="E9" s="10" t="s">
        <v>7</v>
      </c>
      <c r="F9" s="10" t="s">
        <v>10</v>
      </c>
      <c r="G9" s="10" t="s">
        <v>11</v>
      </c>
      <c r="J9" s="11" t="s">
        <v>7</v>
      </c>
      <c r="K9" s="11" t="s">
        <v>12</v>
      </c>
      <c r="L9" s="11" t="s">
        <v>13</v>
      </c>
    </row>
    <row r="10" spans="1:12" x14ac:dyDescent="0.3">
      <c r="A10" s="12" t="s">
        <v>14</v>
      </c>
      <c r="B10" s="5">
        <f>SUM(B11:B14)</f>
        <v>285</v>
      </c>
      <c r="C10" s="5">
        <f>SUM(C11:C14)</f>
        <v>491</v>
      </c>
      <c r="D10" s="5">
        <f>SUM(D11:D14)</f>
        <v>302</v>
      </c>
      <c r="E10" s="7"/>
      <c r="F10" s="7"/>
      <c r="G10" s="7"/>
      <c r="I10" s="12" t="s">
        <v>15</v>
      </c>
      <c r="J10" s="13">
        <f>AVERAGE(E15,E24,E33,E42,E51,E60,E69)</f>
        <v>68.281153609769277</v>
      </c>
      <c r="K10" s="13">
        <f>AVERAGE(F15,F24,F33,F42,F51,F60,F69)</f>
        <v>53.424182034342948</v>
      </c>
      <c r="L10" s="13">
        <f>AVERAGE(G15,G24,G33,G42,G51,G60,G69)</f>
        <v>68.448933835588761</v>
      </c>
    </row>
    <row r="11" spans="1:12" x14ac:dyDescent="0.3">
      <c r="A11" s="12" t="s">
        <v>16</v>
      </c>
      <c r="B11" s="5">
        <v>24</v>
      </c>
      <c r="C11" s="5">
        <v>28</v>
      </c>
      <c r="D11" s="5">
        <v>33</v>
      </c>
      <c r="E11" s="14">
        <v>8.4210526315789469</v>
      </c>
      <c r="F11" s="14">
        <v>5.7026476578411405</v>
      </c>
      <c r="G11" s="14">
        <v>10.927152317880795</v>
      </c>
      <c r="I11" s="12" t="s">
        <v>17</v>
      </c>
      <c r="J11" s="13">
        <f>STDEV(E15,E24,E33,E42,E51,E60,E69)</f>
        <v>3.5683642237741156</v>
      </c>
      <c r="K11" s="13">
        <f>STDEV(F15,F24,F33,F42,F51,F60,F69)</f>
        <v>4.8795060824454977</v>
      </c>
      <c r="L11" s="13">
        <f>STDEV(G15,G24,G33,G42,G51,G60,G69)</f>
        <v>6.3807413052312292</v>
      </c>
    </row>
    <row r="12" spans="1:12" x14ac:dyDescent="0.3">
      <c r="A12" s="12" t="s">
        <v>18</v>
      </c>
      <c r="B12" s="5">
        <v>70</v>
      </c>
      <c r="C12" s="5">
        <v>203</v>
      </c>
      <c r="D12" s="5">
        <v>84</v>
      </c>
      <c r="E12" s="14">
        <v>24.561403508771928</v>
      </c>
      <c r="F12" s="14">
        <v>41.344195519348268</v>
      </c>
      <c r="G12" s="14">
        <v>27.814569536423839</v>
      </c>
      <c r="I12" s="12" t="s">
        <v>14</v>
      </c>
      <c r="J12">
        <f>SUM(B10,B19,B28,B37,B46,B55,B64)</f>
        <v>1404</v>
      </c>
      <c r="K12">
        <f t="shared" ref="K12:L12" si="0">SUM(C10,C19,C28,C37,C46,C55,C64)</f>
        <v>2058</v>
      </c>
      <c r="L12">
        <f t="shared" si="0"/>
        <v>1330</v>
      </c>
    </row>
    <row r="13" spans="1:12" x14ac:dyDescent="0.3">
      <c r="A13" s="12" t="s">
        <v>19</v>
      </c>
      <c r="B13" s="5">
        <v>185</v>
      </c>
      <c r="C13" s="5">
        <v>259</v>
      </c>
      <c r="D13" s="5">
        <v>179</v>
      </c>
      <c r="E13" s="14">
        <v>64.912280701754383</v>
      </c>
      <c r="F13" s="14">
        <v>52.749490835030556</v>
      </c>
      <c r="G13" s="14">
        <v>59.271523178807954</v>
      </c>
    </row>
    <row r="14" spans="1:12" x14ac:dyDescent="0.3">
      <c r="A14" s="12" t="s">
        <v>20</v>
      </c>
      <c r="B14" s="5">
        <v>6</v>
      </c>
      <c r="C14" s="5">
        <v>1</v>
      </c>
      <c r="D14" s="5">
        <v>6</v>
      </c>
      <c r="E14" s="14">
        <v>2.1052631578947367</v>
      </c>
      <c r="F14" s="14">
        <v>0.20366598778004072</v>
      </c>
      <c r="G14" s="14">
        <v>1.9867549668874174</v>
      </c>
    </row>
    <row r="15" spans="1:12" x14ac:dyDescent="0.3">
      <c r="A15" s="15" t="s">
        <v>21</v>
      </c>
      <c r="B15" s="16">
        <f>SUM(B13:B14)</f>
        <v>191</v>
      </c>
      <c r="C15" s="16">
        <f t="shared" ref="C15:D15" si="1">SUM(C13:C14)</f>
        <v>260</v>
      </c>
      <c r="D15" s="16">
        <f t="shared" si="1"/>
        <v>185</v>
      </c>
      <c r="E15" s="14">
        <f>(B15/B10)*100</f>
        <v>67.017543859649123</v>
      </c>
      <c r="F15" s="14">
        <f t="shared" ref="F15:G15" si="2">(C15/C10)*100</f>
        <v>52.953156822810584</v>
      </c>
      <c r="G15" s="14">
        <f t="shared" si="2"/>
        <v>61.258278145695364</v>
      </c>
    </row>
    <row r="17" spans="1:12" x14ac:dyDescent="0.3">
      <c r="B17" s="4" t="s">
        <v>3</v>
      </c>
      <c r="C17" s="5"/>
      <c r="D17" s="5"/>
      <c r="E17" s="6" t="s">
        <v>4</v>
      </c>
      <c r="F17" s="7"/>
      <c r="G17" s="7"/>
    </row>
    <row r="18" spans="1:12" x14ac:dyDescent="0.3">
      <c r="A18" s="3" t="s">
        <v>22</v>
      </c>
      <c r="B18" s="9" t="s">
        <v>7</v>
      </c>
      <c r="C18" s="9" t="s">
        <v>8</v>
      </c>
      <c r="D18" s="9" t="s">
        <v>9</v>
      </c>
      <c r="E18" s="10" t="s">
        <v>7</v>
      </c>
      <c r="F18" s="10" t="s">
        <v>10</v>
      </c>
      <c r="G18" s="10" t="s">
        <v>11</v>
      </c>
    </row>
    <row r="19" spans="1:12" x14ac:dyDescent="0.3">
      <c r="A19" s="12" t="s">
        <v>14</v>
      </c>
      <c r="B19" s="5">
        <f>SUM(B20:B23)</f>
        <v>100</v>
      </c>
      <c r="C19" s="5">
        <f>SUM(C20:C23)</f>
        <v>201</v>
      </c>
      <c r="D19" s="5">
        <f>SUM(D20:D23)</f>
        <v>89</v>
      </c>
      <c r="E19" s="7"/>
      <c r="F19" s="7"/>
      <c r="G19" s="7"/>
    </row>
    <row r="20" spans="1:12" x14ac:dyDescent="0.3">
      <c r="A20" s="12" t="s">
        <v>16</v>
      </c>
      <c r="B20" s="5">
        <v>4</v>
      </c>
      <c r="C20" s="5">
        <v>2</v>
      </c>
      <c r="D20" s="5">
        <v>8</v>
      </c>
      <c r="E20" s="14">
        <v>4</v>
      </c>
      <c r="F20" s="14">
        <v>0.99502487562189057</v>
      </c>
      <c r="G20" s="14">
        <v>8.9887640449438209</v>
      </c>
    </row>
    <row r="21" spans="1:12" x14ac:dyDescent="0.3">
      <c r="A21" s="12" t="s">
        <v>18</v>
      </c>
      <c r="B21" s="5">
        <v>24</v>
      </c>
      <c r="C21" s="5">
        <v>110</v>
      </c>
      <c r="D21" s="5">
        <v>21</v>
      </c>
      <c r="E21" s="14">
        <v>24</v>
      </c>
      <c r="F21" s="14">
        <v>54.726368159203972</v>
      </c>
      <c r="G21" s="14">
        <v>23.595505617977526</v>
      </c>
    </row>
    <row r="22" spans="1:12" x14ac:dyDescent="0.3">
      <c r="A22" s="12" t="s">
        <v>19</v>
      </c>
      <c r="B22" s="5">
        <v>71</v>
      </c>
      <c r="C22" s="5">
        <v>88</v>
      </c>
      <c r="D22" s="5">
        <v>57</v>
      </c>
      <c r="E22" s="14">
        <v>71</v>
      </c>
      <c r="F22" s="14">
        <v>43.781094527363187</v>
      </c>
      <c r="G22" s="14">
        <v>64.044943820224717</v>
      </c>
    </row>
    <row r="23" spans="1:12" x14ac:dyDescent="0.3">
      <c r="A23" s="12" t="s">
        <v>20</v>
      </c>
      <c r="B23" s="5">
        <v>1</v>
      </c>
      <c r="C23" s="5">
        <v>1</v>
      </c>
      <c r="D23" s="5">
        <v>3</v>
      </c>
      <c r="E23" s="14">
        <v>1</v>
      </c>
      <c r="F23" s="14">
        <v>0.49751243781094528</v>
      </c>
      <c r="G23" s="14">
        <v>3.3707865168539324</v>
      </c>
    </row>
    <row r="24" spans="1:12" x14ac:dyDescent="0.3">
      <c r="A24" s="15" t="s">
        <v>21</v>
      </c>
      <c r="B24" s="16">
        <f>SUM(B22:B23)</f>
        <v>72</v>
      </c>
      <c r="C24" s="16">
        <f t="shared" ref="C24:D24" si="3">SUM(C22:C23)</f>
        <v>89</v>
      </c>
      <c r="D24" s="16">
        <f t="shared" si="3"/>
        <v>60</v>
      </c>
      <c r="E24" s="14">
        <f>(B24/B19)*100</f>
        <v>72</v>
      </c>
      <c r="F24" s="14">
        <f t="shared" ref="F24:G24" si="4">(C24/C19)*100</f>
        <v>44.278606965174127</v>
      </c>
      <c r="G24" s="14">
        <f t="shared" si="4"/>
        <v>67.415730337078656</v>
      </c>
    </row>
    <row r="26" spans="1:12" x14ac:dyDescent="0.3">
      <c r="B26" s="4" t="s">
        <v>3</v>
      </c>
      <c r="C26" s="5"/>
      <c r="D26" s="5"/>
      <c r="E26" s="6" t="s">
        <v>4</v>
      </c>
      <c r="F26" s="7"/>
      <c r="G26" s="7"/>
    </row>
    <row r="27" spans="1:12" x14ac:dyDescent="0.3">
      <c r="A27" s="3" t="s">
        <v>23</v>
      </c>
      <c r="B27" s="9" t="s">
        <v>7</v>
      </c>
      <c r="C27" s="9" t="s">
        <v>8</v>
      </c>
      <c r="D27" s="9" t="s">
        <v>9</v>
      </c>
      <c r="E27" s="10" t="s">
        <v>7</v>
      </c>
      <c r="F27" s="10" t="s">
        <v>10</v>
      </c>
      <c r="G27" s="10" t="s">
        <v>11</v>
      </c>
    </row>
    <row r="28" spans="1:12" x14ac:dyDescent="0.3">
      <c r="A28" s="12" t="s">
        <v>14</v>
      </c>
      <c r="B28" s="5">
        <f>SUM(B29:B32)</f>
        <v>77</v>
      </c>
      <c r="C28" s="5">
        <f>SUM(C29:C32)</f>
        <v>248</v>
      </c>
      <c r="D28" s="5">
        <f>SUM(D29:D32)</f>
        <v>97</v>
      </c>
      <c r="E28" s="7"/>
      <c r="F28" s="7"/>
      <c r="G28" s="7"/>
    </row>
    <row r="29" spans="1:12" ht="15.6" x14ac:dyDescent="0.3">
      <c r="A29" s="12" t="s">
        <v>16</v>
      </c>
      <c r="B29" s="5">
        <v>2</v>
      </c>
      <c r="C29" s="5">
        <v>9</v>
      </c>
      <c r="D29" s="5">
        <v>9</v>
      </c>
      <c r="E29" s="14">
        <v>2.5974025974025974</v>
      </c>
      <c r="F29" s="14">
        <v>3.6290322580645165</v>
      </c>
      <c r="G29" s="14">
        <v>9.2783505154639183</v>
      </c>
      <c r="I29" s="2" t="s">
        <v>24</v>
      </c>
    </row>
    <row r="30" spans="1:12" x14ac:dyDescent="0.3">
      <c r="A30" s="12" t="s">
        <v>18</v>
      </c>
      <c r="B30" s="5">
        <v>24</v>
      </c>
      <c r="C30" s="5">
        <v>114</v>
      </c>
      <c r="D30" s="5">
        <v>25</v>
      </c>
      <c r="E30" s="14">
        <v>31.168831168831169</v>
      </c>
      <c r="F30" s="14">
        <v>45.967741935483872</v>
      </c>
      <c r="G30" s="14">
        <v>25.773195876288657</v>
      </c>
      <c r="J30" s="9" t="s">
        <v>7</v>
      </c>
      <c r="K30" s="9" t="s">
        <v>8</v>
      </c>
      <c r="L30" s="9" t="s">
        <v>9</v>
      </c>
    </row>
    <row r="31" spans="1:12" x14ac:dyDescent="0.3">
      <c r="A31" s="12" t="s">
        <v>19</v>
      </c>
      <c r="B31" s="5">
        <v>44</v>
      </c>
      <c r="C31" s="5">
        <v>121</v>
      </c>
      <c r="D31" s="5">
        <v>51</v>
      </c>
      <c r="E31" s="14">
        <v>57.142857142857139</v>
      </c>
      <c r="F31" s="14">
        <v>48.79032258064516</v>
      </c>
      <c r="G31" s="14">
        <v>52.577319587628871</v>
      </c>
      <c r="I31" s="12" t="s">
        <v>25</v>
      </c>
      <c r="J31">
        <v>445</v>
      </c>
      <c r="K31">
        <v>958</v>
      </c>
      <c r="L31">
        <v>431</v>
      </c>
    </row>
    <row r="32" spans="1:12" x14ac:dyDescent="0.3">
      <c r="A32" s="12" t="s">
        <v>20</v>
      </c>
      <c r="B32" s="5">
        <v>7</v>
      </c>
      <c r="C32" s="5">
        <v>4</v>
      </c>
      <c r="D32" s="5">
        <v>12</v>
      </c>
      <c r="E32" s="14">
        <v>9.0909090909090917</v>
      </c>
      <c r="F32" s="14">
        <v>1.6129032258064515</v>
      </c>
      <c r="G32" s="14">
        <v>12.371134020618557</v>
      </c>
      <c r="I32" s="12" t="s">
        <v>26</v>
      </c>
      <c r="J32">
        <v>959</v>
      </c>
      <c r="K32">
        <v>1100</v>
      </c>
      <c r="L32">
        <v>899</v>
      </c>
    </row>
    <row r="33" spans="1:7" x14ac:dyDescent="0.3">
      <c r="A33" s="15" t="s">
        <v>21</v>
      </c>
      <c r="B33" s="16">
        <f>SUM(B31:B32)</f>
        <v>51</v>
      </c>
      <c r="C33" s="16">
        <f t="shared" ref="C33:D33" si="5">SUM(C31:C32)</f>
        <v>125</v>
      </c>
      <c r="D33" s="16">
        <f t="shared" si="5"/>
        <v>63</v>
      </c>
      <c r="E33" s="14">
        <f>(B33/B28)*100</f>
        <v>66.233766233766232</v>
      </c>
      <c r="F33" s="14">
        <f t="shared" ref="F33:G33" si="6">(C33/C28)*100</f>
        <v>50.403225806451616</v>
      </c>
      <c r="G33" s="14">
        <f t="shared" si="6"/>
        <v>64.948453608247419</v>
      </c>
    </row>
    <row r="35" spans="1:7" x14ac:dyDescent="0.3">
      <c r="B35" s="4" t="s">
        <v>3</v>
      </c>
      <c r="C35" s="5"/>
      <c r="D35" s="5"/>
      <c r="E35" s="6" t="s">
        <v>4</v>
      </c>
      <c r="F35" s="7"/>
      <c r="G35" s="7"/>
    </row>
    <row r="36" spans="1:7" x14ac:dyDescent="0.3">
      <c r="A36" s="3" t="s">
        <v>27</v>
      </c>
      <c r="B36" s="9" t="s">
        <v>7</v>
      </c>
      <c r="C36" s="9" t="s">
        <v>8</v>
      </c>
      <c r="D36" s="9" t="s">
        <v>9</v>
      </c>
      <c r="E36" s="10" t="s">
        <v>7</v>
      </c>
      <c r="F36" s="10" t="s">
        <v>10</v>
      </c>
      <c r="G36" s="10" t="s">
        <v>11</v>
      </c>
    </row>
    <row r="37" spans="1:7" x14ac:dyDescent="0.3">
      <c r="A37" s="12" t="s">
        <v>14</v>
      </c>
      <c r="B37" s="5">
        <f>SUM(B38:B41)</f>
        <v>255</v>
      </c>
      <c r="C37" s="5">
        <f>SUM(C38:C41)</f>
        <v>278</v>
      </c>
      <c r="D37" s="5">
        <f>SUM(D38:D41)</f>
        <v>401</v>
      </c>
      <c r="E37" s="7"/>
      <c r="F37" s="7"/>
      <c r="G37" s="7"/>
    </row>
    <row r="38" spans="1:7" x14ac:dyDescent="0.3">
      <c r="A38" s="12" t="s">
        <v>16</v>
      </c>
      <c r="B38" s="5">
        <v>16</v>
      </c>
      <c r="C38" s="5">
        <v>4</v>
      </c>
      <c r="D38" s="5">
        <v>0</v>
      </c>
      <c r="E38" s="14">
        <v>6.2745098039215685</v>
      </c>
      <c r="F38" s="14">
        <v>1.4388489208633095</v>
      </c>
      <c r="G38" s="14">
        <v>0</v>
      </c>
    </row>
    <row r="39" spans="1:7" x14ac:dyDescent="0.3">
      <c r="A39" s="12" t="s">
        <v>18</v>
      </c>
      <c r="B39" s="5">
        <v>81</v>
      </c>
      <c r="C39" s="5">
        <v>111</v>
      </c>
      <c r="D39" s="5">
        <v>109</v>
      </c>
      <c r="E39" s="14">
        <v>31.764705882352938</v>
      </c>
      <c r="F39" s="14">
        <v>39.928057553956833</v>
      </c>
      <c r="G39" s="14">
        <v>27.182044887780549</v>
      </c>
    </row>
    <row r="40" spans="1:7" x14ac:dyDescent="0.3">
      <c r="A40" s="12" t="s">
        <v>19</v>
      </c>
      <c r="B40" s="5">
        <v>152</v>
      </c>
      <c r="C40" s="5">
        <v>161</v>
      </c>
      <c r="D40" s="5">
        <v>287</v>
      </c>
      <c r="E40" s="14">
        <v>59.607843137254903</v>
      </c>
      <c r="F40" s="14">
        <v>57.913669064748198</v>
      </c>
      <c r="G40" s="14">
        <v>71.571072319202003</v>
      </c>
    </row>
    <row r="41" spans="1:7" x14ac:dyDescent="0.3">
      <c r="A41" s="12" t="s">
        <v>20</v>
      </c>
      <c r="B41" s="5">
        <v>6</v>
      </c>
      <c r="C41" s="5">
        <v>2</v>
      </c>
      <c r="D41" s="5">
        <v>5</v>
      </c>
      <c r="E41" s="14">
        <v>2.3529411764705883</v>
      </c>
      <c r="F41" s="14">
        <v>0.71942446043165476</v>
      </c>
      <c r="G41" s="14">
        <v>1.2468827930174564</v>
      </c>
    </row>
    <row r="42" spans="1:7" x14ac:dyDescent="0.3">
      <c r="A42" s="15" t="s">
        <v>21</v>
      </c>
      <c r="B42" s="16">
        <f>SUM(B40:B41)</f>
        <v>158</v>
      </c>
      <c r="C42" s="16">
        <f t="shared" ref="C42:D42" si="7">SUM(C40:C41)</f>
        <v>163</v>
      </c>
      <c r="D42" s="16">
        <f t="shared" si="7"/>
        <v>292</v>
      </c>
      <c r="E42" s="14">
        <f>(B42/B37)*100</f>
        <v>61.96078431372549</v>
      </c>
      <c r="F42" s="14">
        <f t="shared" ref="F42:G42" si="8">(C42/C37)*100</f>
        <v>58.633093525179859</v>
      </c>
      <c r="G42" s="14">
        <f t="shared" si="8"/>
        <v>72.817955112219451</v>
      </c>
    </row>
    <row r="44" spans="1:7" x14ac:dyDescent="0.3">
      <c r="B44" s="4" t="s">
        <v>3</v>
      </c>
      <c r="C44" s="5"/>
      <c r="D44" s="5"/>
      <c r="E44" s="6" t="s">
        <v>4</v>
      </c>
      <c r="F44" s="7"/>
      <c r="G44" s="7"/>
    </row>
    <row r="45" spans="1:7" x14ac:dyDescent="0.3">
      <c r="A45" s="3" t="s">
        <v>28</v>
      </c>
      <c r="B45" s="9" t="s">
        <v>7</v>
      </c>
      <c r="C45" s="9" t="s">
        <v>8</v>
      </c>
      <c r="D45" s="9" t="s">
        <v>9</v>
      </c>
      <c r="E45" s="10" t="s">
        <v>7</v>
      </c>
      <c r="F45" s="10" t="s">
        <v>10</v>
      </c>
      <c r="G45" s="10" t="s">
        <v>11</v>
      </c>
    </row>
    <row r="46" spans="1:7" x14ac:dyDescent="0.3">
      <c r="A46" s="12" t="s">
        <v>14</v>
      </c>
      <c r="B46" s="5">
        <f>SUM(B47:B50)</f>
        <v>400</v>
      </c>
      <c r="C46" s="5">
        <f>SUM(C47:C50)</f>
        <v>541</v>
      </c>
      <c r="D46" s="5">
        <f>SUM(D47:D50)</f>
        <v>239</v>
      </c>
      <c r="E46" s="7"/>
      <c r="F46" s="7"/>
      <c r="G46" s="7"/>
    </row>
    <row r="47" spans="1:7" x14ac:dyDescent="0.3">
      <c r="A47" s="12" t="s">
        <v>16</v>
      </c>
      <c r="B47" s="5">
        <v>13</v>
      </c>
      <c r="C47" s="5">
        <v>19</v>
      </c>
      <c r="D47" s="5">
        <v>25</v>
      </c>
      <c r="E47" s="14">
        <v>3.25</v>
      </c>
      <c r="F47" s="14">
        <v>3.512014787430684</v>
      </c>
      <c r="G47" s="14">
        <v>10.460251046025103</v>
      </c>
    </row>
    <row r="48" spans="1:7" x14ac:dyDescent="0.3">
      <c r="A48" s="12" t="s">
        <v>18</v>
      </c>
      <c r="B48" s="5">
        <v>99</v>
      </c>
      <c r="C48" s="5">
        <v>228</v>
      </c>
      <c r="D48" s="5">
        <v>61</v>
      </c>
      <c r="E48" s="14">
        <v>24.75</v>
      </c>
      <c r="F48" s="14">
        <v>42.144177449168211</v>
      </c>
      <c r="G48" s="14">
        <v>25.523012552301257</v>
      </c>
    </row>
    <row r="49" spans="1:7" x14ac:dyDescent="0.3">
      <c r="A49" s="12" t="s">
        <v>19</v>
      </c>
      <c r="B49" s="5">
        <v>271</v>
      </c>
      <c r="C49" s="5">
        <v>291</v>
      </c>
      <c r="D49" s="5">
        <v>147</v>
      </c>
      <c r="E49" s="14">
        <v>67.75</v>
      </c>
      <c r="F49" s="14">
        <v>53.789279112754166</v>
      </c>
      <c r="G49" s="14">
        <v>61.506276150627613</v>
      </c>
    </row>
    <row r="50" spans="1:7" x14ac:dyDescent="0.3">
      <c r="A50" s="12" t="s">
        <v>20</v>
      </c>
      <c r="B50" s="5">
        <v>17</v>
      </c>
      <c r="C50" s="5">
        <v>3</v>
      </c>
      <c r="D50" s="5">
        <v>6</v>
      </c>
      <c r="E50" s="14">
        <v>4.25</v>
      </c>
      <c r="F50" s="14">
        <v>0.55452865064695012</v>
      </c>
      <c r="G50" s="14">
        <v>2.510460251046025</v>
      </c>
    </row>
    <row r="51" spans="1:7" x14ac:dyDescent="0.3">
      <c r="A51" s="15" t="s">
        <v>21</v>
      </c>
      <c r="B51" s="16">
        <f>SUM(B49:B50)</f>
        <v>288</v>
      </c>
      <c r="C51" s="16">
        <f t="shared" ref="C51:D51" si="9">SUM(C49:C50)</f>
        <v>294</v>
      </c>
      <c r="D51" s="16">
        <f t="shared" si="9"/>
        <v>153</v>
      </c>
      <c r="E51" s="14">
        <f>(B51/B46)*100</f>
        <v>72</v>
      </c>
      <c r="F51" s="14">
        <f t="shared" ref="F51:G51" si="10">(C51/C46)*100</f>
        <v>54.343807763401109</v>
      </c>
      <c r="G51" s="14">
        <f t="shared" si="10"/>
        <v>64.01673640167364</v>
      </c>
    </row>
    <row r="53" spans="1:7" x14ac:dyDescent="0.3">
      <c r="B53" s="4" t="s">
        <v>3</v>
      </c>
      <c r="C53" s="5"/>
      <c r="D53" s="5"/>
      <c r="E53" s="6" t="s">
        <v>4</v>
      </c>
      <c r="F53" s="7"/>
      <c r="G53" s="7"/>
    </row>
    <row r="54" spans="1:7" x14ac:dyDescent="0.3">
      <c r="A54" s="3" t="s">
        <v>29</v>
      </c>
      <c r="B54" s="9" t="s">
        <v>7</v>
      </c>
      <c r="C54" s="9" t="s">
        <v>8</v>
      </c>
      <c r="D54" s="9" t="s">
        <v>9</v>
      </c>
      <c r="E54" s="10" t="s">
        <v>7</v>
      </c>
      <c r="F54" s="10" t="s">
        <v>10</v>
      </c>
      <c r="G54" s="10" t="s">
        <v>11</v>
      </c>
    </row>
    <row r="55" spans="1:7" x14ac:dyDescent="0.3">
      <c r="A55" s="12" t="s">
        <v>14</v>
      </c>
      <c r="B55" s="5">
        <v>133</v>
      </c>
      <c r="C55" s="5">
        <v>189</v>
      </c>
      <c r="D55" s="5">
        <v>66</v>
      </c>
      <c r="E55" s="7"/>
      <c r="F55" s="7"/>
      <c r="G55" s="7"/>
    </row>
    <row r="56" spans="1:7" x14ac:dyDescent="0.3">
      <c r="A56" s="12" t="s">
        <v>16</v>
      </c>
      <c r="B56" s="5">
        <v>1</v>
      </c>
      <c r="C56" s="5">
        <v>5</v>
      </c>
      <c r="D56" s="5">
        <v>3</v>
      </c>
      <c r="E56" s="14">
        <v>0.75187969924812026</v>
      </c>
      <c r="F56" s="14">
        <v>2.6455026455026456</v>
      </c>
      <c r="G56" s="14">
        <v>4.5454545454545459</v>
      </c>
    </row>
    <row r="57" spans="1:7" x14ac:dyDescent="0.3">
      <c r="A57" s="12" t="s">
        <v>18</v>
      </c>
      <c r="B57" s="5">
        <v>39</v>
      </c>
      <c r="C57" s="5">
        <v>78</v>
      </c>
      <c r="D57" s="5">
        <v>10</v>
      </c>
      <c r="E57" s="14">
        <v>29.323308270676691</v>
      </c>
      <c r="F57" s="14">
        <v>41.269841269841265</v>
      </c>
      <c r="G57" s="14">
        <v>15.151515151515152</v>
      </c>
    </row>
    <row r="58" spans="1:7" x14ac:dyDescent="0.3">
      <c r="A58" s="12" t="s">
        <v>19</v>
      </c>
      <c r="B58" s="5">
        <v>88</v>
      </c>
      <c r="C58" s="5">
        <v>105</v>
      </c>
      <c r="D58" s="5">
        <v>44</v>
      </c>
      <c r="E58" s="14">
        <v>66.165413533834581</v>
      </c>
      <c r="F58" s="14">
        <v>55.555555555555557</v>
      </c>
      <c r="G58" s="14">
        <v>66.666666666666657</v>
      </c>
    </row>
    <row r="59" spans="1:7" x14ac:dyDescent="0.3">
      <c r="A59" s="12" t="s">
        <v>20</v>
      </c>
      <c r="B59" s="5">
        <v>5</v>
      </c>
      <c r="C59" s="5">
        <v>1</v>
      </c>
      <c r="D59" s="5">
        <v>9</v>
      </c>
      <c r="E59" s="14">
        <v>3.7593984962406015</v>
      </c>
      <c r="F59" s="14">
        <v>0.52910052910052907</v>
      </c>
      <c r="G59" s="14">
        <v>13.636363636363635</v>
      </c>
    </row>
    <row r="60" spans="1:7" x14ac:dyDescent="0.3">
      <c r="A60" s="15" t="s">
        <v>21</v>
      </c>
      <c r="B60" s="16">
        <f>SUM(B58:B59)</f>
        <v>93</v>
      </c>
      <c r="C60" s="16">
        <f t="shared" ref="C60:D60" si="11">SUM(C58:C59)</f>
        <v>106</v>
      </c>
      <c r="D60" s="16">
        <f t="shared" si="11"/>
        <v>53</v>
      </c>
      <c r="E60" s="14">
        <f>(B60/B55)*100</f>
        <v>69.924812030075188</v>
      </c>
      <c r="F60" s="14">
        <f t="shared" ref="F60:G60" si="12">(C60/C55)*100</f>
        <v>56.084656084656082</v>
      </c>
      <c r="G60" s="14">
        <f t="shared" si="12"/>
        <v>80.303030303030297</v>
      </c>
    </row>
    <row r="62" spans="1:7" x14ac:dyDescent="0.3">
      <c r="B62" s="4" t="s">
        <v>3</v>
      </c>
      <c r="C62" s="5"/>
      <c r="D62" s="5"/>
      <c r="E62" s="6" t="s">
        <v>4</v>
      </c>
      <c r="F62" s="7"/>
      <c r="G62" s="7"/>
    </row>
    <row r="63" spans="1:7" x14ac:dyDescent="0.3">
      <c r="A63" s="3" t="s">
        <v>30</v>
      </c>
      <c r="B63" s="9" t="s">
        <v>7</v>
      </c>
      <c r="C63" s="9" t="s">
        <v>8</v>
      </c>
      <c r="D63" s="9" t="s">
        <v>9</v>
      </c>
      <c r="E63" s="10" t="s">
        <v>7</v>
      </c>
      <c r="F63" s="10" t="s">
        <v>10</v>
      </c>
      <c r="G63" s="10" t="s">
        <v>11</v>
      </c>
    </row>
    <row r="64" spans="1:7" x14ac:dyDescent="0.3">
      <c r="A64" s="12" t="s">
        <v>14</v>
      </c>
      <c r="B64" s="5">
        <v>154</v>
      </c>
      <c r="C64" s="5">
        <v>110</v>
      </c>
      <c r="D64" s="5">
        <v>136</v>
      </c>
      <c r="E64" s="7"/>
      <c r="F64" s="7"/>
      <c r="G64" s="7"/>
    </row>
    <row r="65" spans="1:7" x14ac:dyDescent="0.3">
      <c r="A65" s="12" t="s">
        <v>16</v>
      </c>
      <c r="B65" s="5">
        <v>2</v>
      </c>
      <c r="C65" s="5">
        <v>8</v>
      </c>
      <c r="D65" s="5">
        <v>7</v>
      </c>
      <c r="E65" s="14">
        <v>1.2987012987012987</v>
      </c>
      <c r="F65" s="14">
        <v>7.2727272727272725</v>
      </c>
      <c r="G65" s="14">
        <v>5.1470588235294112</v>
      </c>
    </row>
    <row r="66" spans="1:7" x14ac:dyDescent="0.3">
      <c r="A66" s="12" t="s">
        <v>18</v>
      </c>
      <c r="B66" s="5">
        <v>46</v>
      </c>
      <c r="C66" s="5">
        <v>39</v>
      </c>
      <c r="D66" s="5">
        <v>36</v>
      </c>
      <c r="E66" s="14">
        <v>29.870129870129869</v>
      </c>
      <c r="F66" s="14">
        <v>35.454545454545453</v>
      </c>
      <c r="G66" s="14">
        <v>26.47058823529412</v>
      </c>
    </row>
    <row r="67" spans="1:7" x14ac:dyDescent="0.3">
      <c r="A67" s="12" t="s">
        <v>19</v>
      </c>
      <c r="B67" s="5">
        <v>96</v>
      </c>
      <c r="C67" s="5">
        <v>49</v>
      </c>
      <c r="D67" s="5">
        <v>87</v>
      </c>
      <c r="E67" s="14">
        <v>62.337662337662337</v>
      </c>
      <c r="F67" s="14">
        <v>44.545454545454547</v>
      </c>
      <c r="G67" s="14">
        <v>63.970588235294116</v>
      </c>
    </row>
    <row r="68" spans="1:7" x14ac:dyDescent="0.3">
      <c r="A68" s="12" t="s">
        <v>20</v>
      </c>
      <c r="B68" s="5">
        <v>10</v>
      </c>
      <c r="C68" s="5">
        <v>14</v>
      </c>
      <c r="D68" s="5">
        <v>6</v>
      </c>
      <c r="E68" s="14">
        <v>6.4935064935064926</v>
      </c>
      <c r="F68" s="14">
        <v>12.727272727272727</v>
      </c>
      <c r="G68" s="14">
        <v>4.4117647058823533</v>
      </c>
    </row>
    <row r="69" spans="1:7" x14ac:dyDescent="0.3">
      <c r="A69" s="15" t="s">
        <v>21</v>
      </c>
      <c r="B69" s="16">
        <f>SUM(B67:B68)</f>
        <v>106</v>
      </c>
      <c r="C69" s="16">
        <f t="shared" ref="C69:D69" si="13">SUM(C67:C68)</f>
        <v>63</v>
      </c>
      <c r="D69" s="16">
        <f t="shared" si="13"/>
        <v>93</v>
      </c>
      <c r="E69" s="14">
        <f>(B69/B64)*100</f>
        <v>68.831168831168839</v>
      </c>
      <c r="F69" s="14">
        <f t="shared" ref="F69:G69" si="14">(C69/C64)*100</f>
        <v>57.272727272727273</v>
      </c>
      <c r="G69" s="14">
        <f t="shared" si="14"/>
        <v>68.382352941176478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71C8A-6477-4EF2-991D-FF1EF95E3269}">
  <dimension ref="A1:A3"/>
  <sheetViews>
    <sheetView workbookViewId="0">
      <selection activeCell="G10" sqref="G10"/>
    </sheetView>
  </sheetViews>
  <sheetFormatPr defaultRowHeight="14.4" x14ac:dyDescent="0.3"/>
  <sheetData>
    <row r="1" spans="1:1" ht="18" x14ac:dyDescent="0.35">
      <c r="A1" s="1" t="s">
        <v>31</v>
      </c>
    </row>
    <row r="3" spans="1:1" x14ac:dyDescent="0.3">
      <c r="A3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FA307-7641-4C23-AC7A-6FFC78B023D5}">
  <sheetPr>
    <tabColor theme="8"/>
  </sheetPr>
  <dimension ref="A1:O33"/>
  <sheetViews>
    <sheetView workbookViewId="0">
      <selection activeCell="G3" sqref="G3"/>
    </sheetView>
  </sheetViews>
  <sheetFormatPr defaultRowHeight="14.4" x14ac:dyDescent="0.3"/>
  <cols>
    <col min="1" max="1" width="21.33203125" customWidth="1"/>
    <col min="2" max="2" width="13.44140625" customWidth="1"/>
    <col min="9" max="9" width="10.88671875" customWidth="1"/>
  </cols>
  <sheetData>
    <row r="1" spans="1:12" ht="18" x14ac:dyDescent="0.35">
      <c r="A1" s="1" t="s">
        <v>32</v>
      </c>
    </row>
    <row r="2" spans="1:12" ht="15.6" x14ac:dyDescent="0.3">
      <c r="I2" s="17" t="s">
        <v>33</v>
      </c>
    </row>
    <row r="3" spans="1:12" ht="15.6" x14ac:dyDescent="0.3">
      <c r="A3" s="2" t="s">
        <v>6</v>
      </c>
      <c r="B3" s="18" t="s">
        <v>3</v>
      </c>
      <c r="C3" s="18"/>
      <c r="D3" s="18"/>
      <c r="E3" s="19" t="s">
        <v>4</v>
      </c>
      <c r="F3" s="19"/>
      <c r="G3" s="19"/>
      <c r="I3" s="20"/>
      <c r="J3" s="21" t="s">
        <v>7</v>
      </c>
      <c r="K3" s="21" t="s">
        <v>12</v>
      </c>
      <c r="L3" s="21" t="s">
        <v>13</v>
      </c>
    </row>
    <row r="4" spans="1:12" x14ac:dyDescent="0.3">
      <c r="A4" s="12"/>
      <c r="B4" s="22" t="s">
        <v>7</v>
      </c>
      <c r="C4" s="22" t="s">
        <v>12</v>
      </c>
      <c r="D4" s="22" t="s">
        <v>13</v>
      </c>
      <c r="E4" s="10" t="s">
        <v>7</v>
      </c>
      <c r="F4" s="10" t="s">
        <v>12</v>
      </c>
      <c r="G4" s="10" t="s">
        <v>13</v>
      </c>
      <c r="I4" s="23" t="s">
        <v>15</v>
      </c>
      <c r="J4" s="24">
        <v>53.472194278346045</v>
      </c>
      <c r="K4" s="24">
        <v>45.432183557183556</v>
      </c>
      <c r="L4" s="24">
        <v>46.072262993513959</v>
      </c>
    </row>
    <row r="5" spans="1:12" x14ac:dyDescent="0.3">
      <c r="A5" s="12" t="s">
        <v>14</v>
      </c>
      <c r="B5" s="25">
        <v>252</v>
      </c>
      <c r="C5" s="25">
        <f>SUM(C6:C9)</f>
        <v>160</v>
      </c>
      <c r="D5" s="25">
        <f>SUM(D6:D9)</f>
        <v>137</v>
      </c>
      <c r="E5" s="26"/>
      <c r="F5" s="26"/>
      <c r="G5" s="26"/>
      <c r="I5" s="12" t="s">
        <v>17</v>
      </c>
      <c r="J5" s="27">
        <v>2.9176881163197015</v>
      </c>
      <c r="K5" s="27">
        <v>1.4989515728693275</v>
      </c>
      <c r="L5" s="27">
        <v>6.8176436640608999</v>
      </c>
    </row>
    <row r="6" spans="1:12" x14ac:dyDescent="0.3">
      <c r="A6" s="12" t="s">
        <v>16</v>
      </c>
      <c r="B6" s="25">
        <v>89</v>
      </c>
      <c r="C6" s="25">
        <v>75</v>
      </c>
      <c r="D6" s="25">
        <v>61</v>
      </c>
      <c r="E6" s="28">
        <v>35.317460317460316</v>
      </c>
      <c r="F6" s="28">
        <f t="shared" ref="F6:G9" si="0">C6/C$5*100</f>
        <v>46.875</v>
      </c>
      <c r="G6" s="28">
        <f t="shared" si="0"/>
        <v>44.525547445255476</v>
      </c>
      <c r="I6" s="12" t="s">
        <v>14</v>
      </c>
      <c r="J6">
        <v>629</v>
      </c>
      <c r="K6">
        <v>416</v>
      </c>
      <c r="L6">
        <v>395</v>
      </c>
    </row>
    <row r="7" spans="1:12" x14ac:dyDescent="0.3">
      <c r="A7" s="12" t="s">
        <v>18</v>
      </c>
      <c r="B7" s="25">
        <v>21</v>
      </c>
      <c r="C7" s="25">
        <v>12</v>
      </c>
      <c r="D7" s="25">
        <v>8</v>
      </c>
      <c r="E7" s="28">
        <v>8.3333333333333321</v>
      </c>
      <c r="F7" s="28">
        <f t="shared" si="0"/>
        <v>7.5</v>
      </c>
      <c r="G7" s="28">
        <f t="shared" si="0"/>
        <v>5.8394160583941606</v>
      </c>
    </row>
    <row r="8" spans="1:12" x14ac:dyDescent="0.3">
      <c r="A8" s="12" t="s">
        <v>19</v>
      </c>
      <c r="B8" s="25">
        <v>130</v>
      </c>
      <c r="C8" s="25">
        <v>60</v>
      </c>
      <c r="D8" s="25">
        <v>63</v>
      </c>
      <c r="E8" s="28">
        <v>51.587301587301596</v>
      </c>
      <c r="F8" s="28">
        <f t="shared" si="0"/>
        <v>37.5</v>
      </c>
      <c r="G8" s="28">
        <f t="shared" si="0"/>
        <v>45.985401459854018</v>
      </c>
    </row>
    <row r="9" spans="1:12" x14ac:dyDescent="0.3">
      <c r="A9" s="12" t="s">
        <v>20</v>
      </c>
      <c r="B9" s="25">
        <v>12</v>
      </c>
      <c r="C9" s="25">
        <v>13</v>
      </c>
      <c r="D9" s="25">
        <v>5</v>
      </c>
      <c r="E9" s="28">
        <v>4.7619047619047619</v>
      </c>
      <c r="F9" s="28">
        <f t="shared" si="0"/>
        <v>8.125</v>
      </c>
      <c r="G9" s="28">
        <f t="shared" si="0"/>
        <v>3.6496350364963499</v>
      </c>
    </row>
    <row r="10" spans="1:12" x14ac:dyDescent="0.3">
      <c r="A10" s="12" t="s">
        <v>34</v>
      </c>
      <c r="B10" s="25">
        <f>SUM(B8:B9)</f>
        <v>142</v>
      </c>
      <c r="C10" s="25">
        <f t="shared" ref="C10:D10" si="1">SUM(C8:C9)</f>
        <v>73</v>
      </c>
      <c r="D10" s="25">
        <f t="shared" si="1"/>
        <v>68</v>
      </c>
      <c r="E10" s="28">
        <f>(B10/B5)*100</f>
        <v>56.349206349206348</v>
      </c>
      <c r="F10" s="28">
        <f>(C10/C5)*100</f>
        <v>45.625</v>
      </c>
      <c r="G10" s="28">
        <f>(D10/D5)*100</f>
        <v>49.635036496350367</v>
      </c>
    </row>
    <row r="12" spans="1:12" ht="15.6" x14ac:dyDescent="0.3">
      <c r="A12" s="2" t="s">
        <v>22</v>
      </c>
      <c r="B12" s="18" t="s">
        <v>3</v>
      </c>
      <c r="C12" s="18"/>
      <c r="D12" s="18"/>
      <c r="E12" s="19" t="s">
        <v>4</v>
      </c>
      <c r="F12" s="19"/>
      <c r="G12" s="19"/>
    </row>
    <row r="13" spans="1:12" x14ac:dyDescent="0.3">
      <c r="A13" s="12"/>
      <c r="B13" s="22" t="s">
        <v>7</v>
      </c>
      <c r="C13" s="22" t="s">
        <v>12</v>
      </c>
      <c r="D13" s="22" t="s">
        <v>13</v>
      </c>
      <c r="E13" s="10" t="s">
        <v>7</v>
      </c>
      <c r="F13" s="10" t="s">
        <v>12</v>
      </c>
      <c r="G13" s="10" t="s">
        <v>13</v>
      </c>
    </row>
    <row r="14" spans="1:12" x14ac:dyDescent="0.3">
      <c r="A14" s="12" t="s">
        <v>14</v>
      </c>
      <c r="B14" s="16">
        <v>183</v>
      </c>
      <c r="C14" s="16">
        <v>130</v>
      </c>
      <c r="D14" s="16">
        <v>123</v>
      </c>
      <c r="E14" s="7"/>
      <c r="F14" s="7"/>
      <c r="G14" s="7"/>
    </row>
    <row r="15" spans="1:12" x14ac:dyDescent="0.3">
      <c r="A15" s="12" t="s">
        <v>16</v>
      </c>
      <c r="B15" s="16">
        <v>64</v>
      </c>
      <c r="C15" s="16">
        <v>51</v>
      </c>
      <c r="D15" s="16">
        <v>54</v>
      </c>
      <c r="E15" s="14">
        <v>34.972677595628419</v>
      </c>
      <c r="F15" s="14">
        <v>39.230769230769234</v>
      </c>
      <c r="G15" s="14">
        <v>43.902439024390247</v>
      </c>
    </row>
    <row r="16" spans="1:12" x14ac:dyDescent="0.3">
      <c r="A16" s="12" t="s">
        <v>18</v>
      </c>
      <c r="B16" s="16">
        <v>21</v>
      </c>
      <c r="C16" s="16">
        <v>22</v>
      </c>
      <c r="D16" s="16">
        <v>22</v>
      </c>
      <c r="E16" s="14">
        <v>11.475409836065573</v>
      </c>
      <c r="F16" s="14">
        <v>16.923076923076923</v>
      </c>
      <c r="G16" s="14">
        <v>17.886178861788618</v>
      </c>
    </row>
    <row r="17" spans="1:15" x14ac:dyDescent="0.3">
      <c r="A17" s="12" t="s">
        <v>19</v>
      </c>
      <c r="B17" s="16">
        <v>95</v>
      </c>
      <c r="C17" s="16">
        <v>55</v>
      </c>
      <c r="D17" s="16">
        <v>46</v>
      </c>
      <c r="E17" s="14">
        <v>51.912568306010932</v>
      </c>
      <c r="F17" s="14">
        <v>42.307692307692307</v>
      </c>
      <c r="G17" s="14">
        <v>37.398373983739837</v>
      </c>
    </row>
    <row r="18" spans="1:15" x14ac:dyDescent="0.3">
      <c r="A18" s="12" t="s">
        <v>20</v>
      </c>
      <c r="B18" s="16">
        <v>3</v>
      </c>
      <c r="C18" s="16">
        <v>2</v>
      </c>
      <c r="D18" s="16">
        <v>1</v>
      </c>
      <c r="E18" s="14">
        <v>1.639344262295082</v>
      </c>
      <c r="F18" s="14">
        <v>1.5384615384615385</v>
      </c>
      <c r="G18" s="14">
        <v>0.81300813008130091</v>
      </c>
    </row>
    <row r="19" spans="1:15" x14ac:dyDescent="0.3">
      <c r="A19" s="12" t="s">
        <v>34</v>
      </c>
      <c r="B19" s="16">
        <f>SUM(B17:B18)</f>
        <v>98</v>
      </c>
      <c r="C19" s="16">
        <f t="shared" ref="C19:D19" si="2">SUM(C17:C18)</f>
        <v>57</v>
      </c>
      <c r="D19" s="16">
        <f t="shared" si="2"/>
        <v>47</v>
      </c>
      <c r="E19" s="14">
        <f>(B19/B14)*100</f>
        <v>53.551912568306015</v>
      </c>
      <c r="F19" s="14">
        <f t="shared" ref="F19:G19" si="3">(C19/C14)*100</f>
        <v>43.846153846153847</v>
      </c>
      <c r="G19" s="14">
        <f t="shared" si="3"/>
        <v>38.211382113821138</v>
      </c>
    </row>
    <row r="21" spans="1:15" ht="15.6" x14ac:dyDescent="0.3">
      <c r="A21" s="2" t="s">
        <v>23</v>
      </c>
      <c r="B21" s="18" t="s">
        <v>3</v>
      </c>
      <c r="C21" s="18"/>
      <c r="D21" s="18"/>
      <c r="E21" s="19" t="s">
        <v>4</v>
      </c>
      <c r="F21" s="19"/>
      <c r="G21" s="19"/>
    </row>
    <row r="22" spans="1:15" ht="15.6" x14ac:dyDescent="0.3">
      <c r="A22" s="12"/>
      <c r="B22" s="22" t="s">
        <v>7</v>
      </c>
      <c r="C22" s="22" t="s">
        <v>12</v>
      </c>
      <c r="D22" s="22" t="s">
        <v>13</v>
      </c>
      <c r="E22" s="10" t="s">
        <v>7</v>
      </c>
      <c r="F22" s="10" t="s">
        <v>12</v>
      </c>
      <c r="G22" s="10" t="s">
        <v>13</v>
      </c>
      <c r="I22" s="2" t="s">
        <v>24</v>
      </c>
    </row>
    <row r="23" spans="1:15" x14ac:dyDescent="0.3">
      <c r="A23" s="12" t="s">
        <v>14</v>
      </c>
      <c r="B23" s="16">
        <v>194</v>
      </c>
      <c r="C23" s="16">
        <v>126</v>
      </c>
      <c r="D23" s="16">
        <v>135</v>
      </c>
      <c r="E23" s="7"/>
      <c r="F23" s="7"/>
      <c r="G23" s="7"/>
      <c r="H23" s="23"/>
      <c r="I23" s="29"/>
      <c r="J23" s="3" t="s">
        <v>35</v>
      </c>
      <c r="K23" s="3" t="s">
        <v>8</v>
      </c>
      <c r="L23" s="3" t="s">
        <v>9</v>
      </c>
    </row>
    <row r="24" spans="1:15" x14ac:dyDescent="0.3">
      <c r="A24" s="12" t="s">
        <v>16</v>
      </c>
      <c r="B24" s="16">
        <v>75</v>
      </c>
      <c r="C24" s="16">
        <v>47</v>
      </c>
      <c r="D24" s="16">
        <v>40</v>
      </c>
      <c r="E24" s="14">
        <v>38.659793814432994</v>
      </c>
      <c r="F24" s="14">
        <v>37.301587301587304</v>
      </c>
      <c r="G24" s="14">
        <v>29.629629629629626</v>
      </c>
      <c r="I24" s="30" t="s">
        <v>36</v>
      </c>
      <c r="J24" s="29">
        <v>291</v>
      </c>
      <c r="K24" s="29">
        <v>227</v>
      </c>
      <c r="L24" s="29">
        <v>212</v>
      </c>
    </row>
    <row r="25" spans="1:15" x14ac:dyDescent="0.3">
      <c r="A25" s="12" t="s">
        <v>18</v>
      </c>
      <c r="B25" s="16">
        <v>21</v>
      </c>
      <c r="C25" s="16">
        <v>20</v>
      </c>
      <c r="D25" s="16">
        <v>27</v>
      </c>
      <c r="E25" s="14">
        <v>10.824742268041238</v>
      </c>
      <c r="F25" s="14">
        <v>15.873015873015872</v>
      </c>
      <c r="G25" s="14">
        <v>20</v>
      </c>
      <c r="I25" s="30" t="s">
        <v>15</v>
      </c>
      <c r="J25" s="29">
        <v>338</v>
      </c>
      <c r="K25" s="29">
        <v>189</v>
      </c>
      <c r="L25" s="29">
        <v>183</v>
      </c>
    </row>
    <row r="26" spans="1:15" x14ac:dyDescent="0.3">
      <c r="A26" s="12" t="s">
        <v>19</v>
      </c>
      <c r="B26" s="16">
        <v>97</v>
      </c>
      <c r="C26" s="16">
        <v>51</v>
      </c>
      <c r="D26" s="16">
        <v>60</v>
      </c>
      <c r="E26" s="14">
        <v>50</v>
      </c>
      <c r="F26" s="14">
        <v>40.476190476190474</v>
      </c>
      <c r="G26" s="14">
        <v>44.444444444444443</v>
      </c>
    </row>
    <row r="27" spans="1:15" ht="15.6" x14ac:dyDescent="0.3">
      <c r="A27" s="12" t="s">
        <v>20</v>
      </c>
      <c r="B27" s="16">
        <v>1</v>
      </c>
      <c r="C27" s="16">
        <v>8</v>
      </c>
      <c r="D27" s="16">
        <v>8</v>
      </c>
      <c r="E27" s="14">
        <v>0.51546391752577314</v>
      </c>
      <c r="F27" s="14">
        <v>6.3492063492063489</v>
      </c>
      <c r="G27" s="14">
        <v>5.9259259259259265</v>
      </c>
      <c r="I27" s="2" t="s">
        <v>37</v>
      </c>
    </row>
    <row r="28" spans="1:15" x14ac:dyDescent="0.3">
      <c r="A28" s="12" t="s">
        <v>34</v>
      </c>
      <c r="B28" s="16">
        <f>SUM(B26:B27)</f>
        <v>98</v>
      </c>
      <c r="C28" s="16">
        <f t="shared" ref="C28:D28" si="4">SUM(C26:C27)</f>
        <v>59</v>
      </c>
      <c r="D28" s="16">
        <f t="shared" si="4"/>
        <v>68</v>
      </c>
      <c r="E28" s="14">
        <f>(B28/B23)*100</f>
        <v>50.515463917525771</v>
      </c>
      <c r="F28" s="14">
        <f t="shared" ref="F28:G28" si="5">(C28/C23)*100</f>
        <v>46.825396825396822</v>
      </c>
      <c r="G28" s="14">
        <f t="shared" si="5"/>
        <v>50.370370370370367</v>
      </c>
      <c r="J28" s="56" t="s">
        <v>35</v>
      </c>
      <c r="K28" s="56"/>
      <c r="L28" s="56" t="s">
        <v>8</v>
      </c>
      <c r="M28" s="56"/>
      <c r="N28" s="56" t="s">
        <v>9</v>
      </c>
      <c r="O28" s="56"/>
    </row>
    <row r="29" spans="1:15" x14ac:dyDescent="0.3">
      <c r="I29" s="31"/>
      <c r="J29" s="11" t="s">
        <v>38</v>
      </c>
      <c r="K29" s="11" t="s">
        <v>39</v>
      </c>
      <c r="L29" s="11" t="s">
        <v>38</v>
      </c>
      <c r="M29" s="11" t="s">
        <v>39</v>
      </c>
      <c r="N29" s="11" t="s">
        <v>38</v>
      </c>
      <c r="O29" s="11" t="s">
        <v>39</v>
      </c>
    </row>
    <row r="30" spans="1:15" x14ac:dyDescent="0.3">
      <c r="I30" s="12" t="s">
        <v>16</v>
      </c>
      <c r="J30" s="13">
        <f>AVERAGE(E6,E15,E24)</f>
        <v>36.316643909173905</v>
      </c>
      <c r="K30" s="13">
        <f>STDEV(E6,E15,E24)</f>
        <v>2.0365368619804545</v>
      </c>
      <c r="L30" s="13">
        <f>AVERAGE(F6,F15,F24)</f>
        <v>41.13578551078551</v>
      </c>
      <c r="M30" s="13">
        <f>STDEV(F6,F15,F24)</f>
        <v>5.0630398915945403</v>
      </c>
      <c r="N30" s="13">
        <f>AVERAGE(G6,G15,G24)</f>
        <v>39.352538699758448</v>
      </c>
      <c r="O30" s="13">
        <f>STDEV(G6,G15,G24)</f>
        <v>8.4260481019000419</v>
      </c>
    </row>
    <row r="31" spans="1:15" x14ac:dyDescent="0.3">
      <c r="I31" s="12" t="s">
        <v>18</v>
      </c>
      <c r="J31" s="13">
        <f>AVERAGE(E7,E16,E25)</f>
        <v>10.211161812480048</v>
      </c>
      <c r="K31" s="13">
        <f>STDEV(E7,E16,E25)</f>
        <v>1.658469752163285</v>
      </c>
      <c r="L31" s="13">
        <f>AVERAGE(F7,F16,F25)</f>
        <v>13.432030932030932</v>
      </c>
      <c r="M31" s="13">
        <f>STDEV(F7,F16,F25)</f>
        <v>5.1640488268550149</v>
      </c>
      <c r="N31" s="13">
        <f>AVERAGE(G7,G16,G25)</f>
        <v>14.575198306727593</v>
      </c>
      <c r="O31" s="13">
        <f>STDEV(G7,G16,G25)</f>
        <v>7.6388794053061506</v>
      </c>
    </row>
    <row r="32" spans="1:15" x14ac:dyDescent="0.3">
      <c r="I32" s="12" t="s">
        <v>19</v>
      </c>
      <c r="J32" s="13">
        <f>AVERAGE(E8,E17,E26)</f>
        <v>51.166623297770848</v>
      </c>
      <c r="K32" s="13">
        <f>STDEV(E8,E17,E26)</f>
        <v>1.0233313484650375</v>
      </c>
      <c r="L32" s="13">
        <f>AVERAGE(F8,F17,F26)</f>
        <v>40.094627594627589</v>
      </c>
      <c r="M32" s="13">
        <f>STDEV(F8,F17,F26)</f>
        <v>2.4264519376655436</v>
      </c>
      <c r="N32" s="13">
        <f>AVERAGE(G8,G17,G26)</f>
        <v>42.609406629346104</v>
      </c>
      <c r="O32" s="13">
        <f>STDEV(G8,G17,G26)</f>
        <v>4.5781855637376303</v>
      </c>
    </row>
    <row r="33" spans="9:15" x14ac:dyDescent="0.3">
      <c r="I33" s="12" t="s">
        <v>20</v>
      </c>
      <c r="J33" s="13">
        <f>AVERAGE(E9,E18,E27)</f>
        <v>2.3055709805752058</v>
      </c>
      <c r="K33" s="13">
        <f>STDEV(E9,E18,E27)</f>
        <v>2.2002178281513998</v>
      </c>
      <c r="L33" s="13">
        <f>AVERAGE(F9,F18,F27)</f>
        <v>5.337555962555963</v>
      </c>
      <c r="M33" s="13">
        <f>STDEV(F9,F18,F27)</f>
        <v>3.407814490980805</v>
      </c>
      <c r="N33" s="13">
        <f>AVERAGE(G9,G18,G27)</f>
        <v>3.4628563641678589</v>
      </c>
      <c r="O33" s="13">
        <f>STDEV(G9,G18,G27)</f>
        <v>2.5615711587019723</v>
      </c>
    </row>
  </sheetData>
  <mergeCells count="3">
    <mergeCell ref="J28:K28"/>
    <mergeCell ref="L28:M28"/>
    <mergeCell ref="N28:O28"/>
  </mergeCells>
  <pageMargins left="0.7" right="0.7" top="0.75" bottom="0.75" header="0.3" footer="0.3"/>
  <pageSetup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0FA08-FAA8-4EB6-8C10-F17094C285F1}">
  <sheetPr>
    <tabColor theme="8"/>
  </sheetPr>
  <dimension ref="A1:O55"/>
  <sheetViews>
    <sheetView topLeftCell="A13" workbookViewId="0">
      <selection activeCell="G3" sqref="G3"/>
    </sheetView>
  </sheetViews>
  <sheetFormatPr defaultRowHeight="14.4" x14ac:dyDescent="0.3"/>
  <cols>
    <col min="1" max="1" width="20.6640625" customWidth="1"/>
    <col min="2" max="2" width="12.6640625" customWidth="1"/>
    <col min="3" max="3" width="11.6640625" customWidth="1"/>
    <col min="5" max="5" width="12.109375" customWidth="1"/>
    <col min="6" max="7" width="10.5546875" customWidth="1"/>
    <col min="9" max="9" width="10.109375" bestFit="1" customWidth="1"/>
    <col min="10" max="10" width="11.6640625" customWidth="1"/>
    <col min="11" max="11" width="10.5546875" customWidth="1"/>
    <col min="12" max="12" width="9.5546875" customWidth="1"/>
    <col min="13" max="14" width="10.5546875" bestFit="1" customWidth="1"/>
    <col min="15" max="15" width="9.5546875" bestFit="1" customWidth="1"/>
  </cols>
  <sheetData>
    <row r="1" spans="1:12" ht="18" x14ac:dyDescent="0.35">
      <c r="A1" s="1" t="s">
        <v>40</v>
      </c>
    </row>
    <row r="2" spans="1:12" ht="15.6" x14ac:dyDescent="0.3">
      <c r="I2" s="17" t="s">
        <v>33</v>
      </c>
    </row>
    <row r="3" spans="1:12" ht="15.6" x14ac:dyDescent="0.3">
      <c r="A3" s="32" t="s">
        <v>6</v>
      </c>
      <c r="B3" s="33" t="s">
        <v>3</v>
      </c>
      <c r="C3" s="33"/>
      <c r="D3" s="33"/>
      <c r="E3" s="34" t="s">
        <v>4</v>
      </c>
      <c r="F3" s="34"/>
      <c r="G3" s="34"/>
      <c r="I3" s="20"/>
      <c r="J3" s="21" t="s">
        <v>7</v>
      </c>
      <c r="K3" s="21" t="s">
        <v>12</v>
      </c>
      <c r="L3" s="21" t="s">
        <v>13</v>
      </c>
    </row>
    <row r="4" spans="1:12" x14ac:dyDescent="0.3">
      <c r="A4" s="11"/>
      <c r="B4" s="22" t="s">
        <v>7</v>
      </c>
      <c r="C4" s="22" t="s">
        <v>12</v>
      </c>
      <c r="D4" s="22" t="s">
        <v>13</v>
      </c>
      <c r="E4" s="10" t="s">
        <v>7</v>
      </c>
      <c r="F4" s="10" t="s">
        <v>12</v>
      </c>
      <c r="G4" s="10" t="s">
        <v>13</v>
      </c>
      <c r="I4" s="23" t="s">
        <v>15</v>
      </c>
      <c r="J4" s="24">
        <f>AVERAGE(E10,E19,E28,E37,E46,E55)</f>
        <v>72.091763033770505</v>
      </c>
      <c r="K4" s="24">
        <f>AVERAGE(F10,F19,F28,F37,F46,F55)</f>
        <v>65.388909323770136</v>
      </c>
      <c r="L4" s="24">
        <f>AVERAGE(G10,G19,G28,G37,G46,G55)</f>
        <v>62.710520124053154</v>
      </c>
    </row>
    <row r="5" spans="1:12" x14ac:dyDescent="0.3">
      <c r="A5" s="12" t="s">
        <v>14</v>
      </c>
      <c r="B5" s="16">
        <v>91</v>
      </c>
      <c r="C5" s="16">
        <v>84</v>
      </c>
      <c r="D5" s="16">
        <v>71</v>
      </c>
      <c r="E5" s="7"/>
      <c r="F5" s="7"/>
      <c r="G5" s="7"/>
      <c r="I5" s="12" t="s">
        <v>17</v>
      </c>
      <c r="J5" s="27">
        <f>STDEV(E10,E19,E28,E37,E46,E55)</f>
        <v>3.9050354311747659</v>
      </c>
      <c r="K5" s="27">
        <f>STDEV(F10,F19,F28,F37,F46,F55)</f>
        <v>10.130245474712241</v>
      </c>
      <c r="L5" s="27">
        <f>STDEV(G10,G19,G28,G37,G46,G55)</f>
        <v>4.6246116237749879</v>
      </c>
    </row>
    <row r="6" spans="1:12" x14ac:dyDescent="0.3">
      <c r="A6" s="12" t="s">
        <v>16</v>
      </c>
      <c r="B6" s="16">
        <v>15</v>
      </c>
      <c r="C6" s="16">
        <v>17</v>
      </c>
      <c r="D6" s="16">
        <v>16</v>
      </c>
      <c r="E6" s="14">
        <f>(B6/B$5)*100</f>
        <v>16.483516483516482</v>
      </c>
      <c r="F6" s="14">
        <f t="shared" ref="F6:G9" si="0">(C6/C$5)*100</f>
        <v>20.238095238095237</v>
      </c>
      <c r="G6" s="14">
        <f t="shared" si="0"/>
        <v>22.535211267605636</v>
      </c>
      <c r="I6" s="12" t="s">
        <v>14</v>
      </c>
      <c r="J6">
        <f>SUM(B5,B14,B23,B32,B41,B50)</f>
        <v>945</v>
      </c>
      <c r="K6">
        <f>SUM(C5,C14,C23,C32,C41,C50)</f>
        <v>1180</v>
      </c>
      <c r="L6">
        <f>SUM(D5,D14,D23,D32,D41,D50)</f>
        <v>865</v>
      </c>
    </row>
    <row r="7" spans="1:12" x14ac:dyDescent="0.3">
      <c r="A7" s="12" t="s">
        <v>18</v>
      </c>
      <c r="B7" s="16">
        <v>16</v>
      </c>
      <c r="C7" s="16">
        <v>24</v>
      </c>
      <c r="D7" s="16">
        <v>10</v>
      </c>
      <c r="E7" s="14">
        <f>(B7/B$5)*100</f>
        <v>17.582417582417584</v>
      </c>
      <c r="F7" s="14">
        <f t="shared" si="0"/>
        <v>28.571428571428569</v>
      </c>
      <c r="G7" s="14">
        <f t="shared" si="0"/>
        <v>14.084507042253522</v>
      </c>
    </row>
    <row r="8" spans="1:12" x14ac:dyDescent="0.3">
      <c r="A8" s="12" t="s">
        <v>19</v>
      </c>
      <c r="B8" s="16">
        <v>55</v>
      </c>
      <c r="C8" s="16">
        <v>41</v>
      </c>
      <c r="D8" s="16">
        <v>36</v>
      </c>
      <c r="E8" s="14">
        <f>(B8/B$5)*100</f>
        <v>60.439560439560438</v>
      </c>
      <c r="F8" s="14">
        <f t="shared" si="0"/>
        <v>48.80952380952381</v>
      </c>
      <c r="G8" s="14">
        <f t="shared" si="0"/>
        <v>50.704225352112672</v>
      </c>
    </row>
    <row r="9" spans="1:12" x14ac:dyDescent="0.3">
      <c r="A9" s="12" t="s">
        <v>20</v>
      </c>
      <c r="B9" s="16">
        <v>5</v>
      </c>
      <c r="C9" s="16">
        <v>2</v>
      </c>
      <c r="D9" s="16">
        <v>9</v>
      </c>
      <c r="E9" s="14">
        <f>(B9/B$5)*100</f>
        <v>5.4945054945054945</v>
      </c>
      <c r="F9" s="14">
        <f t="shared" si="0"/>
        <v>2.3809523809523809</v>
      </c>
      <c r="G9" s="14">
        <f t="shared" si="0"/>
        <v>12.676056338028168</v>
      </c>
    </row>
    <row r="10" spans="1:12" x14ac:dyDescent="0.3">
      <c r="A10" s="12" t="s">
        <v>41</v>
      </c>
      <c r="B10" s="16">
        <f>SUM(B8:B9)</f>
        <v>60</v>
      </c>
      <c r="C10" s="16">
        <f>SUM(C8:C9)</f>
        <v>43</v>
      </c>
      <c r="D10" s="16">
        <f>SUM(D8:D9)</f>
        <v>45</v>
      </c>
      <c r="E10" s="14">
        <f>(B10/B5)*100</f>
        <v>65.934065934065927</v>
      </c>
      <c r="F10" s="14">
        <f>(C10/C5)*100</f>
        <v>51.19047619047619</v>
      </c>
      <c r="G10" s="14">
        <f>(D10/D5)*100</f>
        <v>63.380281690140848</v>
      </c>
    </row>
    <row r="12" spans="1:12" ht="15.6" x14ac:dyDescent="0.3">
      <c r="A12" s="32" t="s">
        <v>22</v>
      </c>
      <c r="B12" s="33" t="s">
        <v>3</v>
      </c>
      <c r="C12" s="33"/>
      <c r="D12" s="33"/>
      <c r="E12" s="34" t="s">
        <v>4</v>
      </c>
      <c r="F12" s="34"/>
      <c r="G12" s="34"/>
    </row>
    <row r="13" spans="1:12" x14ac:dyDescent="0.3">
      <c r="A13" s="11"/>
      <c r="B13" s="22" t="s">
        <v>7</v>
      </c>
      <c r="C13" s="22" t="s">
        <v>12</v>
      </c>
      <c r="D13" s="22" t="s">
        <v>13</v>
      </c>
      <c r="E13" s="10" t="s">
        <v>7</v>
      </c>
      <c r="F13" s="10" t="s">
        <v>12</v>
      </c>
      <c r="G13" s="10" t="s">
        <v>13</v>
      </c>
    </row>
    <row r="14" spans="1:12" x14ac:dyDescent="0.3">
      <c r="A14" s="12" t="s">
        <v>14</v>
      </c>
      <c r="B14" s="16">
        <v>127</v>
      </c>
      <c r="C14" s="16">
        <v>148</v>
      </c>
      <c r="D14" s="16">
        <v>131</v>
      </c>
      <c r="E14" s="7"/>
      <c r="F14" s="7"/>
      <c r="G14" s="7"/>
    </row>
    <row r="15" spans="1:12" x14ac:dyDescent="0.3">
      <c r="A15" s="12" t="s">
        <v>16</v>
      </c>
      <c r="B15" s="16">
        <v>4</v>
      </c>
      <c r="C15" s="16">
        <v>4</v>
      </c>
      <c r="D15" s="16">
        <v>4</v>
      </c>
      <c r="E15" s="14">
        <v>3.1496062992125982</v>
      </c>
      <c r="F15" s="14">
        <v>2.7027027027027026</v>
      </c>
      <c r="G15" s="14">
        <v>3.0534351145038165</v>
      </c>
    </row>
    <row r="16" spans="1:12" x14ac:dyDescent="0.3">
      <c r="A16" s="12" t="s">
        <v>18</v>
      </c>
      <c r="B16" s="16">
        <v>31</v>
      </c>
      <c r="C16" s="16">
        <v>33</v>
      </c>
      <c r="D16" s="16">
        <v>40</v>
      </c>
      <c r="E16" s="14">
        <v>24.409448818897637</v>
      </c>
      <c r="F16" s="14">
        <v>22.297297297297298</v>
      </c>
      <c r="G16" s="14">
        <v>30.534351145038169</v>
      </c>
    </row>
    <row r="17" spans="1:15" x14ac:dyDescent="0.3">
      <c r="A17" s="12" t="s">
        <v>19</v>
      </c>
      <c r="B17" s="16">
        <v>83</v>
      </c>
      <c r="C17" s="16">
        <v>98</v>
      </c>
      <c r="D17" s="16">
        <v>78</v>
      </c>
      <c r="E17" s="14">
        <v>65.354330708661408</v>
      </c>
      <c r="F17" s="14">
        <v>66.21621621621621</v>
      </c>
      <c r="G17" s="14">
        <v>59.541984732824424</v>
      </c>
    </row>
    <row r="18" spans="1:15" x14ac:dyDescent="0.3">
      <c r="A18" s="12" t="s">
        <v>20</v>
      </c>
      <c r="B18" s="16">
        <v>9</v>
      </c>
      <c r="C18" s="16">
        <v>13</v>
      </c>
      <c r="D18" s="16">
        <v>9</v>
      </c>
      <c r="E18" s="14">
        <v>7.0866141732283463</v>
      </c>
      <c r="F18" s="14">
        <v>8.7837837837837842</v>
      </c>
      <c r="G18" s="14">
        <v>6.8702290076335881</v>
      </c>
    </row>
    <row r="19" spans="1:15" x14ac:dyDescent="0.3">
      <c r="A19" s="12" t="s">
        <v>41</v>
      </c>
      <c r="B19" s="16">
        <f>SUM(B17:B18)</f>
        <v>92</v>
      </c>
      <c r="C19" s="16">
        <f>SUM(C17:C18)</f>
        <v>111</v>
      </c>
      <c r="D19" s="16">
        <f>SUM(D17:D18)</f>
        <v>87</v>
      </c>
      <c r="E19" s="14">
        <f>(B19/B14)*100</f>
        <v>72.440944881889763</v>
      </c>
      <c r="F19" s="14">
        <f>(C19/C14)*100</f>
        <v>75</v>
      </c>
      <c r="G19" s="14">
        <f>(D19/D14)*100</f>
        <v>66.412213740458014</v>
      </c>
    </row>
    <row r="21" spans="1:15" ht="15.6" x14ac:dyDescent="0.3">
      <c r="A21" s="32" t="s">
        <v>23</v>
      </c>
      <c r="B21" s="33" t="s">
        <v>3</v>
      </c>
      <c r="C21" s="33"/>
      <c r="D21" s="33"/>
      <c r="E21" s="34" t="s">
        <v>4</v>
      </c>
      <c r="F21" s="34"/>
      <c r="G21" s="34"/>
    </row>
    <row r="22" spans="1:15" x14ac:dyDescent="0.3">
      <c r="A22" s="35"/>
      <c r="B22" s="22" t="s">
        <v>7</v>
      </c>
      <c r="C22" s="22" t="s">
        <v>12</v>
      </c>
      <c r="D22" s="22" t="s">
        <v>13</v>
      </c>
      <c r="E22" s="10" t="s">
        <v>7</v>
      </c>
      <c r="F22" s="10" t="s">
        <v>12</v>
      </c>
      <c r="G22" s="10" t="s">
        <v>13</v>
      </c>
    </row>
    <row r="23" spans="1:15" ht="15.6" x14ac:dyDescent="0.3">
      <c r="A23" s="12" t="s">
        <v>14</v>
      </c>
      <c r="B23" s="16">
        <f>SUM(B24:B27)</f>
        <v>162</v>
      </c>
      <c r="C23" s="16">
        <f>SUM(C24:C27)</f>
        <v>244</v>
      </c>
      <c r="D23" s="16">
        <f>SUM(D24:D27)</f>
        <v>113</v>
      </c>
      <c r="E23" s="7"/>
      <c r="F23" s="7"/>
      <c r="G23" s="7"/>
      <c r="I23" s="2" t="s">
        <v>24</v>
      </c>
    </row>
    <row r="24" spans="1:15" x14ac:dyDescent="0.3">
      <c r="A24" s="12" t="s">
        <v>16</v>
      </c>
      <c r="B24" s="16">
        <v>2</v>
      </c>
      <c r="C24" s="16">
        <v>12</v>
      </c>
      <c r="D24" s="16">
        <v>10</v>
      </c>
      <c r="E24" s="14">
        <f t="shared" ref="E24:G27" si="1">(B24/B$23)*100</f>
        <v>1.2345679012345678</v>
      </c>
      <c r="F24" s="14">
        <f t="shared" si="1"/>
        <v>4.918032786885246</v>
      </c>
      <c r="G24" s="14">
        <f t="shared" si="1"/>
        <v>8.8495575221238933</v>
      </c>
      <c r="I24" s="29"/>
      <c r="J24" s="3" t="s">
        <v>35</v>
      </c>
      <c r="K24" s="3" t="s">
        <v>8</v>
      </c>
      <c r="L24" s="3" t="s">
        <v>9</v>
      </c>
    </row>
    <row r="25" spans="1:15" x14ac:dyDescent="0.3">
      <c r="A25" s="12" t="s">
        <v>18</v>
      </c>
      <c r="B25" s="16">
        <v>42</v>
      </c>
      <c r="C25" s="16">
        <v>81</v>
      </c>
      <c r="D25" s="16">
        <v>42</v>
      </c>
      <c r="E25" s="14">
        <f t="shared" si="1"/>
        <v>25.925925925925924</v>
      </c>
      <c r="F25" s="14">
        <f t="shared" si="1"/>
        <v>33.196721311475407</v>
      </c>
      <c r="G25" s="14">
        <f t="shared" si="1"/>
        <v>37.168141592920357</v>
      </c>
      <c r="I25" s="30" t="s">
        <v>36</v>
      </c>
      <c r="J25" s="29">
        <f>(SUM(B6:B7,B15:B16,B24:B25,B33:B34,B42:B43,B51:B52))</f>
        <v>248</v>
      </c>
      <c r="K25" s="29">
        <f>(SUM(C6:C7,C15:C16,C24:C25,C33:C34,C42:C43,C51:C52))</f>
        <v>364</v>
      </c>
      <c r="L25" s="29">
        <f>(SUM(D6:D7,D15:D16,D24:D25,D33:D34,D42:D43,D51:D52))</f>
        <v>313</v>
      </c>
    </row>
    <row r="26" spans="1:15" x14ac:dyDescent="0.3">
      <c r="A26" s="12" t="s">
        <v>19</v>
      </c>
      <c r="B26" s="16">
        <v>104</v>
      </c>
      <c r="C26" s="16">
        <v>140</v>
      </c>
      <c r="D26" s="16">
        <v>54</v>
      </c>
      <c r="E26" s="14">
        <f t="shared" si="1"/>
        <v>64.197530864197532</v>
      </c>
      <c r="F26" s="14">
        <f t="shared" si="1"/>
        <v>57.377049180327866</v>
      </c>
      <c r="G26" s="14">
        <f t="shared" si="1"/>
        <v>47.787610619469028</v>
      </c>
      <c r="I26" s="30" t="s">
        <v>15</v>
      </c>
      <c r="J26" s="29">
        <f>J6-J25</f>
        <v>697</v>
      </c>
      <c r="K26" s="29">
        <f>K6-K25</f>
        <v>816</v>
      </c>
      <c r="L26" s="29">
        <f>L6-L25</f>
        <v>552</v>
      </c>
    </row>
    <row r="27" spans="1:15" x14ac:dyDescent="0.3">
      <c r="A27" s="12" t="s">
        <v>20</v>
      </c>
      <c r="B27" s="16">
        <v>14</v>
      </c>
      <c r="C27" s="16">
        <v>11</v>
      </c>
      <c r="D27" s="16">
        <v>7</v>
      </c>
      <c r="E27" s="14">
        <f t="shared" si="1"/>
        <v>8.6419753086419746</v>
      </c>
      <c r="F27" s="14">
        <f t="shared" si="1"/>
        <v>4.5081967213114753</v>
      </c>
      <c r="G27" s="14">
        <f t="shared" si="1"/>
        <v>6.1946902654867255</v>
      </c>
    </row>
    <row r="28" spans="1:15" ht="15.6" x14ac:dyDescent="0.3">
      <c r="A28" s="12" t="s">
        <v>41</v>
      </c>
      <c r="B28" s="16">
        <f>SUM(B26:B27)</f>
        <v>118</v>
      </c>
      <c r="C28" s="16">
        <f>SUM(C26:C27)</f>
        <v>151</v>
      </c>
      <c r="D28" s="16">
        <f>SUM(D26:D27)</f>
        <v>61</v>
      </c>
      <c r="E28" s="14">
        <f>(B28/B23)*100</f>
        <v>72.839506172839506</v>
      </c>
      <c r="F28" s="14">
        <f>(C28/C23)*100</f>
        <v>61.885245901639344</v>
      </c>
      <c r="G28" s="14">
        <f>(D28/D23)*100</f>
        <v>53.982300884955748</v>
      </c>
      <c r="I28" s="2" t="s">
        <v>37</v>
      </c>
    </row>
    <row r="29" spans="1:15" x14ac:dyDescent="0.3">
      <c r="I29" s="12"/>
      <c r="J29" s="57" t="s">
        <v>35</v>
      </c>
      <c r="K29" s="57"/>
      <c r="L29" s="57" t="s">
        <v>8</v>
      </c>
      <c r="M29" s="57"/>
      <c r="N29" s="57" t="s">
        <v>9</v>
      </c>
      <c r="O29" s="57"/>
    </row>
    <row r="30" spans="1:15" ht="15.6" x14ac:dyDescent="0.3">
      <c r="A30" s="32" t="s">
        <v>27</v>
      </c>
      <c r="B30" s="33" t="s">
        <v>3</v>
      </c>
      <c r="C30" s="33"/>
      <c r="D30" s="33"/>
      <c r="E30" s="34" t="s">
        <v>4</v>
      </c>
      <c r="F30" s="34"/>
      <c r="G30" s="34"/>
      <c r="I30" s="11"/>
      <c r="J30" s="11" t="s">
        <v>38</v>
      </c>
      <c r="K30" s="11" t="s">
        <v>39</v>
      </c>
      <c r="L30" s="11" t="s">
        <v>38</v>
      </c>
      <c r="M30" s="11" t="s">
        <v>39</v>
      </c>
      <c r="N30" s="11" t="s">
        <v>38</v>
      </c>
      <c r="O30" s="11" t="s">
        <v>39</v>
      </c>
    </row>
    <row r="31" spans="1:15" x14ac:dyDescent="0.3">
      <c r="A31" s="35"/>
      <c r="B31" s="22" t="s">
        <v>7</v>
      </c>
      <c r="C31" s="22" t="s">
        <v>12</v>
      </c>
      <c r="D31" s="22" t="s">
        <v>13</v>
      </c>
      <c r="E31" s="10" t="s">
        <v>7</v>
      </c>
      <c r="F31" s="10" t="s">
        <v>12</v>
      </c>
      <c r="G31" s="10" t="s">
        <v>13</v>
      </c>
      <c r="I31" s="12" t="s">
        <v>16</v>
      </c>
      <c r="J31" s="13">
        <v>4.7895740437549676</v>
      </c>
      <c r="K31" s="13">
        <v>5.8735999880071166</v>
      </c>
      <c r="L31" s="13">
        <v>7.6847336726718538</v>
      </c>
      <c r="M31" s="13">
        <v>6.8899534327453713</v>
      </c>
      <c r="N31" s="13">
        <v>8.2273401126240717</v>
      </c>
      <c r="O31" s="13">
        <v>7.3233772544817271</v>
      </c>
    </row>
    <row r="32" spans="1:15" x14ac:dyDescent="0.3">
      <c r="A32" s="12" t="s">
        <v>14</v>
      </c>
      <c r="B32" s="5">
        <f>SUM(B33:B36)</f>
        <v>343</v>
      </c>
      <c r="C32" s="5">
        <f t="shared" ref="C32:D32" si="2">SUM(C33:C36)</f>
        <v>422</v>
      </c>
      <c r="D32" s="5">
        <f t="shared" si="2"/>
        <v>340</v>
      </c>
      <c r="E32" s="7"/>
      <c r="F32" s="7"/>
      <c r="G32" s="7"/>
      <c r="I32" s="12" t="s">
        <v>18</v>
      </c>
      <c r="J32" s="13">
        <v>23.118662922474524</v>
      </c>
      <c r="K32" s="13">
        <v>3.3984641121155823</v>
      </c>
      <c r="L32" s="13">
        <v>26.926357003558014</v>
      </c>
      <c r="M32" s="13">
        <v>5.3582584373570556</v>
      </c>
      <c r="N32" s="13">
        <v>29.062139763322772</v>
      </c>
      <c r="O32" s="13">
        <v>7.8056908561470388</v>
      </c>
    </row>
    <row r="33" spans="1:15" x14ac:dyDescent="0.3">
      <c r="A33" s="12" t="s">
        <v>16</v>
      </c>
      <c r="B33" s="5">
        <v>5</v>
      </c>
      <c r="C33" s="5">
        <v>6</v>
      </c>
      <c r="D33" s="5">
        <v>12</v>
      </c>
      <c r="E33" s="14">
        <f>(B33/$B$32)*100</f>
        <v>1.4577259475218658</v>
      </c>
      <c r="F33" s="14">
        <f>(C33/C$32)*100</f>
        <v>1.4218009478672986</v>
      </c>
      <c r="G33" s="14">
        <f>(D33/D$32)*100</f>
        <v>3.5294117647058822</v>
      </c>
      <c r="I33" s="12" t="s">
        <v>19</v>
      </c>
      <c r="J33" s="13">
        <v>63.429983766858129</v>
      </c>
      <c r="K33" s="13">
        <v>3.9898042626935388</v>
      </c>
      <c r="L33" s="13">
        <v>54.586942045252293</v>
      </c>
      <c r="M33" s="13">
        <v>12.798766916650379</v>
      </c>
      <c r="N33" s="13">
        <v>51.709403745892793</v>
      </c>
      <c r="O33" s="13">
        <v>5.4413348035508493</v>
      </c>
    </row>
    <row r="34" spans="1:15" x14ac:dyDescent="0.3">
      <c r="A34" s="12" t="s">
        <v>18</v>
      </c>
      <c r="B34" s="5">
        <v>70</v>
      </c>
      <c r="C34" s="5">
        <v>82</v>
      </c>
      <c r="D34" s="5">
        <v>101</v>
      </c>
      <c r="E34" s="14">
        <f>(B34/$B$32)*100</f>
        <v>20.408163265306122</v>
      </c>
      <c r="F34" s="14">
        <f t="shared" ref="F34:G37" si="3">(C34/C$32)*100</f>
        <v>19.431279620853083</v>
      </c>
      <c r="G34" s="14">
        <f t="shared" si="3"/>
        <v>29.705882352941178</v>
      </c>
      <c r="I34" s="12" t="s">
        <v>20</v>
      </c>
      <c r="J34" s="13">
        <v>8.6617792669123812</v>
      </c>
      <c r="K34" s="13">
        <v>2.3693729769414822</v>
      </c>
      <c r="L34" s="13">
        <v>10.801967278517838</v>
      </c>
      <c r="M34" s="13">
        <v>9.5125024305661245</v>
      </c>
      <c r="N34" s="13">
        <v>11.001116378160363</v>
      </c>
      <c r="O34" s="13">
        <v>4.2640001534371832</v>
      </c>
    </row>
    <row r="35" spans="1:15" x14ac:dyDescent="0.3">
      <c r="A35" s="12" t="s">
        <v>19</v>
      </c>
      <c r="B35" s="5">
        <v>240</v>
      </c>
      <c r="C35" s="5">
        <v>293</v>
      </c>
      <c r="D35" s="5">
        <v>194</v>
      </c>
      <c r="E35" s="14">
        <f t="shared" ref="E35:E37" si="4">(B35/$B$32)*100</f>
        <v>69.970845481049565</v>
      </c>
      <c r="F35" s="14">
        <f t="shared" si="3"/>
        <v>69.431279620853076</v>
      </c>
      <c r="G35" s="14">
        <f t="shared" si="3"/>
        <v>57.058823529411761</v>
      </c>
    </row>
    <row r="36" spans="1:15" x14ac:dyDescent="0.3">
      <c r="A36" s="12" t="s">
        <v>20</v>
      </c>
      <c r="B36" s="5">
        <v>28</v>
      </c>
      <c r="C36" s="5">
        <v>41</v>
      </c>
      <c r="D36" s="5">
        <v>33</v>
      </c>
      <c r="E36" s="14">
        <f t="shared" si="4"/>
        <v>8.1632653061224492</v>
      </c>
      <c r="F36" s="14">
        <f t="shared" si="3"/>
        <v>9.7156398104265413</v>
      </c>
      <c r="G36" s="14">
        <f t="shared" si="3"/>
        <v>9.7058823529411775</v>
      </c>
    </row>
    <row r="37" spans="1:15" x14ac:dyDescent="0.3">
      <c r="A37" s="12" t="s">
        <v>41</v>
      </c>
      <c r="B37" s="16">
        <f>SUM(B35:B36)</f>
        <v>268</v>
      </c>
      <c r="C37" s="16">
        <f>SUM(C35:C36)</f>
        <v>334</v>
      </c>
      <c r="D37" s="16">
        <f>SUM(D35:D36)</f>
        <v>227</v>
      </c>
      <c r="E37" s="14">
        <f t="shared" si="4"/>
        <v>78.134110787172006</v>
      </c>
      <c r="F37" s="14">
        <f t="shared" si="3"/>
        <v>79.146919431279613</v>
      </c>
      <c r="G37" s="14">
        <f t="shared" si="3"/>
        <v>66.764705882352942</v>
      </c>
    </row>
    <row r="39" spans="1:15" ht="15.6" x14ac:dyDescent="0.3">
      <c r="A39" s="32" t="s">
        <v>28</v>
      </c>
      <c r="B39" s="33" t="s">
        <v>3</v>
      </c>
      <c r="C39" s="33"/>
      <c r="D39" s="33"/>
      <c r="E39" s="34" t="s">
        <v>4</v>
      </c>
      <c r="F39" s="34"/>
      <c r="G39" s="34"/>
    </row>
    <row r="40" spans="1:15" x14ac:dyDescent="0.3">
      <c r="A40" s="35"/>
      <c r="B40" s="22" t="s">
        <v>7</v>
      </c>
      <c r="C40" s="22" t="s">
        <v>12</v>
      </c>
      <c r="D40" s="22" t="s">
        <v>13</v>
      </c>
      <c r="E40" s="10" t="s">
        <v>7</v>
      </c>
      <c r="F40" s="10" t="s">
        <v>12</v>
      </c>
      <c r="G40" s="10" t="s">
        <v>13</v>
      </c>
    </row>
    <row r="41" spans="1:15" x14ac:dyDescent="0.3">
      <c r="A41" s="12" t="s">
        <v>14</v>
      </c>
      <c r="B41" s="5">
        <v>115</v>
      </c>
      <c r="C41" s="5">
        <v>175</v>
      </c>
      <c r="D41" s="5">
        <v>103</v>
      </c>
      <c r="E41" s="7"/>
      <c r="F41" s="7"/>
      <c r="G41" s="7"/>
    </row>
    <row r="42" spans="1:15" x14ac:dyDescent="0.3">
      <c r="A42" s="12" t="s">
        <v>16</v>
      </c>
      <c r="B42" s="5">
        <v>2</v>
      </c>
      <c r="C42" s="5">
        <v>18</v>
      </c>
      <c r="D42" s="5">
        <v>5</v>
      </c>
      <c r="E42" s="14">
        <v>1.7391304347826086</v>
      </c>
      <c r="F42" s="14">
        <v>10.285714285714285</v>
      </c>
      <c r="G42" s="14">
        <v>4.8543689320388346</v>
      </c>
    </row>
    <row r="43" spans="1:15" x14ac:dyDescent="0.3">
      <c r="A43" s="12" t="s">
        <v>18</v>
      </c>
      <c r="B43" s="5">
        <v>30</v>
      </c>
      <c r="C43" s="5">
        <v>46</v>
      </c>
      <c r="D43" s="5">
        <v>33</v>
      </c>
      <c r="E43" s="14">
        <v>26.086956521739129</v>
      </c>
      <c r="F43" s="14">
        <v>26.285714285714285</v>
      </c>
      <c r="G43" s="14">
        <v>32.038834951456316</v>
      </c>
    </row>
    <row r="44" spans="1:15" x14ac:dyDescent="0.3">
      <c r="A44" s="12" t="s">
        <v>19</v>
      </c>
      <c r="B44" s="5">
        <v>71</v>
      </c>
      <c r="C44" s="5">
        <v>60</v>
      </c>
      <c r="D44" s="5">
        <v>47</v>
      </c>
      <c r="E44" s="14">
        <v>61.739130434782609</v>
      </c>
      <c r="F44" s="14">
        <v>34.285714285714285</v>
      </c>
      <c r="G44" s="14">
        <v>45.631067961165051</v>
      </c>
    </row>
    <row r="45" spans="1:15" x14ac:dyDescent="0.3">
      <c r="A45" s="12" t="s">
        <v>20</v>
      </c>
      <c r="B45" s="5">
        <v>12</v>
      </c>
      <c r="C45" s="5">
        <v>51</v>
      </c>
      <c r="D45" s="5">
        <v>18</v>
      </c>
      <c r="E45" s="14">
        <v>10.434782608695652</v>
      </c>
      <c r="F45" s="14">
        <v>29.142857142857142</v>
      </c>
      <c r="G45" s="14">
        <v>17.475728155339805</v>
      </c>
    </row>
    <row r="46" spans="1:15" x14ac:dyDescent="0.3">
      <c r="A46" s="12" t="s">
        <v>41</v>
      </c>
      <c r="B46" s="16">
        <f>SUM(B44:B45)</f>
        <v>83</v>
      </c>
      <c r="C46" s="16">
        <f>SUM(C44:C45)</f>
        <v>111</v>
      </c>
      <c r="D46" s="16">
        <f>SUM(D44:D45)</f>
        <v>65</v>
      </c>
      <c r="E46" s="14">
        <f>(B46/B41)*100</f>
        <v>72.173913043478265</v>
      </c>
      <c r="F46" s="14">
        <f>(C46/C41)*100</f>
        <v>63.428571428571423</v>
      </c>
      <c r="G46" s="14">
        <f>(D46/D41)*100</f>
        <v>63.10679611650486</v>
      </c>
    </row>
    <row r="48" spans="1:15" ht="15.6" x14ac:dyDescent="0.3">
      <c r="A48" s="32" t="s">
        <v>29</v>
      </c>
      <c r="B48" s="33" t="s">
        <v>3</v>
      </c>
      <c r="C48" s="33"/>
      <c r="D48" s="33"/>
      <c r="E48" s="34" t="s">
        <v>4</v>
      </c>
      <c r="F48" s="34"/>
      <c r="G48" s="34"/>
    </row>
    <row r="49" spans="1:7" x14ac:dyDescent="0.3">
      <c r="A49" s="35"/>
      <c r="B49" s="22" t="s">
        <v>7</v>
      </c>
      <c r="C49" s="22" t="s">
        <v>12</v>
      </c>
      <c r="D49" s="22" t="s">
        <v>13</v>
      </c>
      <c r="E49" s="10" t="s">
        <v>7</v>
      </c>
      <c r="F49" s="10" t="s">
        <v>12</v>
      </c>
      <c r="G49" s="10" t="s">
        <v>13</v>
      </c>
    </row>
    <row r="50" spans="1:7" x14ac:dyDescent="0.3">
      <c r="A50" s="12" t="s">
        <v>14</v>
      </c>
      <c r="B50" s="5">
        <v>107</v>
      </c>
      <c r="C50" s="5">
        <v>107</v>
      </c>
      <c r="D50" s="5">
        <v>107</v>
      </c>
      <c r="E50" s="7"/>
      <c r="F50" s="7"/>
      <c r="G50" s="7"/>
    </row>
    <row r="51" spans="1:7" x14ac:dyDescent="0.3">
      <c r="A51" s="12" t="s">
        <v>16</v>
      </c>
      <c r="B51" s="5">
        <v>5</v>
      </c>
      <c r="C51" s="5">
        <v>7</v>
      </c>
      <c r="D51" s="5">
        <v>7</v>
      </c>
      <c r="E51" s="14">
        <v>4.6728971962616823</v>
      </c>
      <c r="F51" s="14">
        <v>6.5420560747663545</v>
      </c>
      <c r="G51" s="14">
        <v>6.5420560747663545</v>
      </c>
    </row>
    <row r="52" spans="1:7" x14ac:dyDescent="0.3">
      <c r="A52" s="12" t="s">
        <v>18</v>
      </c>
      <c r="B52" s="5">
        <v>26</v>
      </c>
      <c r="C52" s="5">
        <v>34</v>
      </c>
      <c r="D52" s="5">
        <v>33</v>
      </c>
      <c r="E52" s="14">
        <v>24.299065420560748</v>
      </c>
      <c r="F52" s="14">
        <v>31.775700934579437</v>
      </c>
      <c r="G52" s="14">
        <v>30.841121495327101</v>
      </c>
    </row>
    <row r="53" spans="1:7" x14ac:dyDescent="0.3">
      <c r="A53" s="12" t="s">
        <v>19</v>
      </c>
      <c r="B53" s="5">
        <v>63</v>
      </c>
      <c r="C53" s="5">
        <v>55</v>
      </c>
      <c r="D53" s="5">
        <v>53</v>
      </c>
      <c r="E53" s="14">
        <v>58.878504672897193</v>
      </c>
      <c r="F53" s="14">
        <v>51.401869158878498</v>
      </c>
      <c r="G53" s="14">
        <v>49.532710280373834</v>
      </c>
    </row>
    <row r="54" spans="1:7" x14ac:dyDescent="0.3">
      <c r="A54" s="12" t="s">
        <v>20</v>
      </c>
      <c r="B54" s="5">
        <v>13</v>
      </c>
      <c r="C54" s="5">
        <v>11</v>
      </c>
      <c r="D54" s="5">
        <v>14</v>
      </c>
      <c r="E54" s="14">
        <v>12.149532710280374</v>
      </c>
      <c r="F54" s="14">
        <v>10.2803738317757</v>
      </c>
      <c r="G54" s="14">
        <v>13.084112149532709</v>
      </c>
    </row>
    <row r="55" spans="1:7" x14ac:dyDescent="0.3">
      <c r="A55" s="12" t="s">
        <v>41</v>
      </c>
      <c r="B55" s="16">
        <f>SUM(B53:B54)</f>
        <v>76</v>
      </c>
      <c r="C55" s="16">
        <f>SUM(C53:C54)</f>
        <v>66</v>
      </c>
      <c r="D55" s="16">
        <f>SUM(D53:D54)</f>
        <v>67</v>
      </c>
      <c r="E55" s="14">
        <f>(B55/B50)*100</f>
        <v>71.028037383177562</v>
      </c>
      <c r="F55" s="14">
        <f>(C55/C50)*100</f>
        <v>61.682242990654203</v>
      </c>
      <c r="G55" s="14">
        <f>(D55/D50)*100</f>
        <v>62.616822429906534</v>
      </c>
    </row>
  </sheetData>
  <mergeCells count="3">
    <mergeCell ref="J29:K29"/>
    <mergeCell ref="L29:M29"/>
    <mergeCell ref="N29:O29"/>
  </mergeCells>
  <pageMargins left="0.7" right="0.7" top="0.75" bottom="0.75" header="0.3" footer="0.3"/>
  <pageSetup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6D9C8-93A4-4C39-848A-B397CE705C46}">
  <sheetPr>
    <tabColor theme="8"/>
  </sheetPr>
  <dimension ref="A1:O128"/>
  <sheetViews>
    <sheetView topLeftCell="F10" zoomScale="86" workbookViewId="0">
      <selection activeCell="G3" sqref="G3"/>
    </sheetView>
  </sheetViews>
  <sheetFormatPr defaultRowHeight="14.4" x14ac:dyDescent="0.3"/>
  <cols>
    <col min="1" max="1" width="20.6640625" customWidth="1"/>
    <col min="2" max="2" width="12.6640625" customWidth="1"/>
    <col min="3" max="3" width="11.6640625" customWidth="1"/>
    <col min="5" max="5" width="12.109375" customWidth="1"/>
    <col min="6" max="7" width="10.5546875" customWidth="1"/>
    <col min="9" max="9" width="11.109375" bestFit="1" customWidth="1"/>
    <col min="10" max="10" width="11.6640625" customWidth="1"/>
    <col min="11" max="11" width="10.5546875" customWidth="1"/>
    <col min="12" max="12" width="9.5546875" customWidth="1"/>
  </cols>
  <sheetData>
    <row r="1" spans="1:12" ht="18" x14ac:dyDescent="0.35">
      <c r="A1" s="1" t="s">
        <v>42</v>
      </c>
    </row>
    <row r="2" spans="1:12" ht="15.6" x14ac:dyDescent="0.3">
      <c r="I2" s="17" t="s">
        <v>33</v>
      </c>
    </row>
    <row r="3" spans="1:12" ht="15.6" x14ac:dyDescent="0.3">
      <c r="A3" s="32" t="s">
        <v>6</v>
      </c>
      <c r="B3" s="33" t="s">
        <v>3</v>
      </c>
      <c r="C3" s="33"/>
      <c r="D3" s="33"/>
      <c r="E3" s="34" t="s">
        <v>4</v>
      </c>
      <c r="F3" s="34"/>
      <c r="G3" s="34"/>
      <c r="I3" s="20"/>
      <c r="J3" s="21" t="s">
        <v>7</v>
      </c>
      <c r="K3" s="21" t="s">
        <v>12</v>
      </c>
      <c r="L3" s="21" t="s">
        <v>13</v>
      </c>
    </row>
    <row r="4" spans="1:12" x14ac:dyDescent="0.3">
      <c r="A4" s="11"/>
      <c r="B4" s="22" t="s">
        <v>7</v>
      </c>
      <c r="C4" s="22" t="s">
        <v>12</v>
      </c>
      <c r="D4" s="22" t="s">
        <v>13</v>
      </c>
      <c r="E4" s="10" t="s">
        <v>7</v>
      </c>
      <c r="F4" s="10" t="s">
        <v>12</v>
      </c>
      <c r="G4" s="10" t="s">
        <v>13</v>
      </c>
      <c r="I4" s="23" t="s">
        <v>15</v>
      </c>
      <c r="J4" s="24">
        <f>AVERAGE(E10,E19,E28,E38,E47,E56,E65,E74,E83,E92,E101,E110,E119,E128)</f>
        <v>89.095306826610383</v>
      </c>
      <c r="K4" s="24">
        <f>AVERAGE(F10,F19,F28,F38,F47,F56,F65,F74,F83,F92,F101,F110,F119,F128)</f>
        <v>76.645370794236285</v>
      </c>
      <c r="L4" s="24">
        <f>AVERAGE(G10,G19,G28,G38,G47,G56,G65,G74,G83,G92,G101,G110,G119,G128)</f>
        <v>78.890641598391113</v>
      </c>
    </row>
    <row r="5" spans="1:12" x14ac:dyDescent="0.3">
      <c r="A5" s="12" t="s">
        <v>14</v>
      </c>
      <c r="B5" s="16">
        <v>209</v>
      </c>
      <c r="C5" s="16">
        <v>174</v>
      </c>
      <c r="D5" s="16">
        <v>188</v>
      </c>
      <c r="E5" s="7"/>
      <c r="F5" s="7"/>
      <c r="G5" s="7"/>
      <c r="I5" s="12" t="s">
        <v>17</v>
      </c>
      <c r="J5" s="27">
        <f>STDEV(E10,E19,E28,E38,E47,E56,E65,E74,E83,E92,E101,E110,E119,E128)</f>
        <v>3.1170225503178157</v>
      </c>
      <c r="K5" s="27">
        <f>STDEV(F10,F19,F28,F38,F47,F56,F65,F74,F83,F92,F101,F110,F119,F128)</f>
        <v>7.5511354072602357</v>
      </c>
      <c r="L5" s="27">
        <f>STDEV(G10,G19,G28,G38,G47,G56,G65,G74,G83,G92,G101,G110,G119,G128)</f>
        <v>7.9513992622574721</v>
      </c>
    </row>
    <row r="6" spans="1:12" x14ac:dyDescent="0.3">
      <c r="A6" s="12" t="s">
        <v>16</v>
      </c>
      <c r="B6" s="16">
        <v>4</v>
      </c>
      <c r="C6" s="16">
        <v>9</v>
      </c>
      <c r="D6" s="16">
        <v>13</v>
      </c>
      <c r="E6" s="14">
        <f>(B6/B$5)*100</f>
        <v>1.9138755980861244</v>
      </c>
      <c r="F6" s="14">
        <f t="shared" ref="F6:G9" si="0">(C6/C$5)*100</f>
        <v>5.1724137931034484</v>
      </c>
      <c r="G6" s="14">
        <f t="shared" si="0"/>
        <v>6.9148936170212769</v>
      </c>
      <c r="I6" s="12" t="s">
        <v>14</v>
      </c>
      <c r="J6">
        <f>SUM(B5,B14,B23,B33,B42,B51,B60,B69,B78,B87,B96,B105,B114,B123)</f>
        <v>2068</v>
      </c>
      <c r="K6">
        <f>SUM(C5,C14,C23,C33,C42,C51,C60,C69,C78,C87,C96,C105,C114,C123)</f>
        <v>2043</v>
      </c>
      <c r="L6">
        <f>SUM(D5,D14,D23,D33,D42,D51,D60,D69,D78,D87,D96,D105,D114,D123)</f>
        <v>1872</v>
      </c>
    </row>
    <row r="7" spans="1:12" x14ac:dyDescent="0.3">
      <c r="A7" s="12" t="s">
        <v>18</v>
      </c>
      <c r="B7" s="16">
        <v>17</v>
      </c>
      <c r="C7" s="16">
        <v>45</v>
      </c>
      <c r="D7" s="16">
        <v>32</v>
      </c>
      <c r="E7" s="14">
        <f>(B7/B$5)*100</f>
        <v>8.133971291866029</v>
      </c>
      <c r="F7" s="14">
        <f t="shared" si="0"/>
        <v>25.862068965517242</v>
      </c>
      <c r="G7" s="14">
        <f t="shared" si="0"/>
        <v>17.021276595744681</v>
      </c>
    </row>
    <row r="8" spans="1:12" x14ac:dyDescent="0.3">
      <c r="A8" s="12" t="s">
        <v>19</v>
      </c>
      <c r="B8" s="16">
        <v>158</v>
      </c>
      <c r="C8" s="16">
        <v>112</v>
      </c>
      <c r="D8" s="16">
        <v>106</v>
      </c>
      <c r="E8" s="14">
        <f>(B8/B$5)*100</f>
        <v>75.598086124401902</v>
      </c>
      <c r="F8" s="14">
        <f t="shared" si="0"/>
        <v>64.367816091954026</v>
      </c>
      <c r="G8" s="14">
        <f t="shared" si="0"/>
        <v>56.38297872340425</v>
      </c>
    </row>
    <row r="9" spans="1:12" x14ac:dyDescent="0.3">
      <c r="A9" s="12" t="s">
        <v>20</v>
      </c>
      <c r="B9" s="16">
        <v>30</v>
      </c>
      <c r="C9" s="16">
        <v>8</v>
      </c>
      <c r="D9" s="16">
        <v>37</v>
      </c>
      <c r="E9" s="14">
        <f>(B9/B$5)*100</f>
        <v>14.354066985645932</v>
      </c>
      <c r="F9" s="14">
        <f t="shared" si="0"/>
        <v>4.5977011494252871</v>
      </c>
      <c r="G9" s="14">
        <f t="shared" si="0"/>
        <v>19.680851063829788</v>
      </c>
    </row>
    <row r="10" spans="1:12" x14ac:dyDescent="0.3">
      <c r="A10" s="12" t="s">
        <v>41</v>
      </c>
      <c r="B10" s="16">
        <f>SUM(B8:B9)</f>
        <v>188</v>
      </c>
      <c r="C10" s="16">
        <f>SUM(C8:C9)</f>
        <v>120</v>
      </c>
      <c r="D10" s="16">
        <f>SUM(D8:D9)</f>
        <v>143</v>
      </c>
      <c r="E10" s="14">
        <f>(B10/B5)*100</f>
        <v>89.952153110047846</v>
      </c>
      <c r="F10" s="14">
        <f>(C10/C5)*100</f>
        <v>68.965517241379317</v>
      </c>
      <c r="G10" s="14">
        <f>(D10/D5)*100</f>
        <v>76.063829787234042</v>
      </c>
    </row>
    <row r="12" spans="1:12" ht="15.6" x14ac:dyDescent="0.3">
      <c r="A12" s="32" t="s">
        <v>22</v>
      </c>
      <c r="B12" s="33" t="s">
        <v>3</v>
      </c>
      <c r="C12" s="33"/>
      <c r="D12" s="33"/>
      <c r="E12" s="34" t="s">
        <v>4</v>
      </c>
      <c r="F12" s="34"/>
      <c r="G12" s="34"/>
    </row>
    <row r="13" spans="1:12" x14ac:dyDescent="0.3">
      <c r="A13" s="11"/>
      <c r="B13" s="22" t="s">
        <v>7</v>
      </c>
      <c r="C13" s="22" t="s">
        <v>12</v>
      </c>
      <c r="D13" s="22" t="s">
        <v>13</v>
      </c>
      <c r="E13" s="10" t="s">
        <v>7</v>
      </c>
      <c r="F13" s="10" t="s">
        <v>12</v>
      </c>
      <c r="G13" s="10" t="s">
        <v>13</v>
      </c>
    </row>
    <row r="14" spans="1:12" x14ac:dyDescent="0.3">
      <c r="A14" s="12" t="s">
        <v>14</v>
      </c>
      <c r="B14" s="16">
        <f>SUM(B15:B18)</f>
        <v>121</v>
      </c>
      <c r="C14" s="16">
        <f>SUM(C15:C18)</f>
        <v>100</v>
      </c>
      <c r="D14" s="16">
        <f>SUM(D15:D18)</f>
        <v>104</v>
      </c>
      <c r="E14" s="7"/>
      <c r="F14" s="7"/>
      <c r="G14" s="7"/>
    </row>
    <row r="15" spans="1:12" x14ac:dyDescent="0.3">
      <c r="A15" s="12" t="s">
        <v>16</v>
      </c>
      <c r="B15" s="16">
        <v>2</v>
      </c>
      <c r="C15" s="16">
        <v>4</v>
      </c>
      <c r="D15" s="16">
        <v>7</v>
      </c>
      <c r="E15" s="14">
        <f t="shared" ref="E15:G18" si="1">(B15/B$14)*100</f>
        <v>1.6528925619834711</v>
      </c>
      <c r="F15" s="14">
        <f t="shared" si="1"/>
        <v>4</v>
      </c>
      <c r="G15" s="14">
        <f t="shared" si="1"/>
        <v>6.7307692307692308</v>
      </c>
    </row>
    <row r="16" spans="1:12" x14ac:dyDescent="0.3">
      <c r="A16" s="12" t="s">
        <v>18</v>
      </c>
      <c r="B16" s="16">
        <v>13</v>
      </c>
      <c r="C16" s="16">
        <v>33</v>
      </c>
      <c r="D16" s="16">
        <v>20</v>
      </c>
      <c r="E16" s="14">
        <f t="shared" si="1"/>
        <v>10.743801652892563</v>
      </c>
      <c r="F16" s="14">
        <f t="shared" si="1"/>
        <v>33</v>
      </c>
      <c r="G16" s="14">
        <f t="shared" si="1"/>
        <v>19.230769230769234</v>
      </c>
    </row>
    <row r="17" spans="1:15" x14ac:dyDescent="0.3">
      <c r="A17" s="12" t="s">
        <v>19</v>
      </c>
      <c r="B17" s="16">
        <v>71</v>
      </c>
      <c r="C17" s="16">
        <v>55</v>
      </c>
      <c r="D17" s="16">
        <v>56</v>
      </c>
      <c r="E17" s="14">
        <f t="shared" si="1"/>
        <v>58.677685950413228</v>
      </c>
      <c r="F17" s="14">
        <f t="shared" si="1"/>
        <v>55.000000000000007</v>
      </c>
      <c r="G17" s="14">
        <f t="shared" si="1"/>
        <v>53.846153846153847</v>
      </c>
    </row>
    <row r="18" spans="1:15" x14ac:dyDescent="0.3">
      <c r="A18" s="12" t="s">
        <v>20</v>
      </c>
      <c r="B18" s="16">
        <v>35</v>
      </c>
      <c r="C18" s="16">
        <v>8</v>
      </c>
      <c r="D18" s="16">
        <v>21</v>
      </c>
      <c r="E18" s="14">
        <f t="shared" si="1"/>
        <v>28.925619834710741</v>
      </c>
      <c r="F18" s="14">
        <f t="shared" si="1"/>
        <v>8</v>
      </c>
      <c r="G18" s="14">
        <f t="shared" si="1"/>
        <v>20.192307692307693</v>
      </c>
    </row>
    <row r="19" spans="1:15" x14ac:dyDescent="0.3">
      <c r="A19" s="12" t="s">
        <v>41</v>
      </c>
      <c r="B19" s="16">
        <f>SUM(B17:B18)</f>
        <v>106</v>
      </c>
      <c r="C19" s="16">
        <f>SUM(C17:C18)</f>
        <v>63</v>
      </c>
      <c r="D19" s="16">
        <f>SUM(D17:D18)</f>
        <v>77</v>
      </c>
      <c r="E19" s="14">
        <f>(B19/B14)*100</f>
        <v>87.603305785123965</v>
      </c>
      <c r="F19" s="14">
        <f>(C19/C14)*100</f>
        <v>63</v>
      </c>
      <c r="G19" s="14">
        <f>(D19/D14)*100</f>
        <v>74.038461538461547</v>
      </c>
    </row>
    <row r="21" spans="1:15" ht="15.6" x14ac:dyDescent="0.3">
      <c r="A21" s="32" t="s">
        <v>23</v>
      </c>
      <c r="B21" s="33" t="s">
        <v>3</v>
      </c>
      <c r="C21" s="33"/>
      <c r="D21" s="33"/>
      <c r="E21" s="34" t="s">
        <v>4</v>
      </c>
      <c r="F21" s="34"/>
      <c r="G21" s="34"/>
    </row>
    <row r="22" spans="1:15" ht="15.6" x14ac:dyDescent="0.3">
      <c r="A22" s="35"/>
      <c r="B22" s="22" t="s">
        <v>7</v>
      </c>
      <c r="C22" s="22" t="s">
        <v>12</v>
      </c>
      <c r="D22" s="22" t="s">
        <v>13</v>
      </c>
      <c r="E22" s="10" t="s">
        <v>7</v>
      </c>
      <c r="F22" s="10" t="s">
        <v>12</v>
      </c>
      <c r="G22" s="10" t="s">
        <v>13</v>
      </c>
      <c r="I22" s="2" t="s">
        <v>24</v>
      </c>
    </row>
    <row r="23" spans="1:15" x14ac:dyDescent="0.3">
      <c r="A23" s="12" t="s">
        <v>14</v>
      </c>
      <c r="B23" s="16">
        <f>SUM(B24:B27)</f>
        <v>152</v>
      </c>
      <c r="C23" s="16">
        <f>SUM(C24:C27)</f>
        <v>221</v>
      </c>
      <c r="D23" s="16">
        <f>SUM(D24:D27)</f>
        <v>126</v>
      </c>
      <c r="E23" s="7"/>
      <c r="F23" s="7"/>
      <c r="G23" s="7"/>
      <c r="I23" s="29"/>
      <c r="J23" s="3" t="s">
        <v>35</v>
      </c>
      <c r="K23" s="3" t="s">
        <v>8</v>
      </c>
      <c r="L23" s="3" t="s">
        <v>9</v>
      </c>
    </row>
    <row r="24" spans="1:15" x14ac:dyDescent="0.3">
      <c r="A24" s="12" t="s">
        <v>16</v>
      </c>
      <c r="B24" s="16">
        <v>4</v>
      </c>
      <c r="C24" s="16">
        <v>10</v>
      </c>
      <c r="D24" s="16">
        <v>2</v>
      </c>
      <c r="E24" s="14">
        <f t="shared" ref="E24:G27" si="2">(B24/B$23)*100</f>
        <v>2.6315789473684208</v>
      </c>
      <c r="F24" s="14">
        <f t="shared" si="2"/>
        <v>4.5248868778280542</v>
      </c>
      <c r="G24" s="14">
        <f t="shared" si="2"/>
        <v>1.5873015873015872</v>
      </c>
      <c r="I24" s="30" t="s">
        <v>36</v>
      </c>
      <c r="J24" s="29">
        <f>(SUM(B6:B7,B15:B16,B24:B25,B34:B35,B43:B44,B52:B53,B61:B62,B70:B71,B79:B80,B88:B89,B97:B98,B106:B107,B115:B116,B124:B125))</f>
        <v>213</v>
      </c>
      <c r="K24" s="29">
        <f>(SUM(C6:C7,C15:C16,C24:C25,C34:C35,C43:C44,C52:C53,C61:C62,C70:C71,C79:C80,C88:C89,C97:C98,C106:C107,C115:C116,C124:C125))</f>
        <v>455</v>
      </c>
      <c r="L24" s="29">
        <f>(SUM(D6:D7,D15:D16,D24:D25,D34:D35,D43:D44,D52:D53,D61:D62,D70:D71,D79:D80,D88:D89,D97:D98,D106:D107,D115:D116,D124:D125))</f>
        <v>391</v>
      </c>
    </row>
    <row r="25" spans="1:15" x14ac:dyDescent="0.3">
      <c r="A25" s="12" t="s">
        <v>18</v>
      </c>
      <c r="B25" s="16">
        <v>11</v>
      </c>
      <c r="C25" s="16">
        <v>32</v>
      </c>
      <c r="D25" s="16">
        <v>16</v>
      </c>
      <c r="E25" s="14">
        <f t="shared" si="2"/>
        <v>7.2368421052631584</v>
      </c>
      <c r="F25" s="14">
        <f t="shared" si="2"/>
        <v>14.479638009049776</v>
      </c>
      <c r="G25" s="14">
        <f t="shared" si="2"/>
        <v>12.698412698412698</v>
      </c>
      <c r="I25" s="30" t="s">
        <v>15</v>
      </c>
      <c r="J25" s="29">
        <f>J6-J24</f>
        <v>1855</v>
      </c>
      <c r="K25" s="29">
        <f>K6-K24</f>
        <v>1588</v>
      </c>
      <c r="L25" s="29">
        <f>L6-L24</f>
        <v>1481</v>
      </c>
    </row>
    <row r="26" spans="1:15" x14ac:dyDescent="0.3">
      <c r="A26" s="12" t="s">
        <v>19</v>
      </c>
      <c r="B26" s="16">
        <v>75</v>
      </c>
      <c r="C26" s="16">
        <v>103</v>
      </c>
      <c r="D26" s="16">
        <v>55</v>
      </c>
      <c r="E26" s="14">
        <f t="shared" si="2"/>
        <v>49.34210526315789</v>
      </c>
      <c r="F26" s="14">
        <f t="shared" si="2"/>
        <v>46.606334841628957</v>
      </c>
      <c r="G26" s="14">
        <f t="shared" si="2"/>
        <v>43.650793650793652</v>
      </c>
    </row>
    <row r="27" spans="1:15" ht="15.6" x14ac:dyDescent="0.3">
      <c r="A27" s="12" t="s">
        <v>20</v>
      </c>
      <c r="B27" s="16">
        <v>62</v>
      </c>
      <c r="C27" s="16">
        <v>76</v>
      </c>
      <c r="D27" s="16">
        <v>53</v>
      </c>
      <c r="E27" s="14">
        <f t="shared" si="2"/>
        <v>40.789473684210527</v>
      </c>
      <c r="F27" s="14">
        <f t="shared" si="2"/>
        <v>34.389140271493211</v>
      </c>
      <c r="G27" s="14">
        <f t="shared" si="2"/>
        <v>42.063492063492063</v>
      </c>
      <c r="I27" s="2" t="s">
        <v>37</v>
      </c>
    </row>
    <row r="28" spans="1:15" x14ac:dyDescent="0.3">
      <c r="A28" s="12" t="s">
        <v>41</v>
      </c>
      <c r="B28" s="16">
        <f>SUM(B26:B27)</f>
        <v>137</v>
      </c>
      <c r="C28" s="16">
        <f>SUM(C26:C27)</f>
        <v>179</v>
      </c>
      <c r="D28" s="16">
        <f>SUM(D26:D27)</f>
        <v>108</v>
      </c>
      <c r="E28" s="14">
        <f>(B28/B23)*100</f>
        <v>90.131578947368425</v>
      </c>
      <c r="F28" s="14">
        <f>(C28/C23)*100</f>
        <v>80.995475113122168</v>
      </c>
      <c r="G28" s="14">
        <f>(D28/D23)*100</f>
        <v>85.714285714285708</v>
      </c>
      <c r="I28" s="12"/>
      <c r="J28" s="57" t="s">
        <v>35</v>
      </c>
      <c r="K28" s="57"/>
      <c r="L28" s="57" t="s">
        <v>8</v>
      </c>
      <c r="M28" s="57"/>
      <c r="N28" s="57" t="s">
        <v>9</v>
      </c>
      <c r="O28" s="57"/>
    </row>
    <row r="29" spans="1:15" x14ac:dyDescent="0.3">
      <c r="I29" s="11"/>
      <c r="J29" s="11" t="s">
        <v>38</v>
      </c>
      <c r="K29" s="11" t="s">
        <v>39</v>
      </c>
      <c r="L29" s="11" t="s">
        <v>38</v>
      </c>
      <c r="M29" s="11" t="s">
        <v>39</v>
      </c>
      <c r="N29" s="11" t="s">
        <v>38</v>
      </c>
      <c r="O29" s="11" t="s">
        <v>39</v>
      </c>
    </row>
    <row r="30" spans="1:15" x14ac:dyDescent="0.3">
      <c r="I30" s="12" t="s">
        <v>16</v>
      </c>
      <c r="J30" s="13">
        <v>3.4335084886530622</v>
      </c>
      <c r="K30" s="13">
        <v>2.0330571805747311</v>
      </c>
      <c r="L30" s="13">
        <v>4.7779951934036253</v>
      </c>
      <c r="M30" s="13">
        <v>2.142281841542157</v>
      </c>
      <c r="N30" s="13">
        <v>6.6066576167574826</v>
      </c>
      <c r="O30" s="13">
        <v>3.6821611935679219</v>
      </c>
    </row>
    <row r="31" spans="1:15" ht="15.6" x14ac:dyDescent="0.3">
      <c r="A31" s="32" t="s">
        <v>27</v>
      </c>
      <c r="B31" s="33" t="s">
        <v>3</v>
      </c>
      <c r="C31" s="33"/>
      <c r="D31" s="33"/>
      <c r="E31" s="34" t="s">
        <v>4</v>
      </c>
      <c r="F31" s="34"/>
      <c r="G31" s="34"/>
      <c r="I31" s="12" t="s">
        <v>18</v>
      </c>
      <c r="J31" s="13">
        <v>7.6202355739461485</v>
      </c>
      <c r="K31" s="13">
        <v>3.1512520911415738</v>
      </c>
      <c r="L31" s="13">
        <v>19.235064935569365</v>
      </c>
      <c r="M31" s="13">
        <v>9.6864669511459436</v>
      </c>
      <c r="N31" s="13">
        <v>14.358466737605472</v>
      </c>
      <c r="O31" s="13">
        <v>3.7729175007139051</v>
      </c>
    </row>
    <row r="32" spans="1:15" x14ac:dyDescent="0.3">
      <c r="A32" s="35"/>
      <c r="B32" s="22" t="s">
        <v>7</v>
      </c>
      <c r="C32" s="22" t="s">
        <v>12</v>
      </c>
      <c r="D32" s="22" t="s">
        <v>13</v>
      </c>
      <c r="E32" s="10" t="s">
        <v>7</v>
      </c>
      <c r="F32" s="10" t="s">
        <v>12</v>
      </c>
      <c r="G32" s="10" t="s">
        <v>13</v>
      </c>
      <c r="I32" s="12" t="s">
        <v>19</v>
      </c>
      <c r="J32" s="13">
        <v>51.300816052260814</v>
      </c>
      <c r="K32" s="13">
        <v>11.981984677885993</v>
      </c>
      <c r="L32" s="13">
        <v>57.745359261009995</v>
      </c>
      <c r="M32" s="13">
        <v>15.351184733906578</v>
      </c>
      <c r="N32" s="13">
        <v>47.987121441829053</v>
      </c>
      <c r="O32" s="13">
        <v>11.475220491497346</v>
      </c>
    </row>
    <row r="33" spans="1:15" x14ac:dyDescent="0.3">
      <c r="A33" s="12" t="s">
        <v>14</v>
      </c>
      <c r="B33" s="5">
        <f>SUM(B34:B37)</f>
        <v>193</v>
      </c>
      <c r="C33" s="5">
        <f t="shared" ref="C33:D33" si="3">SUM(C34:C37)</f>
        <v>112</v>
      </c>
      <c r="D33" s="5">
        <f t="shared" si="3"/>
        <v>121</v>
      </c>
      <c r="E33" s="7"/>
      <c r="F33" s="7"/>
      <c r="G33" s="7"/>
      <c r="I33" s="12" t="s">
        <v>20</v>
      </c>
      <c r="J33" s="13">
        <v>38.648483514797313</v>
      </c>
      <c r="K33" s="13">
        <v>12.394878515939258</v>
      </c>
      <c r="L33" s="13">
        <v>20.344950693682669</v>
      </c>
      <c r="M33" s="13">
        <v>13.124010003029332</v>
      </c>
      <c r="N33" s="13">
        <v>33.41867355801002</v>
      </c>
      <c r="O33" s="13">
        <v>13.68798396718587</v>
      </c>
    </row>
    <row r="34" spans="1:15" x14ac:dyDescent="0.3">
      <c r="A34" s="12" t="s">
        <v>16</v>
      </c>
      <c r="B34" s="5">
        <v>2</v>
      </c>
      <c r="C34" s="5">
        <v>6</v>
      </c>
      <c r="D34" s="5">
        <v>12</v>
      </c>
      <c r="E34" s="14">
        <f>(B34/$B$5)*100</f>
        <v>0.9569377990430622</v>
      </c>
      <c r="F34" s="14">
        <f>(C34/$C$5)*100</f>
        <v>3.4482758620689653</v>
      </c>
      <c r="G34" s="14">
        <f>(D34/$D$5)*100</f>
        <v>6.3829787234042552</v>
      </c>
    </row>
    <row r="35" spans="1:15" x14ac:dyDescent="0.3">
      <c r="A35" s="12" t="s">
        <v>18</v>
      </c>
      <c r="B35" s="5">
        <v>9</v>
      </c>
      <c r="C35" s="5">
        <v>26</v>
      </c>
      <c r="D35" s="5">
        <v>38</v>
      </c>
      <c r="E35" s="14">
        <f t="shared" ref="E35:E37" si="4">(B35/$B$5)*100</f>
        <v>4.3062200956937797</v>
      </c>
      <c r="F35" s="14">
        <f t="shared" ref="F35:F37" si="5">(C35/$C$5)*100</f>
        <v>14.942528735632186</v>
      </c>
      <c r="G35" s="14">
        <f t="shared" ref="G35:G37" si="6">(D35/$D$5)*100</f>
        <v>20.212765957446805</v>
      </c>
    </row>
    <row r="36" spans="1:15" x14ac:dyDescent="0.3">
      <c r="A36" s="12" t="s">
        <v>19</v>
      </c>
      <c r="B36" s="5">
        <v>127</v>
      </c>
      <c r="C36" s="5">
        <v>62</v>
      </c>
      <c r="D36" s="5">
        <v>39</v>
      </c>
      <c r="E36" s="14">
        <f t="shared" si="4"/>
        <v>60.765550239234443</v>
      </c>
      <c r="F36" s="14">
        <f t="shared" si="5"/>
        <v>35.632183908045981</v>
      </c>
      <c r="G36" s="14">
        <f t="shared" si="6"/>
        <v>20.74468085106383</v>
      </c>
    </row>
    <row r="37" spans="1:15" x14ac:dyDescent="0.3">
      <c r="A37" s="12" t="s">
        <v>20</v>
      </c>
      <c r="B37" s="5">
        <v>55</v>
      </c>
      <c r="C37" s="5">
        <v>18</v>
      </c>
      <c r="D37" s="5">
        <v>32</v>
      </c>
      <c r="E37" s="14">
        <f t="shared" si="4"/>
        <v>26.315789473684209</v>
      </c>
      <c r="F37" s="14">
        <f t="shared" si="5"/>
        <v>10.344827586206897</v>
      </c>
      <c r="G37" s="14">
        <f t="shared" si="6"/>
        <v>17.021276595744681</v>
      </c>
    </row>
    <row r="38" spans="1:15" x14ac:dyDescent="0.3">
      <c r="A38" s="12" t="s">
        <v>41</v>
      </c>
      <c r="B38" s="16">
        <f>SUM(B36:B37)</f>
        <v>182</v>
      </c>
      <c r="C38" s="16">
        <f>SUM(C36:C37)</f>
        <v>80</v>
      </c>
      <c r="D38" s="16">
        <f>SUM(D36:D37)</f>
        <v>71</v>
      </c>
      <c r="E38" s="14">
        <f>(B38/B33)*100</f>
        <v>94.300518134715034</v>
      </c>
      <c r="F38" s="14">
        <f>(C38/C33)*100</f>
        <v>71.428571428571431</v>
      </c>
      <c r="G38" s="14">
        <f>(D38/D33)*100</f>
        <v>58.677685950413228</v>
      </c>
    </row>
    <row r="40" spans="1:15" ht="15.6" x14ac:dyDescent="0.3">
      <c r="A40" s="32" t="s">
        <v>28</v>
      </c>
      <c r="B40" s="33" t="s">
        <v>3</v>
      </c>
      <c r="C40" s="33"/>
      <c r="D40" s="33"/>
      <c r="E40" s="34" t="s">
        <v>4</v>
      </c>
      <c r="F40" s="34"/>
      <c r="G40" s="34"/>
    </row>
    <row r="41" spans="1:15" x14ac:dyDescent="0.3">
      <c r="A41" s="35"/>
      <c r="B41" s="22" t="s">
        <v>7</v>
      </c>
      <c r="C41" s="22" t="s">
        <v>12</v>
      </c>
      <c r="D41" s="22" t="s">
        <v>13</v>
      </c>
      <c r="E41" s="10" t="s">
        <v>7</v>
      </c>
      <c r="F41" s="10" t="s">
        <v>12</v>
      </c>
      <c r="G41" s="10" t="s">
        <v>13</v>
      </c>
    </row>
    <row r="42" spans="1:15" x14ac:dyDescent="0.3">
      <c r="A42" s="12" t="s">
        <v>14</v>
      </c>
      <c r="B42" s="5">
        <v>373</v>
      </c>
      <c r="C42" s="5">
        <v>264</v>
      </c>
      <c r="D42" s="5">
        <v>183</v>
      </c>
      <c r="E42" s="7"/>
      <c r="F42" s="7"/>
      <c r="G42" s="7"/>
    </row>
    <row r="43" spans="1:15" x14ac:dyDescent="0.3">
      <c r="A43" s="12" t="s">
        <v>16</v>
      </c>
      <c r="B43" s="5">
        <v>16</v>
      </c>
      <c r="C43" s="5">
        <v>8</v>
      </c>
      <c r="D43" s="5">
        <v>6</v>
      </c>
      <c r="E43" s="14">
        <v>4.2895442359249332</v>
      </c>
      <c r="F43" s="14">
        <v>3.0303030303030303</v>
      </c>
      <c r="G43" s="14">
        <v>3.278688524590164</v>
      </c>
    </row>
    <row r="44" spans="1:15" x14ac:dyDescent="0.3">
      <c r="A44" s="12" t="s">
        <v>18</v>
      </c>
      <c r="B44" s="5">
        <v>15</v>
      </c>
      <c r="C44" s="5">
        <v>25</v>
      </c>
      <c r="D44" s="5">
        <v>20</v>
      </c>
      <c r="E44" s="14">
        <v>4.0214477211796247</v>
      </c>
      <c r="F44" s="14">
        <v>9.4696969696969688</v>
      </c>
      <c r="G44" s="14">
        <v>10.928961748633879</v>
      </c>
    </row>
    <row r="45" spans="1:15" x14ac:dyDescent="0.3">
      <c r="A45" s="12" t="s">
        <v>19</v>
      </c>
      <c r="B45" s="5">
        <v>157</v>
      </c>
      <c r="C45" s="5">
        <v>181</v>
      </c>
      <c r="D45" s="5">
        <v>94</v>
      </c>
      <c r="E45" s="14">
        <v>42.091152815013402</v>
      </c>
      <c r="F45" s="14">
        <v>68.560606060606062</v>
      </c>
      <c r="G45" s="14">
        <v>51.366120218579233</v>
      </c>
    </row>
    <row r="46" spans="1:15" x14ac:dyDescent="0.3">
      <c r="A46" s="12" t="s">
        <v>20</v>
      </c>
      <c r="B46" s="5">
        <v>185</v>
      </c>
      <c r="C46" s="5">
        <v>50</v>
      </c>
      <c r="D46" s="5">
        <v>63</v>
      </c>
      <c r="E46" s="14">
        <v>49.597855227882036</v>
      </c>
      <c r="F46" s="14">
        <v>18.939393939393938</v>
      </c>
      <c r="G46" s="14">
        <v>34.42622950819672</v>
      </c>
    </row>
    <row r="47" spans="1:15" x14ac:dyDescent="0.3">
      <c r="A47" s="12" t="s">
        <v>41</v>
      </c>
      <c r="B47" s="16">
        <f>SUM(B45:B46)</f>
        <v>342</v>
      </c>
      <c r="C47" s="16">
        <f>SUM(C45:C46)</f>
        <v>231</v>
      </c>
      <c r="D47" s="16">
        <f>SUM(D45:D46)</f>
        <v>157</v>
      </c>
      <c r="E47" s="14">
        <f>(B47/B42)*100</f>
        <v>91.689008042895438</v>
      </c>
      <c r="F47" s="14">
        <f>(C47/C42)*100</f>
        <v>87.5</v>
      </c>
      <c r="G47" s="14">
        <f>(D47/D42)*100</f>
        <v>85.792349726775953</v>
      </c>
    </row>
    <row r="49" spans="1:7" ht="15.6" x14ac:dyDescent="0.3">
      <c r="A49" s="32" t="s">
        <v>29</v>
      </c>
      <c r="B49" s="33" t="s">
        <v>3</v>
      </c>
      <c r="C49" s="33"/>
      <c r="D49" s="33"/>
      <c r="E49" s="34" t="s">
        <v>4</v>
      </c>
      <c r="F49" s="34"/>
      <c r="G49" s="34"/>
    </row>
    <row r="50" spans="1:7" x14ac:dyDescent="0.3">
      <c r="A50" s="35"/>
      <c r="B50" s="22" t="s">
        <v>7</v>
      </c>
      <c r="C50" s="22" t="s">
        <v>12</v>
      </c>
      <c r="D50" s="22" t="s">
        <v>13</v>
      </c>
      <c r="E50" s="10" t="s">
        <v>7</v>
      </c>
      <c r="F50" s="10" t="s">
        <v>12</v>
      </c>
      <c r="G50" s="10" t="s">
        <v>13</v>
      </c>
    </row>
    <row r="51" spans="1:7" x14ac:dyDescent="0.3">
      <c r="A51" s="12" t="s">
        <v>14</v>
      </c>
      <c r="B51" s="5">
        <v>102</v>
      </c>
      <c r="C51" s="5">
        <v>102</v>
      </c>
      <c r="D51" s="5">
        <v>110</v>
      </c>
      <c r="E51" s="7"/>
      <c r="F51" s="7"/>
      <c r="G51" s="7"/>
    </row>
    <row r="52" spans="1:7" x14ac:dyDescent="0.3">
      <c r="A52" s="12" t="s">
        <v>16</v>
      </c>
      <c r="B52" s="5">
        <v>2</v>
      </c>
      <c r="C52" s="5">
        <v>4</v>
      </c>
      <c r="D52" s="5">
        <v>16</v>
      </c>
      <c r="E52" s="14">
        <v>1.9607843137254901</v>
      </c>
      <c r="F52" s="14">
        <v>3.9215686274509802</v>
      </c>
      <c r="G52" s="14">
        <v>14.545454545454545</v>
      </c>
    </row>
    <row r="53" spans="1:7" x14ac:dyDescent="0.3">
      <c r="A53" s="12" t="s">
        <v>18</v>
      </c>
      <c r="B53" s="5">
        <v>15</v>
      </c>
      <c r="C53" s="5">
        <v>18</v>
      </c>
      <c r="D53" s="5">
        <v>20</v>
      </c>
      <c r="E53" s="14">
        <v>14.705882352941178</v>
      </c>
      <c r="F53" s="14">
        <v>17.647058823529413</v>
      </c>
      <c r="G53" s="14">
        <v>18.181818181818183</v>
      </c>
    </row>
    <row r="54" spans="1:7" x14ac:dyDescent="0.3">
      <c r="A54" s="12" t="s">
        <v>19</v>
      </c>
      <c r="B54" s="5">
        <v>53</v>
      </c>
      <c r="C54" s="5">
        <v>66</v>
      </c>
      <c r="D54" s="5">
        <v>54</v>
      </c>
      <c r="E54" s="14">
        <v>51.960784313725497</v>
      </c>
      <c r="F54" s="14">
        <v>64.705882352941174</v>
      </c>
      <c r="G54" s="14">
        <v>49.090909090909093</v>
      </c>
    </row>
    <row r="55" spans="1:7" x14ac:dyDescent="0.3">
      <c r="A55" s="12" t="s">
        <v>20</v>
      </c>
      <c r="B55" s="5">
        <v>32</v>
      </c>
      <c r="C55" s="5">
        <v>14</v>
      </c>
      <c r="D55" s="5">
        <v>20</v>
      </c>
      <c r="E55" s="14">
        <v>31.372549019607799</v>
      </c>
      <c r="F55" s="14">
        <v>13.725490196078432</v>
      </c>
      <c r="G55" s="14">
        <v>18.181818181818183</v>
      </c>
    </row>
    <row r="56" spans="1:7" x14ac:dyDescent="0.3">
      <c r="A56" s="12" t="s">
        <v>41</v>
      </c>
      <c r="B56" s="16">
        <f>SUM(B54:B55)</f>
        <v>85</v>
      </c>
      <c r="C56" s="16">
        <f>SUM(C54:C55)</f>
        <v>80</v>
      </c>
      <c r="D56" s="16">
        <f>SUM(D54:D55)</f>
        <v>74</v>
      </c>
      <c r="E56" s="14">
        <f>(B56/B51)*100</f>
        <v>83.333333333333343</v>
      </c>
      <c r="F56" s="14">
        <f>(C56/C51)*100</f>
        <v>78.431372549019613</v>
      </c>
      <c r="G56" s="14">
        <f>(D56/D51)*100</f>
        <v>67.272727272727266</v>
      </c>
    </row>
    <row r="58" spans="1:7" ht="15.6" x14ac:dyDescent="0.3">
      <c r="A58" s="32" t="s">
        <v>30</v>
      </c>
      <c r="B58" s="33" t="s">
        <v>3</v>
      </c>
      <c r="C58" s="33"/>
      <c r="D58" s="33"/>
      <c r="E58" s="34" t="s">
        <v>4</v>
      </c>
      <c r="F58" s="34"/>
      <c r="G58" s="34"/>
    </row>
    <row r="59" spans="1:7" x14ac:dyDescent="0.3">
      <c r="A59" s="35"/>
      <c r="B59" s="22" t="s">
        <v>7</v>
      </c>
      <c r="C59" s="22" t="s">
        <v>12</v>
      </c>
      <c r="D59" s="22" t="s">
        <v>13</v>
      </c>
      <c r="E59" s="10" t="s">
        <v>7</v>
      </c>
      <c r="F59" s="10" t="s">
        <v>12</v>
      </c>
      <c r="G59" s="10" t="s">
        <v>13</v>
      </c>
    </row>
    <row r="60" spans="1:7" x14ac:dyDescent="0.3">
      <c r="A60" s="12" t="s">
        <v>14</v>
      </c>
      <c r="B60" s="5">
        <v>110</v>
      </c>
      <c r="C60" s="5">
        <v>131</v>
      </c>
      <c r="D60" s="5">
        <v>101</v>
      </c>
      <c r="E60" s="7"/>
      <c r="F60" s="7"/>
      <c r="G60" s="7"/>
    </row>
    <row r="61" spans="1:7" x14ac:dyDescent="0.3">
      <c r="A61" s="12" t="s">
        <v>16</v>
      </c>
      <c r="B61" s="5">
        <v>3</v>
      </c>
      <c r="C61" s="5">
        <v>2</v>
      </c>
      <c r="D61" s="5">
        <v>8</v>
      </c>
      <c r="E61" s="14">
        <v>2.7272727272727271</v>
      </c>
      <c r="F61" s="14">
        <v>1.5267175572519083</v>
      </c>
      <c r="G61" s="14">
        <v>7.9207920792079207</v>
      </c>
    </row>
    <row r="62" spans="1:7" x14ac:dyDescent="0.3">
      <c r="A62" s="12" t="s">
        <v>18</v>
      </c>
      <c r="B62" s="5">
        <v>6</v>
      </c>
      <c r="C62" s="5">
        <v>21</v>
      </c>
      <c r="D62" s="5">
        <v>11</v>
      </c>
      <c r="E62" s="14">
        <v>5.4545454545454541</v>
      </c>
      <c r="F62" s="14">
        <v>16.030534351145036</v>
      </c>
      <c r="G62" s="14">
        <v>10.891089108910892</v>
      </c>
    </row>
    <row r="63" spans="1:7" x14ac:dyDescent="0.3">
      <c r="A63" s="12" t="s">
        <v>19</v>
      </c>
      <c r="B63" s="5">
        <v>34</v>
      </c>
      <c r="C63" s="5">
        <v>58</v>
      </c>
      <c r="D63" s="5">
        <v>38</v>
      </c>
      <c r="E63" s="14">
        <v>30.909090909090907</v>
      </c>
      <c r="F63" s="14">
        <v>44.274809160305345</v>
      </c>
      <c r="G63" s="14">
        <v>37.623762376237622</v>
      </c>
    </row>
    <row r="64" spans="1:7" x14ac:dyDescent="0.3">
      <c r="A64" s="12" t="s">
        <v>20</v>
      </c>
      <c r="B64" s="5">
        <v>67</v>
      </c>
      <c r="C64" s="5">
        <v>50</v>
      </c>
      <c r="D64" s="5">
        <v>44</v>
      </c>
      <c r="E64" s="14">
        <v>60.909090909090914</v>
      </c>
      <c r="F64" s="14">
        <v>38.167938931297712</v>
      </c>
      <c r="G64" s="14">
        <v>43.564356435643568</v>
      </c>
    </row>
    <row r="65" spans="1:7" x14ac:dyDescent="0.3">
      <c r="A65" s="12" t="s">
        <v>41</v>
      </c>
      <c r="B65" s="16">
        <f>SUM(B63:B64)</f>
        <v>101</v>
      </c>
      <c r="C65" s="16">
        <f>SUM(C63:C64)</f>
        <v>108</v>
      </c>
      <c r="D65" s="16">
        <f>SUM(D63:D64)</f>
        <v>82</v>
      </c>
      <c r="E65" s="14">
        <f>(B65/B60)*100</f>
        <v>91.818181818181827</v>
      </c>
      <c r="F65" s="14">
        <f>(C65/C60)*100</f>
        <v>82.44274809160305</v>
      </c>
      <c r="G65" s="14">
        <f>(D65/D60)*100</f>
        <v>81.188118811881196</v>
      </c>
    </row>
    <row r="67" spans="1:7" ht="15.6" x14ac:dyDescent="0.3">
      <c r="A67" s="32" t="s">
        <v>43</v>
      </c>
      <c r="B67" s="33" t="s">
        <v>3</v>
      </c>
      <c r="C67" s="33"/>
      <c r="D67" s="33"/>
      <c r="E67" s="34" t="s">
        <v>4</v>
      </c>
      <c r="F67" s="34"/>
      <c r="G67" s="34"/>
    </row>
    <row r="68" spans="1:7" x14ac:dyDescent="0.3">
      <c r="A68" s="35"/>
      <c r="B68" s="22" t="s">
        <v>7</v>
      </c>
      <c r="C68" s="22" t="s">
        <v>12</v>
      </c>
      <c r="D68" s="22" t="s">
        <v>13</v>
      </c>
      <c r="E68" s="10" t="s">
        <v>7</v>
      </c>
      <c r="F68" s="10" t="s">
        <v>12</v>
      </c>
      <c r="G68" s="10" t="s">
        <v>13</v>
      </c>
    </row>
    <row r="69" spans="1:7" x14ac:dyDescent="0.3">
      <c r="A69" s="12" t="s">
        <v>14</v>
      </c>
      <c r="B69" s="5">
        <v>116</v>
      </c>
      <c r="C69" s="5">
        <v>124</v>
      </c>
      <c r="D69" s="5">
        <v>202</v>
      </c>
      <c r="E69" s="7"/>
      <c r="F69" s="7"/>
      <c r="G69" s="7"/>
    </row>
    <row r="70" spans="1:7" x14ac:dyDescent="0.3">
      <c r="A70" s="12" t="s">
        <v>16</v>
      </c>
      <c r="B70" s="5">
        <v>8</v>
      </c>
      <c r="C70" s="5">
        <v>6</v>
      </c>
      <c r="D70" s="5">
        <v>15</v>
      </c>
      <c r="E70" s="14">
        <v>6.8965517241379306</v>
      </c>
      <c r="F70" s="14">
        <v>4.838709677419355</v>
      </c>
      <c r="G70" s="14">
        <v>7.4257425742574252</v>
      </c>
    </row>
    <row r="71" spans="1:7" x14ac:dyDescent="0.3">
      <c r="A71" s="12" t="s">
        <v>18</v>
      </c>
      <c r="B71" s="5">
        <v>11</v>
      </c>
      <c r="C71" s="5">
        <v>8</v>
      </c>
      <c r="D71" s="5">
        <v>24</v>
      </c>
      <c r="E71" s="14">
        <v>9.4827586206896548</v>
      </c>
      <c r="F71" s="14">
        <v>6.4516129032258061</v>
      </c>
      <c r="G71" s="14">
        <v>11.881188118811881</v>
      </c>
    </row>
    <row r="72" spans="1:7" x14ac:dyDescent="0.3">
      <c r="A72" s="12" t="s">
        <v>19</v>
      </c>
      <c r="B72" s="5">
        <v>49</v>
      </c>
      <c r="C72" s="5">
        <v>47</v>
      </c>
      <c r="D72" s="5">
        <v>98</v>
      </c>
      <c r="E72" s="14">
        <v>42.241379310344826</v>
      </c>
      <c r="F72" s="14">
        <v>37.903225806451616</v>
      </c>
      <c r="G72" s="14">
        <v>48.514851485148512</v>
      </c>
    </row>
    <row r="73" spans="1:7" x14ac:dyDescent="0.3">
      <c r="A73" s="12" t="s">
        <v>20</v>
      </c>
      <c r="B73" s="5">
        <v>48</v>
      </c>
      <c r="C73" s="5">
        <v>63</v>
      </c>
      <c r="D73" s="5">
        <v>65</v>
      </c>
      <c r="E73" s="14">
        <v>41.379310344827587</v>
      </c>
      <c r="F73" s="14">
        <v>50.806451612903224</v>
      </c>
      <c r="G73" s="14">
        <v>32.178217821782177</v>
      </c>
    </row>
    <row r="74" spans="1:7" x14ac:dyDescent="0.3">
      <c r="A74" s="12" t="s">
        <v>41</v>
      </c>
      <c r="B74" s="16">
        <f>SUM(B72:B73)</f>
        <v>97</v>
      </c>
      <c r="C74" s="16">
        <f>SUM(C72:C73)</f>
        <v>110</v>
      </c>
      <c r="D74" s="16">
        <f>SUM(D72:D73)</f>
        <v>163</v>
      </c>
      <c r="E74" s="14">
        <f>(B74/B69)*100</f>
        <v>83.620689655172413</v>
      </c>
      <c r="F74" s="14">
        <f>(C74/C69)*100</f>
        <v>88.709677419354833</v>
      </c>
      <c r="G74" s="14">
        <f>(D74/D69)*100</f>
        <v>80.693069306930695</v>
      </c>
    </row>
    <row r="76" spans="1:7" ht="15.6" x14ac:dyDescent="0.3">
      <c r="A76" s="32" t="s">
        <v>44</v>
      </c>
      <c r="B76" s="33" t="s">
        <v>3</v>
      </c>
      <c r="C76" s="33"/>
      <c r="D76" s="33"/>
      <c r="E76" s="34" t="s">
        <v>4</v>
      </c>
      <c r="F76" s="34"/>
      <c r="G76" s="34"/>
    </row>
    <row r="77" spans="1:7" x14ac:dyDescent="0.3">
      <c r="A77" s="35"/>
      <c r="B77" s="22" t="s">
        <v>7</v>
      </c>
      <c r="C77" s="22" t="s">
        <v>12</v>
      </c>
      <c r="D77" s="22" t="s">
        <v>13</v>
      </c>
      <c r="E77" s="10" t="s">
        <v>7</v>
      </c>
      <c r="F77" s="10" t="s">
        <v>12</v>
      </c>
      <c r="G77" s="10" t="s">
        <v>13</v>
      </c>
    </row>
    <row r="78" spans="1:7" x14ac:dyDescent="0.3">
      <c r="A78" s="12" t="s">
        <v>14</v>
      </c>
      <c r="B78" s="5">
        <v>113</v>
      </c>
      <c r="C78" s="5">
        <v>144</v>
      </c>
      <c r="D78" s="5">
        <v>174</v>
      </c>
      <c r="E78" s="7"/>
      <c r="F78" s="7"/>
      <c r="G78" s="7"/>
    </row>
    <row r="79" spans="1:7" x14ac:dyDescent="0.3">
      <c r="A79" s="12" t="s">
        <v>16</v>
      </c>
      <c r="B79" s="5">
        <v>9</v>
      </c>
      <c r="C79" s="5">
        <v>13</v>
      </c>
      <c r="D79" s="5">
        <v>14</v>
      </c>
      <c r="E79" s="14">
        <v>7.9646017699115044</v>
      </c>
      <c r="F79" s="14">
        <v>9.0277777777777768</v>
      </c>
      <c r="G79" s="14">
        <v>8.0459770114942533</v>
      </c>
    </row>
    <row r="80" spans="1:7" x14ac:dyDescent="0.3">
      <c r="A80" s="12" t="s">
        <v>18</v>
      </c>
      <c r="B80" s="5">
        <v>7</v>
      </c>
      <c r="C80" s="5">
        <v>14</v>
      </c>
      <c r="D80" s="5">
        <v>20</v>
      </c>
      <c r="E80" s="14">
        <v>6.1946902654867255</v>
      </c>
      <c r="F80" s="14">
        <v>9.7222222222222232</v>
      </c>
      <c r="G80" s="14">
        <v>11.494252873563218</v>
      </c>
    </row>
    <row r="81" spans="1:7" x14ac:dyDescent="0.3">
      <c r="A81" s="12" t="s">
        <v>19</v>
      </c>
      <c r="B81" s="5">
        <v>45</v>
      </c>
      <c r="C81" s="5">
        <v>74</v>
      </c>
      <c r="D81" s="5">
        <v>80</v>
      </c>
      <c r="E81" s="14">
        <v>39.823008849557525</v>
      </c>
      <c r="F81" s="14">
        <v>51.388888888888886</v>
      </c>
      <c r="G81" s="14">
        <v>45.977011494252871</v>
      </c>
    </row>
    <row r="82" spans="1:7" x14ac:dyDescent="0.3">
      <c r="A82" s="12" t="s">
        <v>20</v>
      </c>
      <c r="B82" s="5">
        <v>52</v>
      </c>
      <c r="C82" s="5">
        <v>43</v>
      </c>
      <c r="D82" s="5">
        <v>60</v>
      </c>
      <c r="E82" s="14">
        <v>46.017699115044245</v>
      </c>
      <c r="F82" s="14">
        <v>29.861111111111111</v>
      </c>
      <c r="G82" s="14">
        <v>34.482758620689658</v>
      </c>
    </row>
    <row r="83" spans="1:7" x14ac:dyDescent="0.3">
      <c r="A83" s="12" t="s">
        <v>41</v>
      </c>
      <c r="B83" s="16">
        <f>SUM(B81:B82)</f>
        <v>97</v>
      </c>
      <c r="C83" s="16">
        <f>SUM(C81:C82)</f>
        <v>117</v>
      </c>
      <c r="D83" s="16">
        <f>SUM(D81:D82)</f>
        <v>140</v>
      </c>
      <c r="E83" s="14">
        <f>(B83/B78)*100</f>
        <v>85.840707964601776</v>
      </c>
      <c r="F83" s="14">
        <f>(C83/C78)*100</f>
        <v>81.25</v>
      </c>
      <c r="G83" s="14">
        <f>(D83/D78)*100</f>
        <v>80.459770114942529</v>
      </c>
    </row>
    <row r="85" spans="1:7" ht="15.6" x14ac:dyDescent="0.3">
      <c r="A85" s="32" t="s">
        <v>45</v>
      </c>
      <c r="B85" s="33" t="s">
        <v>3</v>
      </c>
      <c r="C85" s="33"/>
      <c r="D85" s="33"/>
      <c r="E85" s="34" t="s">
        <v>4</v>
      </c>
      <c r="F85" s="34"/>
      <c r="G85" s="34"/>
    </row>
    <row r="86" spans="1:7" x14ac:dyDescent="0.3">
      <c r="A86" s="35"/>
      <c r="B86" s="22" t="s">
        <v>7</v>
      </c>
      <c r="C86" s="22" t="s">
        <v>12</v>
      </c>
      <c r="D86" s="22" t="s">
        <v>13</v>
      </c>
      <c r="E86" s="10" t="s">
        <v>7</v>
      </c>
      <c r="F86" s="10" t="s">
        <v>12</v>
      </c>
      <c r="G86" s="10" t="s">
        <v>13</v>
      </c>
    </row>
    <row r="87" spans="1:7" x14ac:dyDescent="0.3">
      <c r="A87" s="12" t="s">
        <v>14</v>
      </c>
      <c r="B87" s="5">
        <f>SUM(B88:B91)</f>
        <v>129</v>
      </c>
      <c r="C87" s="5">
        <f>SUM(C88:C91)</f>
        <v>104</v>
      </c>
      <c r="D87" s="5">
        <f>SUM(D88:D91)</f>
        <v>130</v>
      </c>
      <c r="E87" s="7"/>
      <c r="F87" s="7"/>
      <c r="G87" s="7"/>
    </row>
    <row r="88" spans="1:7" x14ac:dyDescent="0.3">
      <c r="A88" s="12" t="s">
        <v>16</v>
      </c>
      <c r="B88" s="5">
        <v>2</v>
      </c>
      <c r="C88" s="5">
        <v>5</v>
      </c>
      <c r="D88" s="5">
        <v>10</v>
      </c>
      <c r="E88" s="14">
        <f>(B88/B$87)*100</f>
        <v>1.5503875968992249</v>
      </c>
      <c r="F88" s="14">
        <f t="shared" ref="F88:G92" si="7">(C88/C$87)*100</f>
        <v>4.8076923076923084</v>
      </c>
      <c r="G88" s="14">
        <f t="shared" si="7"/>
        <v>7.6923076923076925</v>
      </c>
    </row>
    <row r="89" spans="1:7" x14ac:dyDescent="0.3">
      <c r="A89" s="12" t="s">
        <v>18</v>
      </c>
      <c r="B89" s="5">
        <v>13</v>
      </c>
      <c r="C89" s="5">
        <v>26</v>
      </c>
      <c r="D89" s="5">
        <v>14</v>
      </c>
      <c r="E89" s="14">
        <f t="shared" ref="E89:E92" si="8">(B89/B$87)*100</f>
        <v>10.077519379844961</v>
      </c>
      <c r="F89" s="14">
        <f t="shared" si="7"/>
        <v>25</v>
      </c>
      <c r="G89" s="14">
        <f t="shared" si="7"/>
        <v>10.76923076923077</v>
      </c>
    </row>
    <row r="90" spans="1:7" x14ac:dyDescent="0.3">
      <c r="A90" s="12" t="s">
        <v>19</v>
      </c>
      <c r="B90" s="5">
        <v>64</v>
      </c>
      <c r="C90" s="5">
        <v>61</v>
      </c>
      <c r="D90" s="5">
        <v>55</v>
      </c>
      <c r="E90" s="14">
        <f t="shared" si="8"/>
        <v>49.612403100775197</v>
      </c>
      <c r="F90" s="14">
        <f t="shared" si="7"/>
        <v>58.653846153846153</v>
      </c>
      <c r="G90" s="14">
        <f t="shared" si="7"/>
        <v>42.307692307692307</v>
      </c>
    </row>
    <row r="91" spans="1:7" x14ac:dyDescent="0.3">
      <c r="A91" s="12" t="s">
        <v>20</v>
      </c>
      <c r="B91" s="5">
        <v>50</v>
      </c>
      <c r="C91" s="5">
        <v>12</v>
      </c>
      <c r="D91" s="5">
        <v>51</v>
      </c>
      <c r="E91" s="14">
        <f t="shared" si="8"/>
        <v>38.759689922480625</v>
      </c>
      <c r="F91" s="14">
        <f t="shared" si="7"/>
        <v>11.538461538461538</v>
      </c>
      <c r="G91" s="14">
        <f t="shared" si="7"/>
        <v>39.230769230769234</v>
      </c>
    </row>
    <row r="92" spans="1:7" x14ac:dyDescent="0.3">
      <c r="A92" s="12" t="s">
        <v>41</v>
      </c>
      <c r="B92" s="16">
        <f>SUM(B90:B91)</f>
        <v>114</v>
      </c>
      <c r="C92" s="16">
        <f>SUM(C90:C91)</f>
        <v>73</v>
      </c>
      <c r="D92" s="16">
        <f>SUM(D90:D91)</f>
        <v>106</v>
      </c>
      <c r="E92" s="14">
        <f t="shared" si="8"/>
        <v>88.372093023255815</v>
      </c>
      <c r="F92" s="14">
        <f t="shared" si="7"/>
        <v>70.192307692307693</v>
      </c>
      <c r="G92" s="14">
        <f t="shared" si="7"/>
        <v>81.538461538461533</v>
      </c>
    </row>
    <row r="94" spans="1:7" ht="15.6" x14ac:dyDescent="0.3">
      <c r="A94" s="32" t="s">
        <v>46</v>
      </c>
      <c r="B94" s="33" t="s">
        <v>3</v>
      </c>
      <c r="C94" s="33"/>
      <c r="D94" s="33"/>
      <c r="E94" s="34" t="s">
        <v>4</v>
      </c>
      <c r="F94" s="34"/>
      <c r="G94" s="34"/>
    </row>
    <row r="95" spans="1:7" x14ac:dyDescent="0.3">
      <c r="A95" s="35"/>
      <c r="B95" s="22" t="s">
        <v>7</v>
      </c>
      <c r="C95" s="22" t="s">
        <v>12</v>
      </c>
      <c r="D95" s="22" t="s">
        <v>13</v>
      </c>
      <c r="E95" s="10" t="s">
        <v>7</v>
      </c>
      <c r="F95" s="10" t="s">
        <v>12</v>
      </c>
      <c r="G95" s="10" t="s">
        <v>13</v>
      </c>
    </row>
    <row r="96" spans="1:7" x14ac:dyDescent="0.3">
      <c r="A96" s="12" t="s">
        <v>14</v>
      </c>
      <c r="B96" s="5">
        <v>110</v>
      </c>
      <c r="C96" s="5">
        <v>126</v>
      </c>
      <c r="D96" s="5">
        <v>100</v>
      </c>
      <c r="E96" s="7"/>
      <c r="F96" s="7"/>
      <c r="G96" s="7"/>
    </row>
    <row r="97" spans="1:7" x14ac:dyDescent="0.3">
      <c r="A97" s="12" t="s">
        <v>16</v>
      </c>
      <c r="B97" s="5">
        <v>3</v>
      </c>
      <c r="C97" s="5">
        <v>6</v>
      </c>
      <c r="D97" s="5">
        <v>6</v>
      </c>
      <c r="E97" s="14">
        <v>2.7272727272727271</v>
      </c>
      <c r="F97" s="14">
        <v>4.7619047619047619</v>
      </c>
      <c r="G97" s="14">
        <v>6</v>
      </c>
    </row>
    <row r="98" spans="1:7" x14ac:dyDescent="0.3">
      <c r="A98" s="12" t="s">
        <v>18</v>
      </c>
      <c r="B98" s="5">
        <v>8</v>
      </c>
      <c r="C98" s="5">
        <v>35</v>
      </c>
      <c r="D98" s="5">
        <v>11</v>
      </c>
      <c r="E98" s="14">
        <v>7.2727272727272725</v>
      </c>
      <c r="F98" s="14">
        <v>27.777777777777779</v>
      </c>
      <c r="G98" s="14">
        <v>11</v>
      </c>
    </row>
    <row r="99" spans="1:7" x14ac:dyDescent="0.3">
      <c r="A99" s="12" t="s">
        <v>19</v>
      </c>
      <c r="B99" s="5">
        <v>73</v>
      </c>
      <c r="C99" s="5">
        <v>69</v>
      </c>
      <c r="D99" s="5">
        <v>58</v>
      </c>
      <c r="E99" s="14">
        <v>66.363636363636374</v>
      </c>
      <c r="F99" s="14">
        <v>54.761904761904766</v>
      </c>
      <c r="G99" s="14">
        <v>57.999999999999993</v>
      </c>
    </row>
    <row r="100" spans="1:7" x14ac:dyDescent="0.3">
      <c r="A100" s="12" t="s">
        <v>20</v>
      </c>
      <c r="B100" s="5">
        <v>26</v>
      </c>
      <c r="C100" s="5">
        <v>16</v>
      </c>
      <c r="D100" s="5">
        <v>25</v>
      </c>
      <c r="E100" s="14">
        <v>23.636363636363637</v>
      </c>
      <c r="F100" s="14">
        <v>12.698412698412698</v>
      </c>
      <c r="G100" s="14">
        <v>25</v>
      </c>
    </row>
    <row r="101" spans="1:7" x14ac:dyDescent="0.3">
      <c r="A101" s="12" t="s">
        <v>41</v>
      </c>
      <c r="B101" s="16">
        <f>SUM(B99:B100)</f>
        <v>99</v>
      </c>
      <c r="C101" s="16">
        <f>SUM(C99:C100)</f>
        <v>85</v>
      </c>
      <c r="D101" s="16">
        <f>SUM(D99:D100)</f>
        <v>83</v>
      </c>
      <c r="E101" s="14">
        <f>(B101/B96)*100</f>
        <v>90</v>
      </c>
      <c r="F101" s="14">
        <f>(C101/C96)*100</f>
        <v>67.460317460317469</v>
      </c>
      <c r="G101" s="14">
        <f>(D101/D96)*100</f>
        <v>83</v>
      </c>
    </row>
    <row r="103" spans="1:7" ht="15.6" x14ac:dyDescent="0.3">
      <c r="A103" s="32" t="s">
        <v>47</v>
      </c>
      <c r="B103" s="33" t="s">
        <v>3</v>
      </c>
      <c r="C103" s="33"/>
      <c r="D103" s="33"/>
      <c r="E103" s="34" t="s">
        <v>4</v>
      </c>
      <c r="F103" s="34"/>
      <c r="G103" s="34"/>
    </row>
    <row r="104" spans="1:7" x14ac:dyDescent="0.3">
      <c r="A104" s="35"/>
      <c r="B104" s="22" t="s">
        <v>7</v>
      </c>
      <c r="C104" s="22" t="s">
        <v>12</v>
      </c>
      <c r="D104" s="22" t="s">
        <v>13</v>
      </c>
      <c r="E104" s="10" t="s">
        <v>7</v>
      </c>
      <c r="F104" s="10" t="s">
        <v>12</v>
      </c>
      <c r="G104" s="10" t="s">
        <v>13</v>
      </c>
    </row>
    <row r="105" spans="1:7" x14ac:dyDescent="0.3">
      <c r="A105" s="12" t="s">
        <v>14</v>
      </c>
      <c r="B105" s="5">
        <v>124</v>
      </c>
      <c r="C105" s="5">
        <v>117</v>
      </c>
      <c r="D105" s="5">
        <v>119</v>
      </c>
      <c r="E105" s="7"/>
      <c r="F105" s="7"/>
      <c r="G105" s="7"/>
    </row>
    <row r="106" spans="1:7" x14ac:dyDescent="0.3">
      <c r="A106" s="12" t="s">
        <v>16</v>
      </c>
      <c r="B106" s="5">
        <v>5</v>
      </c>
      <c r="C106" s="5">
        <v>9</v>
      </c>
      <c r="D106" s="5">
        <v>6</v>
      </c>
      <c r="E106" s="14">
        <v>4.032258064516129</v>
      </c>
      <c r="F106" s="14">
        <v>7.6923076923076925</v>
      </c>
      <c r="G106" s="14">
        <v>5.0420168067226889</v>
      </c>
    </row>
    <row r="107" spans="1:7" x14ac:dyDescent="0.3">
      <c r="A107" s="12" t="s">
        <v>18</v>
      </c>
      <c r="B107" s="5">
        <v>6</v>
      </c>
      <c r="C107" s="5">
        <v>17</v>
      </c>
      <c r="D107" s="5">
        <v>21</v>
      </c>
      <c r="E107" s="14">
        <v>4.838709677419355</v>
      </c>
      <c r="F107" s="14">
        <v>14.529914529914532</v>
      </c>
      <c r="G107" s="14">
        <v>17.647058823529413</v>
      </c>
    </row>
    <row r="108" spans="1:7" x14ac:dyDescent="0.3">
      <c r="A108" s="12" t="s">
        <v>19</v>
      </c>
      <c r="B108" s="5">
        <v>57</v>
      </c>
      <c r="C108" s="5">
        <v>74</v>
      </c>
      <c r="D108" s="5">
        <v>59</v>
      </c>
      <c r="E108" s="14">
        <v>45.967741935483872</v>
      </c>
      <c r="F108" s="14">
        <v>63.247863247863243</v>
      </c>
      <c r="G108" s="14">
        <v>49.579831932773111</v>
      </c>
    </row>
    <row r="109" spans="1:7" x14ac:dyDescent="0.3">
      <c r="A109" s="12" t="s">
        <v>20</v>
      </c>
      <c r="B109" s="5">
        <v>56</v>
      </c>
      <c r="C109" s="5">
        <v>17</v>
      </c>
      <c r="D109" s="5">
        <v>33</v>
      </c>
      <c r="E109" s="14">
        <v>45.161290322580641</v>
      </c>
      <c r="F109" s="14">
        <v>14.529914529914532</v>
      </c>
      <c r="G109" s="14">
        <v>27.731092436974791</v>
      </c>
    </row>
    <row r="110" spans="1:7" x14ac:dyDescent="0.3">
      <c r="A110" s="12" t="s">
        <v>41</v>
      </c>
      <c r="B110" s="16">
        <f>SUM(B108:B109)</f>
        <v>113</v>
      </c>
      <c r="C110" s="16">
        <f>SUM(C108:C109)</f>
        <v>91</v>
      </c>
      <c r="D110" s="16">
        <f>SUM(D108:D109)</f>
        <v>92</v>
      </c>
      <c r="E110" s="14">
        <f>(B110/B105)*100</f>
        <v>91.129032258064512</v>
      </c>
      <c r="F110" s="14">
        <f>(C110/C105)*100</f>
        <v>77.777777777777786</v>
      </c>
      <c r="G110" s="14">
        <f>(D110/D105)*100</f>
        <v>77.310924369747909</v>
      </c>
    </row>
    <row r="112" spans="1:7" ht="15.6" x14ac:dyDescent="0.3">
      <c r="A112" s="32" t="s">
        <v>48</v>
      </c>
      <c r="B112" s="33" t="s">
        <v>3</v>
      </c>
      <c r="C112" s="33"/>
      <c r="D112" s="33"/>
      <c r="E112" s="34" t="s">
        <v>4</v>
      </c>
      <c r="F112" s="34"/>
      <c r="G112" s="34"/>
    </row>
    <row r="113" spans="1:7" x14ac:dyDescent="0.3">
      <c r="A113" s="35"/>
      <c r="B113" s="22" t="s">
        <v>7</v>
      </c>
      <c r="C113" s="22" t="s">
        <v>12</v>
      </c>
      <c r="D113" s="22" t="s">
        <v>13</v>
      </c>
      <c r="E113" s="10" t="s">
        <v>7</v>
      </c>
      <c r="F113" s="10" t="s">
        <v>12</v>
      </c>
      <c r="G113" s="10" t="s">
        <v>13</v>
      </c>
    </row>
    <row r="114" spans="1:7" x14ac:dyDescent="0.3">
      <c r="A114" s="12" t="s">
        <v>14</v>
      </c>
      <c r="B114" s="5">
        <v>115</v>
      </c>
      <c r="C114" s="5">
        <v>218</v>
      </c>
      <c r="D114" s="5">
        <v>114</v>
      </c>
      <c r="E114" s="7"/>
      <c r="F114" s="7"/>
      <c r="G114" s="7"/>
    </row>
    <row r="115" spans="1:7" x14ac:dyDescent="0.3">
      <c r="A115" s="12" t="s">
        <v>16</v>
      </c>
      <c r="B115" s="5">
        <v>4</v>
      </c>
      <c r="C115" s="5">
        <v>5</v>
      </c>
      <c r="D115" s="5">
        <v>3</v>
      </c>
      <c r="E115" s="14">
        <v>3.4782608695652173</v>
      </c>
      <c r="F115" s="14">
        <v>2.2935779816513762</v>
      </c>
      <c r="G115" s="14">
        <v>2.6315789473684208</v>
      </c>
    </row>
    <row r="116" spans="1:7" x14ac:dyDescent="0.3">
      <c r="A116" s="12" t="s">
        <v>18</v>
      </c>
      <c r="B116" s="5">
        <v>7</v>
      </c>
      <c r="C116" s="5">
        <v>44</v>
      </c>
      <c r="D116" s="5">
        <v>11</v>
      </c>
      <c r="E116" s="14">
        <v>6.0869565217391308</v>
      </c>
      <c r="F116" s="14">
        <v>20.183486238532112</v>
      </c>
      <c r="G116" s="14">
        <v>9.6491228070175428</v>
      </c>
    </row>
    <row r="117" spans="1:7" x14ac:dyDescent="0.3">
      <c r="A117" s="12" t="s">
        <v>19</v>
      </c>
      <c r="B117" s="5">
        <v>49</v>
      </c>
      <c r="C117" s="5">
        <v>133</v>
      </c>
      <c r="D117" s="5">
        <v>52</v>
      </c>
      <c r="E117" s="14">
        <v>42.608695652173914</v>
      </c>
      <c r="F117" s="14">
        <v>61.009174311926607</v>
      </c>
      <c r="G117" s="14">
        <v>45.614035087719294</v>
      </c>
    </row>
    <row r="118" spans="1:7" x14ac:dyDescent="0.3">
      <c r="A118" s="12" t="s">
        <v>20</v>
      </c>
      <c r="B118" s="5">
        <v>55</v>
      </c>
      <c r="C118" s="5">
        <v>36</v>
      </c>
      <c r="D118" s="5">
        <v>48</v>
      </c>
      <c r="E118" s="14">
        <v>47.826086956521742</v>
      </c>
      <c r="F118" s="14">
        <v>16.513761467889911</v>
      </c>
      <c r="G118" s="14">
        <v>42.105263157894733</v>
      </c>
    </row>
    <row r="119" spans="1:7" x14ac:dyDescent="0.3">
      <c r="A119" s="12" t="s">
        <v>41</v>
      </c>
      <c r="B119" s="16">
        <f>SUM(B117:B118)</f>
        <v>104</v>
      </c>
      <c r="C119" s="16">
        <f>SUM(C117:C118)</f>
        <v>169</v>
      </c>
      <c r="D119" s="16">
        <f>SUM(D117:D118)</f>
        <v>100</v>
      </c>
      <c r="E119" s="14">
        <f>(B119/B114)*100</f>
        <v>90.434782608695656</v>
      </c>
      <c r="F119" s="14">
        <f>(C119/C114)*100</f>
        <v>77.522935779816521</v>
      </c>
      <c r="G119" s="14">
        <f>(D119/D114)*100</f>
        <v>87.719298245614027</v>
      </c>
    </row>
    <row r="121" spans="1:7" ht="15.6" x14ac:dyDescent="0.3">
      <c r="A121" s="32" t="s">
        <v>49</v>
      </c>
      <c r="B121" s="33" t="s">
        <v>3</v>
      </c>
      <c r="C121" s="33"/>
      <c r="D121" s="33"/>
      <c r="E121" s="34" t="s">
        <v>4</v>
      </c>
      <c r="F121" s="34"/>
      <c r="G121" s="34"/>
    </row>
    <row r="122" spans="1:7" x14ac:dyDescent="0.3">
      <c r="A122" s="35"/>
      <c r="B122" s="22" t="s">
        <v>7</v>
      </c>
      <c r="C122" s="22" t="s">
        <v>12</v>
      </c>
      <c r="D122" s="22" t="s">
        <v>13</v>
      </c>
      <c r="E122" s="10" t="s">
        <v>7</v>
      </c>
      <c r="F122" s="10" t="s">
        <v>12</v>
      </c>
      <c r="G122" s="10" t="s">
        <v>13</v>
      </c>
    </row>
    <row r="123" spans="1:7" x14ac:dyDescent="0.3">
      <c r="A123" s="12" t="s">
        <v>14</v>
      </c>
      <c r="B123" s="5">
        <v>101</v>
      </c>
      <c r="C123" s="5">
        <v>106</v>
      </c>
      <c r="D123" s="5">
        <v>100</v>
      </c>
      <c r="E123" s="7"/>
      <c r="F123" s="7"/>
      <c r="G123" s="7"/>
    </row>
    <row r="124" spans="1:7" x14ac:dyDescent="0.3">
      <c r="A124" s="12" t="s">
        <v>16</v>
      </c>
      <c r="B124" s="5">
        <v>5</v>
      </c>
      <c r="C124" s="5">
        <v>5</v>
      </c>
      <c r="D124" s="5">
        <v>3</v>
      </c>
      <c r="E124" s="14">
        <v>4.9504950495049505</v>
      </c>
      <c r="F124" s="14">
        <v>4.716981132075472</v>
      </c>
      <c r="G124" s="14">
        <v>3</v>
      </c>
    </row>
    <row r="125" spans="1:7" x14ac:dyDescent="0.3">
      <c r="A125" s="12" t="s">
        <v>18</v>
      </c>
      <c r="B125" s="5">
        <v>6</v>
      </c>
      <c r="C125" s="5">
        <v>19</v>
      </c>
      <c r="D125" s="5">
        <v>12</v>
      </c>
      <c r="E125" s="14">
        <v>5.9405940594059405</v>
      </c>
      <c r="F125" s="14">
        <v>17.924528301886792</v>
      </c>
      <c r="G125" s="14">
        <v>12</v>
      </c>
    </row>
    <row r="126" spans="1:7" x14ac:dyDescent="0.3">
      <c r="A126" s="12" t="s">
        <v>19</v>
      </c>
      <c r="B126" s="5">
        <v>52</v>
      </c>
      <c r="C126" s="5">
        <v>68</v>
      </c>
      <c r="D126" s="5">
        <v>40</v>
      </c>
      <c r="E126" s="14">
        <v>51.485148514851488</v>
      </c>
      <c r="F126" s="14">
        <v>64.15094339622641</v>
      </c>
      <c r="G126" s="14">
        <v>40</v>
      </c>
    </row>
    <row r="127" spans="1:7" x14ac:dyDescent="0.3">
      <c r="A127" s="12" t="s">
        <v>20</v>
      </c>
      <c r="B127" s="5">
        <v>38</v>
      </c>
      <c r="C127" s="5">
        <v>14</v>
      </c>
      <c r="D127" s="5">
        <v>45</v>
      </c>
      <c r="E127" s="14">
        <v>37.623762376237622</v>
      </c>
      <c r="F127" s="14">
        <v>13.20754716981132</v>
      </c>
      <c r="G127" s="14">
        <v>45</v>
      </c>
    </row>
    <row r="128" spans="1:7" x14ac:dyDescent="0.3">
      <c r="A128" s="12" t="s">
        <v>41</v>
      </c>
      <c r="B128" s="16">
        <f>SUM(B126:B127)</f>
        <v>90</v>
      </c>
      <c r="C128" s="16">
        <f>SUM(C126:C127)</f>
        <v>82</v>
      </c>
      <c r="D128" s="16">
        <f>SUM(D126:D127)</f>
        <v>85</v>
      </c>
      <c r="E128" s="14">
        <f>(B128/B123)*100</f>
        <v>89.10891089108911</v>
      </c>
      <c r="F128" s="14">
        <f>(C128/C123)*100</f>
        <v>77.358490566037744</v>
      </c>
      <c r="G128" s="14">
        <f>(D128/D123)*100</f>
        <v>85</v>
      </c>
    </row>
  </sheetData>
  <mergeCells count="3">
    <mergeCell ref="J28:K28"/>
    <mergeCell ref="L28:M28"/>
    <mergeCell ref="N28:O28"/>
  </mergeCells>
  <pageMargins left="0.7" right="0.7" top="0.75" bottom="0.75" header="0.3" footer="0.3"/>
  <pageSetup scale="55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32870-1DC5-470A-90CC-E764BF4E9DEA}">
  <sheetPr>
    <tabColor theme="8"/>
  </sheetPr>
  <dimension ref="A1:O33"/>
  <sheetViews>
    <sheetView topLeftCell="G13" zoomScaleNormal="100" workbookViewId="0">
      <selection activeCell="G3" sqref="G3"/>
    </sheetView>
  </sheetViews>
  <sheetFormatPr defaultRowHeight="14.4" x14ac:dyDescent="0.3"/>
  <cols>
    <col min="1" max="1" width="20.6640625" customWidth="1"/>
    <col min="2" max="2" width="12.6640625" customWidth="1"/>
    <col min="3" max="3" width="11.6640625" customWidth="1"/>
    <col min="5" max="5" width="12.109375" customWidth="1"/>
    <col min="6" max="7" width="10.5546875" customWidth="1"/>
    <col min="10" max="10" width="11.6640625" customWidth="1"/>
    <col min="11" max="11" width="10.5546875" customWidth="1"/>
    <col min="12" max="12" width="9.5546875" customWidth="1"/>
  </cols>
  <sheetData>
    <row r="1" spans="1:12" ht="18" x14ac:dyDescent="0.35">
      <c r="A1" s="1" t="s">
        <v>50</v>
      </c>
    </row>
    <row r="2" spans="1:12" ht="15.6" x14ac:dyDescent="0.3">
      <c r="I2" s="17" t="s">
        <v>33</v>
      </c>
    </row>
    <row r="3" spans="1:12" ht="15.6" x14ac:dyDescent="0.3">
      <c r="A3" s="32" t="s">
        <v>6</v>
      </c>
      <c r="B3" s="33" t="s">
        <v>3</v>
      </c>
      <c r="C3" s="33"/>
      <c r="D3" s="33"/>
      <c r="E3" s="34" t="s">
        <v>4</v>
      </c>
      <c r="F3" s="34"/>
      <c r="G3" s="34"/>
      <c r="I3" s="20"/>
      <c r="J3" s="21" t="s">
        <v>7</v>
      </c>
      <c r="K3" s="21" t="s">
        <v>12</v>
      </c>
      <c r="L3" s="21" t="s">
        <v>13</v>
      </c>
    </row>
    <row r="4" spans="1:12" x14ac:dyDescent="0.3">
      <c r="A4" s="35"/>
      <c r="B4" s="22" t="s">
        <v>7</v>
      </c>
      <c r="C4" s="22" t="s">
        <v>12</v>
      </c>
      <c r="D4" s="22" t="s">
        <v>13</v>
      </c>
      <c r="E4" s="10" t="s">
        <v>7</v>
      </c>
      <c r="F4" s="10" t="s">
        <v>12</v>
      </c>
      <c r="G4" s="10" t="s">
        <v>13</v>
      </c>
      <c r="I4" s="23" t="s">
        <v>15</v>
      </c>
      <c r="J4" s="24">
        <f>AVERAGE(E10,E19,E28)</f>
        <v>71.616599910992434</v>
      </c>
      <c r="K4" s="24">
        <f t="shared" ref="K4:L4" si="0">AVERAGE(F10,F19,F28)</f>
        <v>48.588903451288765</v>
      </c>
      <c r="L4" s="24">
        <f t="shared" si="0"/>
        <v>44.134463390845184</v>
      </c>
    </row>
    <row r="5" spans="1:12" x14ac:dyDescent="0.3">
      <c r="A5" s="12" t="s">
        <v>14</v>
      </c>
      <c r="B5" s="5">
        <v>120</v>
      </c>
      <c r="C5" s="5">
        <v>109</v>
      </c>
      <c r="D5" s="5">
        <v>102</v>
      </c>
      <c r="E5" s="26"/>
      <c r="F5" s="26"/>
      <c r="G5" s="26"/>
      <c r="I5" s="12" t="s">
        <v>17</v>
      </c>
      <c r="J5" s="27">
        <f>STDEV(E10,E19,E28)</f>
        <v>5.9800289768801074</v>
      </c>
      <c r="K5" s="27">
        <f t="shared" ref="K5:L5" si="1">STDEV(F10,F19,F28)</f>
        <v>5.7143658737228398</v>
      </c>
      <c r="L5" s="27">
        <f t="shared" si="1"/>
        <v>9.0428278659051493</v>
      </c>
    </row>
    <row r="6" spans="1:12" x14ac:dyDescent="0.3">
      <c r="A6" s="12" t="s">
        <v>16</v>
      </c>
      <c r="B6" s="5">
        <v>22</v>
      </c>
      <c r="C6" s="5">
        <v>15</v>
      </c>
      <c r="D6" s="5">
        <v>28</v>
      </c>
      <c r="E6" s="28">
        <v>18.333333333333332</v>
      </c>
      <c r="F6" s="28">
        <v>13.761467889908257</v>
      </c>
      <c r="G6" s="28">
        <v>27.450980392156865</v>
      </c>
      <c r="I6" s="12" t="s">
        <v>14</v>
      </c>
      <c r="J6">
        <f>SUM(B5,B14,B23)</f>
        <v>339</v>
      </c>
      <c r="K6">
        <f>SUM(C5,C14,C23)</f>
        <v>319</v>
      </c>
      <c r="L6">
        <f>SUM(D5,D14,D23)</f>
        <v>340</v>
      </c>
    </row>
    <row r="7" spans="1:12" x14ac:dyDescent="0.3">
      <c r="A7" s="12" t="s">
        <v>18</v>
      </c>
      <c r="B7" s="5">
        <v>20</v>
      </c>
      <c r="C7" s="5">
        <v>41</v>
      </c>
      <c r="D7" s="5">
        <v>35</v>
      </c>
      <c r="E7" s="28">
        <v>16.666666666666664</v>
      </c>
      <c r="F7" s="28">
        <v>37.61467889908257</v>
      </c>
      <c r="G7" s="28">
        <v>34.313725490196077</v>
      </c>
    </row>
    <row r="8" spans="1:12" x14ac:dyDescent="0.3">
      <c r="A8" s="12" t="s">
        <v>19</v>
      </c>
      <c r="B8" s="5">
        <v>52</v>
      </c>
      <c r="C8" s="5">
        <v>42</v>
      </c>
      <c r="D8" s="5">
        <v>30</v>
      </c>
      <c r="E8" s="28">
        <v>43.333333333333336</v>
      </c>
      <c r="F8" s="28">
        <v>38.532110091743121</v>
      </c>
      <c r="G8" s="28">
        <v>29.411764705882355</v>
      </c>
    </row>
    <row r="9" spans="1:12" x14ac:dyDescent="0.3">
      <c r="A9" s="12" t="s">
        <v>20</v>
      </c>
      <c r="B9" s="5">
        <v>26</v>
      </c>
      <c r="C9" s="5">
        <v>11</v>
      </c>
      <c r="D9" s="5">
        <v>9</v>
      </c>
      <c r="E9" s="28">
        <v>21.666666666666668</v>
      </c>
      <c r="F9" s="28">
        <v>10.091743119266056</v>
      </c>
      <c r="G9" s="28">
        <v>8.8235294117647065</v>
      </c>
    </row>
    <row r="10" spans="1:12" x14ac:dyDescent="0.3">
      <c r="A10" s="12" t="s">
        <v>41</v>
      </c>
      <c r="B10" s="25">
        <f>SUM(B8:B9)</f>
        <v>78</v>
      </c>
      <c r="C10" s="25">
        <f>SUM(C8:C9)</f>
        <v>53</v>
      </c>
      <c r="D10" s="25">
        <f>SUM(D8:D9)</f>
        <v>39</v>
      </c>
      <c r="E10" s="28">
        <f>(B10/B5)*100</f>
        <v>65</v>
      </c>
      <c r="F10" s="28">
        <f>(C10/C5)*100</f>
        <v>48.623853211009177</v>
      </c>
      <c r="G10" s="28">
        <f>(D10/D5)*100</f>
        <v>38.235294117647058</v>
      </c>
    </row>
    <row r="12" spans="1:12" ht="15.6" x14ac:dyDescent="0.3">
      <c r="A12" s="32" t="s">
        <v>22</v>
      </c>
      <c r="B12" s="33" t="s">
        <v>3</v>
      </c>
      <c r="C12" s="33"/>
      <c r="D12" s="33"/>
      <c r="E12" s="34" t="s">
        <v>4</v>
      </c>
      <c r="F12" s="34"/>
      <c r="G12" s="34"/>
    </row>
    <row r="13" spans="1:12" x14ac:dyDescent="0.3">
      <c r="A13" s="35"/>
      <c r="B13" s="22" t="s">
        <v>7</v>
      </c>
      <c r="C13" s="22" t="s">
        <v>12</v>
      </c>
      <c r="D13" s="22" t="s">
        <v>13</v>
      </c>
      <c r="E13" s="10" t="s">
        <v>7</v>
      </c>
      <c r="F13" s="10" t="s">
        <v>12</v>
      </c>
      <c r="G13" s="10" t="s">
        <v>13</v>
      </c>
    </row>
    <row r="14" spans="1:12" x14ac:dyDescent="0.3">
      <c r="A14" s="12" t="s">
        <v>14</v>
      </c>
      <c r="B14" s="5">
        <v>107</v>
      </c>
      <c r="C14" s="5">
        <v>105</v>
      </c>
      <c r="D14" s="5">
        <v>106</v>
      </c>
      <c r="E14" s="7"/>
      <c r="F14" s="7"/>
      <c r="G14" s="7"/>
    </row>
    <row r="15" spans="1:12" x14ac:dyDescent="0.3">
      <c r="A15" s="12" t="s">
        <v>16</v>
      </c>
      <c r="B15" s="5">
        <v>1</v>
      </c>
      <c r="C15" s="5">
        <v>23</v>
      </c>
      <c r="D15" s="5">
        <v>31</v>
      </c>
      <c r="E15" s="14">
        <v>0.93457943925233633</v>
      </c>
      <c r="F15" s="14">
        <v>21.904761904761905</v>
      </c>
      <c r="G15" s="14">
        <v>29.245283018867923</v>
      </c>
    </row>
    <row r="16" spans="1:12" x14ac:dyDescent="0.3">
      <c r="A16" s="12" t="s">
        <v>18</v>
      </c>
      <c r="B16" s="5">
        <v>24</v>
      </c>
      <c r="C16" s="5">
        <v>37</v>
      </c>
      <c r="D16" s="5">
        <v>33</v>
      </c>
      <c r="E16" s="14">
        <v>22.429906542056074</v>
      </c>
      <c r="F16" s="14">
        <v>35.238095238095241</v>
      </c>
      <c r="G16" s="14">
        <v>31.132075471698112</v>
      </c>
    </row>
    <row r="17" spans="1:15" x14ac:dyDescent="0.3">
      <c r="A17" s="12" t="s">
        <v>19</v>
      </c>
      <c r="B17" s="5">
        <v>69</v>
      </c>
      <c r="C17" s="5">
        <v>37</v>
      </c>
      <c r="D17" s="5">
        <v>31</v>
      </c>
      <c r="E17" s="14">
        <v>64.485981308411212</v>
      </c>
      <c r="F17" s="14">
        <v>35.238095238095241</v>
      </c>
      <c r="G17" s="14">
        <v>29.245283018867923</v>
      </c>
    </row>
    <row r="18" spans="1:15" x14ac:dyDescent="0.3">
      <c r="A18" s="12" t="s">
        <v>20</v>
      </c>
      <c r="B18" s="5">
        <v>13</v>
      </c>
      <c r="C18" s="5">
        <v>8</v>
      </c>
      <c r="D18" s="5">
        <v>11</v>
      </c>
      <c r="E18" s="14">
        <v>12.149532710280374</v>
      </c>
      <c r="F18" s="14">
        <v>7.6190476190476195</v>
      </c>
      <c r="G18" s="14">
        <v>10.377358490566039</v>
      </c>
    </row>
    <row r="19" spans="1:15" x14ac:dyDescent="0.3">
      <c r="A19" s="12" t="s">
        <v>41</v>
      </c>
      <c r="B19" s="16">
        <f>SUM(B17:B18)</f>
        <v>82</v>
      </c>
      <c r="C19" s="16">
        <f>SUM(C17:C18)</f>
        <v>45</v>
      </c>
      <c r="D19" s="16">
        <f>SUM(D17:D18)</f>
        <v>42</v>
      </c>
      <c r="E19" s="14">
        <f>(B19/B14)*100</f>
        <v>76.63551401869158</v>
      </c>
      <c r="F19" s="14">
        <f>(C19/C14)*100</f>
        <v>42.857142857142854</v>
      </c>
      <c r="G19" s="14">
        <f>(D19/D14)*100</f>
        <v>39.622641509433961</v>
      </c>
    </row>
    <row r="21" spans="1:15" ht="15.6" x14ac:dyDescent="0.3">
      <c r="A21" s="32" t="s">
        <v>23</v>
      </c>
      <c r="B21" s="33" t="s">
        <v>3</v>
      </c>
      <c r="C21" s="33"/>
      <c r="D21" s="33"/>
      <c r="E21" s="34" t="s">
        <v>4</v>
      </c>
      <c r="F21" s="34"/>
      <c r="G21" s="34"/>
    </row>
    <row r="22" spans="1:15" ht="15.6" x14ac:dyDescent="0.3">
      <c r="A22" s="35"/>
      <c r="B22" s="22" t="s">
        <v>7</v>
      </c>
      <c r="C22" s="22" t="s">
        <v>12</v>
      </c>
      <c r="D22" s="22" t="s">
        <v>13</v>
      </c>
      <c r="E22" s="10" t="s">
        <v>7</v>
      </c>
      <c r="F22" s="10" t="s">
        <v>12</v>
      </c>
      <c r="G22" s="10" t="s">
        <v>13</v>
      </c>
      <c r="I22" s="2" t="s">
        <v>24</v>
      </c>
    </row>
    <row r="23" spans="1:15" x14ac:dyDescent="0.3">
      <c r="A23" s="12" t="s">
        <v>14</v>
      </c>
      <c r="B23" s="16">
        <v>112</v>
      </c>
      <c r="C23" s="16">
        <v>105</v>
      </c>
      <c r="D23" s="16">
        <v>132</v>
      </c>
      <c r="E23" s="7"/>
      <c r="F23" s="7"/>
      <c r="G23" s="7"/>
      <c r="I23" s="29"/>
      <c r="J23" s="3" t="s">
        <v>35</v>
      </c>
      <c r="K23" s="3" t="s">
        <v>8</v>
      </c>
      <c r="L23" s="3" t="s">
        <v>9</v>
      </c>
    </row>
    <row r="24" spans="1:15" x14ac:dyDescent="0.3">
      <c r="A24" s="12" t="s">
        <v>16</v>
      </c>
      <c r="B24" s="16">
        <v>9</v>
      </c>
      <c r="C24" s="16">
        <v>34</v>
      </c>
      <c r="D24" s="16">
        <v>34</v>
      </c>
      <c r="E24" s="14">
        <v>8.0357142857142865</v>
      </c>
      <c r="F24" s="14">
        <v>32.38095238095238</v>
      </c>
      <c r="G24" s="14">
        <v>25.757575757575758</v>
      </c>
      <c r="I24" s="30" t="s">
        <v>36</v>
      </c>
      <c r="J24" s="29">
        <f>(SUM(B6:B7,B15:B16,B24:B25))</f>
        <v>97</v>
      </c>
      <c r="K24" s="29">
        <f>(SUM(C6:C7,C15:C16,C24:C25))</f>
        <v>164</v>
      </c>
      <c r="L24" s="29">
        <f>(SUM(D6:D7,D15:D16,D24:D25))</f>
        <v>187</v>
      </c>
    </row>
    <row r="25" spans="1:15" x14ac:dyDescent="0.3">
      <c r="A25" s="12" t="s">
        <v>18</v>
      </c>
      <c r="B25" s="16">
        <v>21</v>
      </c>
      <c r="C25" s="16">
        <v>14</v>
      </c>
      <c r="D25" s="16">
        <v>26</v>
      </c>
      <c r="E25" s="14">
        <v>18.75</v>
      </c>
      <c r="F25" s="14">
        <v>13.333333333333334</v>
      </c>
      <c r="G25" s="14">
        <v>19.696969696969695</v>
      </c>
      <c r="I25" s="30" t="s">
        <v>15</v>
      </c>
      <c r="J25" s="29">
        <f>J6-J24</f>
        <v>242</v>
      </c>
      <c r="K25" s="29">
        <f>K6-K24</f>
        <v>155</v>
      </c>
      <c r="L25" s="29">
        <f>L6-L24</f>
        <v>153</v>
      </c>
    </row>
    <row r="26" spans="1:15" x14ac:dyDescent="0.3">
      <c r="A26" s="12" t="s">
        <v>19</v>
      </c>
      <c r="B26" s="16">
        <v>55</v>
      </c>
      <c r="C26" s="16">
        <v>38</v>
      </c>
      <c r="D26" s="16">
        <v>44</v>
      </c>
      <c r="E26" s="14">
        <v>49.107142857142854</v>
      </c>
      <c r="F26" s="14">
        <v>36.19047619047619</v>
      </c>
      <c r="G26" s="14">
        <v>33.333333333333329</v>
      </c>
    </row>
    <row r="27" spans="1:15" ht="15.6" x14ac:dyDescent="0.3">
      <c r="A27" s="12" t="s">
        <v>20</v>
      </c>
      <c r="B27" s="16">
        <v>27</v>
      </c>
      <c r="C27" s="16">
        <v>19</v>
      </c>
      <c r="D27" s="16">
        <v>28</v>
      </c>
      <c r="E27" s="14">
        <v>24.107142857142858</v>
      </c>
      <c r="F27" s="14">
        <v>18.095238095238095</v>
      </c>
      <c r="G27" s="14">
        <v>21.212121212121211</v>
      </c>
      <c r="I27" s="2" t="s">
        <v>37</v>
      </c>
    </row>
    <row r="28" spans="1:15" x14ac:dyDescent="0.3">
      <c r="A28" s="12" t="s">
        <v>41</v>
      </c>
      <c r="B28" s="16">
        <f>SUM(B26:B27)</f>
        <v>82</v>
      </c>
      <c r="C28" s="16">
        <f>SUM(C26:C27)</f>
        <v>57</v>
      </c>
      <c r="D28" s="16">
        <f>SUM(D26:D27)</f>
        <v>72</v>
      </c>
      <c r="E28" s="14">
        <f>(B28/B23)*100</f>
        <v>73.214285714285708</v>
      </c>
      <c r="F28" s="14">
        <f>(C28/C23)*100</f>
        <v>54.285714285714285</v>
      </c>
      <c r="G28" s="14">
        <f>(D28/D23)*100</f>
        <v>54.54545454545454</v>
      </c>
      <c r="I28" s="12"/>
      <c r="J28" s="57" t="s">
        <v>35</v>
      </c>
      <c r="K28" s="57"/>
      <c r="L28" s="57" t="s">
        <v>8</v>
      </c>
      <c r="M28" s="57"/>
      <c r="N28" s="57" t="s">
        <v>9</v>
      </c>
      <c r="O28" s="57"/>
    </row>
    <row r="29" spans="1:15" x14ac:dyDescent="0.3">
      <c r="I29" s="11"/>
      <c r="J29" s="11" t="s">
        <v>38</v>
      </c>
      <c r="K29" s="11" t="s">
        <v>39</v>
      </c>
      <c r="L29" s="11" t="s">
        <v>38</v>
      </c>
      <c r="M29" s="11" t="s">
        <v>39</v>
      </c>
      <c r="N29" s="11" t="s">
        <v>38</v>
      </c>
      <c r="O29" s="11" t="s">
        <v>39</v>
      </c>
    </row>
    <row r="30" spans="1:15" x14ac:dyDescent="0.3">
      <c r="I30" s="12" t="s">
        <v>16</v>
      </c>
      <c r="J30" s="13">
        <v>9.1012090194333179</v>
      </c>
      <c r="K30" s="13">
        <v>8.7481780124427573</v>
      </c>
      <c r="L30" s="13">
        <v>22.682394058540847</v>
      </c>
      <c r="M30" s="13">
        <v>9.3340684860890839</v>
      </c>
      <c r="N30" s="13">
        <v>27.484613056200185</v>
      </c>
      <c r="O30" s="13">
        <v>1.7440968586020422</v>
      </c>
    </row>
    <row r="31" spans="1:15" x14ac:dyDescent="0.3">
      <c r="I31" s="12" t="s">
        <v>18</v>
      </c>
      <c r="J31" s="13">
        <v>19.282191069574246</v>
      </c>
      <c r="K31" s="13">
        <v>2.9182450147683774</v>
      </c>
      <c r="L31" s="13">
        <v>28.728702490170381</v>
      </c>
      <c r="M31" s="13">
        <v>13.385629648278973</v>
      </c>
      <c r="N31" s="13">
        <v>28.380923552954631</v>
      </c>
      <c r="O31" s="13">
        <v>7.6869379560204862</v>
      </c>
    </row>
    <row r="32" spans="1:15" x14ac:dyDescent="0.3">
      <c r="I32" s="12" t="s">
        <v>19</v>
      </c>
      <c r="J32" s="13">
        <v>52.308819166295798</v>
      </c>
      <c r="K32" s="13">
        <v>10.933740324373703</v>
      </c>
      <c r="L32" s="13">
        <v>36.65356050677152</v>
      </c>
      <c r="M32" s="13">
        <v>1.6951309026185115</v>
      </c>
      <c r="N32" s="13">
        <v>30.663460352694539</v>
      </c>
      <c r="O32" s="13">
        <v>2.3136757200581499</v>
      </c>
    </row>
    <row r="33" spans="9:15" x14ac:dyDescent="0.3">
      <c r="I33" s="12" t="s">
        <v>20</v>
      </c>
      <c r="J33" s="13">
        <v>19.307780744696633</v>
      </c>
      <c r="K33" s="13">
        <v>6.3181775220975238</v>
      </c>
      <c r="L33" s="13">
        <v>11.935342944517258</v>
      </c>
      <c r="M33" s="13">
        <v>5.47601926221098</v>
      </c>
      <c r="N33" s="13">
        <v>13.47100303815065</v>
      </c>
      <c r="O33" s="13">
        <v>6.7488724346415934</v>
      </c>
    </row>
  </sheetData>
  <mergeCells count="3">
    <mergeCell ref="J28:K28"/>
    <mergeCell ref="L28:M28"/>
    <mergeCell ref="N28:O28"/>
  </mergeCells>
  <pageMargins left="0.7" right="0.7" top="0.75" bottom="0.75" header="0.3" footer="0.3"/>
  <pageSetup scale="55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E736F-DD65-434A-AA03-13510CF67C76}">
  <sheetPr>
    <tabColor theme="8"/>
  </sheetPr>
  <dimension ref="A1:O37"/>
  <sheetViews>
    <sheetView topLeftCell="H13" zoomScaleNormal="100" workbookViewId="0">
      <selection activeCell="G3" sqref="G3"/>
    </sheetView>
  </sheetViews>
  <sheetFormatPr defaultRowHeight="14.4" x14ac:dyDescent="0.3"/>
  <cols>
    <col min="1" max="1" width="20.6640625" customWidth="1"/>
    <col min="2" max="2" width="12.6640625" customWidth="1"/>
    <col min="3" max="3" width="11.6640625" customWidth="1"/>
    <col min="5" max="5" width="12.109375" customWidth="1"/>
    <col min="6" max="7" width="10.5546875" customWidth="1"/>
    <col min="10" max="10" width="11.6640625" customWidth="1"/>
    <col min="11" max="11" width="10.5546875" customWidth="1"/>
    <col min="12" max="12" width="9.5546875" customWidth="1"/>
  </cols>
  <sheetData>
    <row r="1" spans="1:12" ht="18" x14ac:dyDescent="0.35">
      <c r="A1" s="1" t="s">
        <v>51</v>
      </c>
    </row>
    <row r="2" spans="1:12" ht="15.6" x14ac:dyDescent="0.3">
      <c r="I2" s="17" t="s">
        <v>33</v>
      </c>
    </row>
    <row r="3" spans="1:12" ht="15.6" x14ac:dyDescent="0.3">
      <c r="A3" s="32" t="s">
        <v>6</v>
      </c>
      <c r="B3" s="33" t="s">
        <v>3</v>
      </c>
      <c r="C3" s="33"/>
      <c r="D3" s="33"/>
      <c r="E3" s="34" t="s">
        <v>4</v>
      </c>
      <c r="F3" s="34"/>
      <c r="G3" s="34"/>
      <c r="I3" s="20"/>
      <c r="J3" s="21" t="s">
        <v>7</v>
      </c>
      <c r="K3" s="21" t="s">
        <v>12</v>
      </c>
      <c r="L3" s="21" t="s">
        <v>13</v>
      </c>
    </row>
    <row r="4" spans="1:12" x14ac:dyDescent="0.3">
      <c r="A4" s="11"/>
      <c r="B4" s="22" t="s">
        <v>7</v>
      </c>
      <c r="C4" s="22" t="s">
        <v>12</v>
      </c>
      <c r="D4" s="22" t="s">
        <v>13</v>
      </c>
      <c r="E4" s="10" t="s">
        <v>7</v>
      </c>
      <c r="F4" s="10" t="s">
        <v>12</v>
      </c>
      <c r="G4" s="10" t="s">
        <v>13</v>
      </c>
      <c r="I4" s="23" t="s">
        <v>15</v>
      </c>
      <c r="J4" s="24">
        <f>AVERAGE(E10,E19,E28,E37)</f>
        <v>69.056859763635458</v>
      </c>
      <c r="K4" s="24">
        <f t="shared" ref="K4:L4" si="0">AVERAGE(F10,F19,F28,F37)</f>
        <v>50.237405568287919</v>
      </c>
      <c r="L4" s="24">
        <f t="shared" si="0"/>
        <v>45.280097893870533</v>
      </c>
    </row>
    <row r="5" spans="1:12" x14ac:dyDescent="0.3">
      <c r="A5" s="12" t="s">
        <v>14</v>
      </c>
      <c r="B5" s="5">
        <f>SUM(B6:B9)</f>
        <v>112</v>
      </c>
      <c r="C5" s="5">
        <f t="shared" ref="C5:D5" si="1">SUM(C6:C9)</f>
        <v>110</v>
      </c>
      <c r="D5" s="5">
        <f t="shared" si="1"/>
        <v>104</v>
      </c>
      <c r="E5" s="7"/>
      <c r="F5" s="7"/>
      <c r="G5" s="7"/>
      <c r="I5" s="12" t="s">
        <v>17</v>
      </c>
      <c r="J5" s="27">
        <f>STDEV(E10,E19,E28,E37)</f>
        <v>3.2394876011296292</v>
      </c>
      <c r="K5" s="27">
        <f t="shared" ref="K5:L5" si="2">STDEV(F10,F19,F28,F37)</f>
        <v>0.94108573150619723</v>
      </c>
      <c r="L5" s="27">
        <f t="shared" si="2"/>
        <v>10.600625062681191</v>
      </c>
    </row>
    <row r="6" spans="1:12" x14ac:dyDescent="0.3">
      <c r="A6" s="12" t="s">
        <v>16</v>
      </c>
      <c r="B6" s="5">
        <v>9</v>
      </c>
      <c r="C6" s="5">
        <v>14</v>
      </c>
      <c r="D6" s="5">
        <v>12</v>
      </c>
      <c r="E6" s="14">
        <f>(B6/$B$5)*100</f>
        <v>8.0357142857142865</v>
      </c>
      <c r="F6" s="14">
        <f>(C6/$C$5)*100</f>
        <v>12.727272727272727</v>
      </c>
      <c r="G6" s="14">
        <f>(D6/$D$5)*100</f>
        <v>11.538461538461538</v>
      </c>
      <c r="I6" s="12" t="s">
        <v>14</v>
      </c>
      <c r="J6">
        <f>SUM(B5,B14,B23,B32)</f>
        <v>462</v>
      </c>
      <c r="K6">
        <f t="shared" ref="K6:L6" si="3">SUM(C5,C14,C23,C32)</f>
        <v>514</v>
      </c>
      <c r="L6">
        <f t="shared" si="3"/>
        <v>435</v>
      </c>
    </row>
    <row r="7" spans="1:12" x14ac:dyDescent="0.3">
      <c r="A7" s="12" t="s">
        <v>18</v>
      </c>
      <c r="B7" s="5">
        <v>21</v>
      </c>
      <c r="C7" s="5">
        <v>41</v>
      </c>
      <c r="D7" s="5">
        <v>35</v>
      </c>
      <c r="E7" s="14">
        <f t="shared" ref="E7:E9" si="4">(B7/$B$5)*100</f>
        <v>18.75</v>
      </c>
      <c r="F7" s="14">
        <f t="shared" ref="F7:F9" si="5">(C7/$C$5)*100</f>
        <v>37.272727272727273</v>
      </c>
      <c r="G7" s="14">
        <f t="shared" ref="G7:G9" si="6">(D7/$D$5)*100</f>
        <v>33.653846153846153</v>
      </c>
    </row>
    <row r="8" spans="1:12" x14ac:dyDescent="0.3">
      <c r="A8" s="12" t="s">
        <v>19</v>
      </c>
      <c r="B8" s="5">
        <v>69</v>
      </c>
      <c r="C8" s="5">
        <v>52</v>
      </c>
      <c r="D8" s="5">
        <v>42</v>
      </c>
      <c r="E8" s="14">
        <f t="shared" si="4"/>
        <v>61.607142857142861</v>
      </c>
      <c r="F8" s="14">
        <f t="shared" si="5"/>
        <v>47.272727272727273</v>
      </c>
      <c r="G8" s="14">
        <f t="shared" si="6"/>
        <v>40.384615384615387</v>
      </c>
    </row>
    <row r="9" spans="1:12" x14ac:dyDescent="0.3">
      <c r="A9" s="12" t="s">
        <v>20</v>
      </c>
      <c r="B9" s="5">
        <v>13</v>
      </c>
      <c r="C9" s="5">
        <v>3</v>
      </c>
      <c r="D9" s="5">
        <v>15</v>
      </c>
      <c r="E9" s="14">
        <f t="shared" si="4"/>
        <v>11.607142857142858</v>
      </c>
      <c r="F9" s="14">
        <f t="shared" si="5"/>
        <v>2.7272727272727271</v>
      </c>
      <c r="G9" s="14">
        <f t="shared" si="6"/>
        <v>14.423076923076922</v>
      </c>
    </row>
    <row r="10" spans="1:12" x14ac:dyDescent="0.3">
      <c r="A10" s="12" t="s">
        <v>41</v>
      </c>
      <c r="B10" s="16">
        <f>SUM(B8:B9)</f>
        <v>82</v>
      </c>
      <c r="C10" s="16">
        <f>SUM(C8:C9)</f>
        <v>55</v>
      </c>
      <c r="D10" s="16">
        <f>SUM(D8:D9)</f>
        <v>57</v>
      </c>
      <c r="E10" s="14">
        <f>(B10/B5)*100</f>
        <v>73.214285714285708</v>
      </c>
      <c r="F10" s="14">
        <f>(C10/C5)*100</f>
        <v>50</v>
      </c>
      <c r="G10" s="14">
        <f>(D10/D5)*100</f>
        <v>54.807692307692314</v>
      </c>
    </row>
    <row r="12" spans="1:12" ht="15.6" x14ac:dyDescent="0.3">
      <c r="A12" s="32" t="s">
        <v>22</v>
      </c>
      <c r="B12" s="33" t="s">
        <v>3</v>
      </c>
      <c r="C12" s="33"/>
      <c r="D12" s="33"/>
      <c r="E12" s="34" t="s">
        <v>4</v>
      </c>
      <c r="F12" s="34"/>
      <c r="G12" s="34"/>
    </row>
    <row r="13" spans="1:12" x14ac:dyDescent="0.3">
      <c r="A13" s="11"/>
      <c r="B13" s="22" t="s">
        <v>7</v>
      </c>
      <c r="C13" s="22" t="s">
        <v>12</v>
      </c>
      <c r="D13" s="22" t="s">
        <v>13</v>
      </c>
      <c r="E13" s="10" t="s">
        <v>7</v>
      </c>
      <c r="F13" s="10" t="s">
        <v>12</v>
      </c>
      <c r="G13" s="10" t="s">
        <v>13</v>
      </c>
    </row>
    <row r="14" spans="1:12" x14ac:dyDescent="0.3">
      <c r="A14" s="12" t="s">
        <v>14</v>
      </c>
      <c r="B14" s="5">
        <v>107</v>
      </c>
      <c r="C14" s="5">
        <v>102</v>
      </c>
      <c r="D14" s="5">
        <v>107</v>
      </c>
      <c r="E14" s="7"/>
      <c r="F14" s="7"/>
      <c r="G14" s="7"/>
    </row>
    <row r="15" spans="1:12" x14ac:dyDescent="0.3">
      <c r="A15" s="12" t="s">
        <v>16</v>
      </c>
      <c r="B15" s="5">
        <v>8</v>
      </c>
      <c r="C15" s="5">
        <v>15</v>
      </c>
      <c r="D15" s="5">
        <v>34</v>
      </c>
      <c r="E15" s="14">
        <v>7.4766355140186906</v>
      </c>
      <c r="F15" s="14">
        <v>14.705882352941178</v>
      </c>
      <c r="G15" s="14">
        <v>31.775700934579437</v>
      </c>
    </row>
    <row r="16" spans="1:12" x14ac:dyDescent="0.3">
      <c r="A16" s="12" t="s">
        <v>18</v>
      </c>
      <c r="B16" s="5">
        <v>29</v>
      </c>
      <c r="C16" s="5">
        <v>37</v>
      </c>
      <c r="D16" s="5">
        <v>40</v>
      </c>
      <c r="E16" s="14">
        <v>27.102803738317753</v>
      </c>
      <c r="F16" s="14">
        <v>36.274509803921568</v>
      </c>
      <c r="G16" s="14">
        <v>37.383177570093459</v>
      </c>
    </row>
    <row r="17" spans="1:15" x14ac:dyDescent="0.3">
      <c r="A17" s="12" t="s">
        <v>19</v>
      </c>
      <c r="B17" s="5">
        <v>66</v>
      </c>
      <c r="C17" s="5">
        <v>48</v>
      </c>
      <c r="D17" s="5">
        <v>33</v>
      </c>
      <c r="E17" s="14">
        <v>61.682242990654203</v>
      </c>
      <c r="F17" s="14">
        <v>47.058823529411761</v>
      </c>
      <c r="G17" s="14">
        <v>30.841121495327101</v>
      </c>
    </row>
    <row r="18" spans="1:15" x14ac:dyDescent="0.3">
      <c r="A18" s="12" t="s">
        <v>20</v>
      </c>
      <c r="B18" s="5">
        <v>4</v>
      </c>
      <c r="C18" s="5">
        <v>2</v>
      </c>
      <c r="D18" s="5">
        <v>0</v>
      </c>
      <c r="E18" s="14">
        <v>3.7383177570093453</v>
      </c>
      <c r="F18" s="14">
        <v>1.9607843137254901</v>
      </c>
      <c r="G18" s="14">
        <v>0</v>
      </c>
    </row>
    <row r="19" spans="1:15" x14ac:dyDescent="0.3">
      <c r="A19" s="12" t="s">
        <v>41</v>
      </c>
      <c r="B19" s="16">
        <f>SUM(B17:B18)</f>
        <v>70</v>
      </c>
      <c r="C19" s="16">
        <f>SUM(C17:C18)</f>
        <v>50</v>
      </c>
      <c r="D19" s="16">
        <f>SUM(D17:D18)</f>
        <v>33</v>
      </c>
      <c r="E19" s="14">
        <f>(B19/B14)*100</f>
        <v>65.420560747663544</v>
      </c>
      <c r="F19" s="14">
        <f>(C19/C14)*100</f>
        <v>49.019607843137251</v>
      </c>
      <c r="G19" s="14">
        <f>(D19/D14)*100</f>
        <v>30.841121495327101</v>
      </c>
    </row>
    <row r="21" spans="1:15" ht="15.6" x14ac:dyDescent="0.3">
      <c r="A21" s="32" t="s">
        <v>23</v>
      </c>
      <c r="B21" s="33" t="s">
        <v>3</v>
      </c>
      <c r="C21" s="33"/>
      <c r="D21" s="33"/>
      <c r="E21" s="34" t="s">
        <v>4</v>
      </c>
      <c r="F21" s="34"/>
      <c r="G21" s="34"/>
    </row>
    <row r="22" spans="1:15" ht="15.6" x14ac:dyDescent="0.3">
      <c r="A22" s="35"/>
      <c r="B22" s="22" t="s">
        <v>7</v>
      </c>
      <c r="C22" s="22" t="s">
        <v>12</v>
      </c>
      <c r="D22" s="22" t="s">
        <v>13</v>
      </c>
      <c r="E22" s="10" t="s">
        <v>7</v>
      </c>
      <c r="F22" s="10" t="s">
        <v>12</v>
      </c>
      <c r="G22" s="10" t="s">
        <v>13</v>
      </c>
      <c r="I22" s="2" t="s">
        <v>24</v>
      </c>
    </row>
    <row r="23" spans="1:15" x14ac:dyDescent="0.3">
      <c r="A23" s="12" t="s">
        <v>14</v>
      </c>
      <c r="B23" s="16">
        <f>SUM((B24:B27))</f>
        <v>108</v>
      </c>
      <c r="C23" s="16">
        <f t="shared" ref="C23:D23" si="7">SUM((C24:C27))</f>
        <v>126</v>
      </c>
      <c r="D23" s="16">
        <f t="shared" si="7"/>
        <v>111</v>
      </c>
      <c r="E23" s="7"/>
      <c r="F23" s="7"/>
      <c r="G23" s="7"/>
      <c r="I23" s="29"/>
      <c r="J23" s="3" t="s">
        <v>35</v>
      </c>
      <c r="K23" s="3" t="s">
        <v>8</v>
      </c>
      <c r="L23" s="3" t="s">
        <v>9</v>
      </c>
    </row>
    <row r="24" spans="1:15" x14ac:dyDescent="0.3">
      <c r="A24" s="12" t="s">
        <v>16</v>
      </c>
      <c r="B24" s="16">
        <v>7</v>
      </c>
      <c r="C24" s="16">
        <v>10</v>
      </c>
      <c r="D24" s="16">
        <v>13</v>
      </c>
      <c r="E24" s="14">
        <f>(B24/$B$23)*100</f>
        <v>6.481481481481481</v>
      </c>
      <c r="F24" s="14">
        <f>(C24/$C$23)*100</f>
        <v>7.9365079365079358</v>
      </c>
      <c r="G24" s="14">
        <f>(D24/$D$23)*100</f>
        <v>11.711711711711711</v>
      </c>
      <c r="I24" s="30" t="s">
        <v>36</v>
      </c>
      <c r="J24" s="29">
        <f>(SUM(B6:B7,B15:B16,B24:B25,B33:B34))</f>
        <v>143</v>
      </c>
      <c r="K24" s="29">
        <f>(SUM(C6:C7,C15:C16,C24:C25,C33:C34))</f>
        <v>255</v>
      </c>
      <c r="L24" s="29">
        <f>(SUM(D6:D7,D15:D16,D24:D25,D33:D34))</f>
        <v>238</v>
      </c>
    </row>
    <row r="25" spans="1:15" x14ac:dyDescent="0.3">
      <c r="A25" s="12" t="s">
        <v>18</v>
      </c>
      <c r="B25" s="16">
        <v>26</v>
      </c>
      <c r="C25" s="16">
        <v>52</v>
      </c>
      <c r="D25" s="16">
        <v>49</v>
      </c>
      <c r="E25" s="14">
        <f t="shared" ref="E25:E27" si="8">(B25/$B$23)*100</f>
        <v>24.074074074074073</v>
      </c>
      <c r="F25" s="14">
        <f t="shared" ref="F25:F27" si="9">(C25/$C$23)*100</f>
        <v>41.269841269841265</v>
      </c>
      <c r="G25" s="14">
        <f t="shared" ref="G25:G27" si="10">(D25/$D$23)*100</f>
        <v>44.144144144144143</v>
      </c>
      <c r="I25" s="30" t="s">
        <v>15</v>
      </c>
      <c r="J25" s="29">
        <f>J6-J24</f>
        <v>319</v>
      </c>
      <c r="K25" s="29">
        <f>K6-K24</f>
        <v>259</v>
      </c>
      <c r="L25" s="29">
        <f>L6-L24</f>
        <v>197</v>
      </c>
    </row>
    <row r="26" spans="1:15" x14ac:dyDescent="0.3">
      <c r="A26" s="12" t="s">
        <v>19</v>
      </c>
      <c r="B26" s="16">
        <v>71</v>
      </c>
      <c r="C26" s="16">
        <v>58</v>
      </c>
      <c r="D26" s="16">
        <v>44</v>
      </c>
      <c r="E26" s="14">
        <f t="shared" si="8"/>
        <v>65.740740740740748</v>
      </c>
      <c r="F26" s="14">
        <f t="shared" si="9"/>
        <v>46.031746031746032</v>
      </c>
      <c r="G26" s="14">
        <f t="shared" si="10"/>
        <v>39.63963963963964</v>
      </c>
    </row>
    <row r="27" spans="1:15" ht="15.6" x14ac:dyDescent="0.3">
      <c r="A27" s="12" t="s">
        <v>20</v>
      </c>
      <c r="B27" s="16">
        <v>4</v>
      </c>
      <c r="C27" s="16">
        <v>6</v>
      </c>
      <c r="D27" s="16">
        <v>5</v>
      </c>
      <c r="E27" s="14">
        <f t="shared" si="8"/>
        <v>3.7037037037037033</v>
      </c>
      <c r="F27" s="14">
        <f t="shared" si="9"/>
        <v>4.7619047619047619</v>
      </c>
      <c r="G27" s="14">
        <f t="shared" si="10"/>
        <v>4.5045045045045047</v>
      </c>
      <c r="I27" s="2" t="s">
        <v>37</v>
      </c>
    </row>
    <row r="28" spans="1:15" x14ac:dyDescent="0.3">
      <c r="A28" s="12" t="s">
        <v>41</v>
      </c>
      <c r="B28" s="16">
        <f>SUM(B26:B27)</f>
        <v>75</v>
      </c>
      <c r="C28" s="16">
        <f>SUM(C26:C27)</f>
        <v>64</v>
      </c>
      <c r="D28" s="16">
        <f>SUM(D26:D27)</f>
        <v>49</v>
      </c>
      <c r="E28" s="14">
        <f>(B28/B23)*100</f>
        <v>69.444444444444443</v>
      </c>
      <c r="F28" s="14">
        <f>(C28/C23)*100</f>
        <v>50.793650793650791</v>
      </c>
      <c r="G28" s="14">
        <f>(D28/D23)*100</f>
        <v>44.144144144144143</v>
      </c>
      <c r="I28" s="12"/>
      <c r="J28" s="57" t="s">
        <v>35</v>
      </c>
      <c r="K28" s="57"/>
      <c r="L28" s="57" t="s">
        <v>8</v>
      </c>
      <c r="M28" s="57"/>
      <c r="N28" s="57" t="s">
        <v>9</v>
      </c>
      <c r="O28" s="57"/>
    </row>
    <row r="29" spans="1:15" x14ac:dyDescent="0.3">
      <c r="I29" s="11"/>
      <c r="J29" s="11" t="s">
        <v>38</v>
      </c>
      <c r="K29" s="11" t="s">
        <v>39</v>
      </c>
      <c r="L29" s="11" t="s">
        <v>38</v>
      </c>
      <c r="M29" s="11" t="s">
        <v>39</v>
      </c>
      <c r="N29" s="11" t="s">
        <v>38</v>
      </c>
      <c r="O29" s="11" t="s">
        <v>39</v>
      </c>
    </row>
    <row r="30" spans="1:15" ht="15.6" x14ac:dyDescent="0.3">
      <c r="A30" s="32" t="s">
        <v>27</v>
      </c>
      <c r="B30" s="33" t="s">
        <v>3</v>
      </c>
      <c r="C30" s="33"/>
      <c r="D30" s="33"/>
      <c r="E30" s="34" t="s">
        <v>4</v>
      </c>
      <c r="F30" s="34"/>
      <c r="G30" s="34"/>
      <c r="I30" s="12" t="s">
        <v>16</v>
      </c>
      <c r="J30" s="13">
        <v>5.9448863917321857</v>
      </c>
      <c r="K30" s="13">
        <v>2.8463112709668952</v>
      </c>
      <c r="L30" s="13">
        <v>13.615143026907733</v>
      </c>
      <c r="M30" s="13">
        <v>4.6263353540327063</v>
      </c>
      <c r="N30" s="13">
        <v>15.198776238495862</v>
      </c>
      <c r="O30" s="13">
        <v>11.391053256156891</v>
      </c>
    </row>
    <row r="31" spans="1:15" x14ac:dyDescent="0.3">
      <c r="A31" s="35"/>
      <c r="B31" s="22" t="s">
        <v>7</v>
      </c>
      <c r="C31" s="22" t="s">
        <v>12</v>
      </c>
      <c r="D31" s="22" t="s">
        <v>13</v>
      </c>
      <c r="E31" s="10" t="s">
        <v>7</v>
      </c>
      <c r="F31" s="10" t="s">
        <v>12</v>
      </c>
      <c r="G31" s="10" t="s">
        <v>13</v>
      </c>
      <c r="I31" s="12" t="s">
        <v>18</v>
      </c>
      <c r="J31" s="13">
        <v>26.633505167383667</v>
      </c>
      <c r="K31" s="13">
        <v>7.4920854052978516</v>
      </c>
      <c r="L31" s="13">
        <v>43.476996859349796</v>
      </c>
      <c r="M31" s="13">
        <v>10.630687840057474</v>
      </c>
      <c r="N31" s="13">
        <v>40.57413812086709</v>
      </c>
      <c r="O31" s="13">
        <v>6.1537392116143801</v>
      </c>
    </row>
    <row r="32" spans="1:15" x14ac:dyDescent="0.3">
      <c r="A32" s="12" t="s">
        <v>14</v>
      </c>
      <c r="B32" s="5">
        <f>SUM(B33:B36)</f>
        <v>135</v>
      </c>
      <c r="C32" s="5">
        <f t="shared" ref="C32:D32" si="11">SUM(C33:C36)</f>
        <v>176</v>
      </c>
      <c r="D32" s="5">
        <f t="shared" si="11"/>
        <v>113</v>
      </c>
      <c r="E32" s="7"/>
      <c r="F32" s="7"/>
      <c r="G32" s="7"/>
      <c r="I32" s="12" t="s">
        <v>19</v>
      </c>
      <c r="J32" s="13">
        <v>66.453960218563026</v>
      </c>
      <c r="K32" s="13">
        <v>7.1534315300590201</v>
      </c>
      <c r="L32" s="13">
        <v>53.727187844834901</v>
      </c>
      <c r="M32" s="13">
        <v>13.889410799080789</v>
      </c>
      <c r="N32" s="13">
        <v>38.533651822203225</v>
      </c>
      <c r="O32" s="13">
        <v>5.3619028324881963</v>
      </c>
    </row>
    <row r="33" spans="1:15" x14ac:dyDescent="0.3">
      <c r="A33" s="12" t="s">
        <v>16</v>
      </c>
      <c r="B33" s="5">
        <v>2</v>
      </c>
      <c r="C33" s="5">
        <v>21</v>
      </c>
      <c r="D33" s="5">
        <v>6</v>
      </c>
      <c r="E33" s="14">
        <f>(B33/$B$5)*100</f>
        <v>1.7857142857142856</v>
      </c>
      <c r="F33" s="14">
        <f>(C33/$C$5)*100</f>
        <v>19.090909090909093</v>
      </c>
      <c r="G33" s="14">
        <f>(D33/$D$5)*100</f>
        <v>5.7692307692307692</v>
      </c>
      <c r="I33" s="12" t="s">
        <v>20</v>
      </c>
      <c r="J33" s="13">
        <v>6.1015767937496905</v>
      </c>
      <c r="K33" s="13">
        <v>3.7505656548961643</v>
      </c>
      <c r="L33" s="13">
        <v>4.1806722689075633</v>
      </c>
      <c r="M33" s="13">
        <v>2.3761950059390484</v>
      </c>
      <c r="N33" s="13">
        <v>7.8568953568953566</v>
      </c>
      <c r="O33" s="13">
        <v>6.7735389608702121</v>
      </c>
    </row>
    <row r="34" spans="1:15" x14ac:dyDescent="0.3">
      <c r="A34" s="12" t="s">
        <v>18</v>
      </c>
      <c r="B34" s="5">
        <v>41</v>
      </c>
      <c r="C34" s="5">
        <v>65</v>
      </c>
      <c r="D34" s="5">
        <v>49</v>
      </c>
      <c r="E34" s="14">
        <f t="shared" ref="E34:E36" si="12">(B34/$B$5)*100</f>
        <v>36.607142857142854</v>
      </c>
      <c r="F34" s="14">
        <f t="shared" ref="F34:F36" si="13">(C34/$C$5)*100</f>
        <v>59.090909090909093</v>
      </c>
      <c r="G34" s="14">
        <f t="shared" ref="G34:G36" si="14">(D34/$D$5)*100</f>
        <v>47.115384615384613</v>
      </c>
    </row>
    <row r="35" spans="1:15" x14ac:dyDescent="0.3">
      <c r="A35" s="12" t="s">
        <v>19</v>
      </c>
      <c r="B35" s="5">
        <v>86</v>
      </c>
      <c r="C35" s="5">
        <v>82</v>
      </c>
      <c r="D35" s="5">
        <v>45</v>
      </c>
      <c r="E35" s="14">
        <f t="shared" si="12"/>
        <v>76.785714285714292</v>
      </c>
      <c r="F35" s="14">
        <f t="shared" si="13"/>
        <v>74.545454545454547</v>
      </c>
      <c r="G35" s="14">
        <f t="shared" si="14"/>
        <v>43.269230769230774</v>
      </c>
    </row>
    <row r="36" spans="1:15" x14ac:dyDescent="0.3">
      <c r="A36" s="12" t="s">
        <v>20</v>
      </c>
      <c r="B36" s="5">
        <v>6</v>
      </c>
      <c r="C36" s="5">
        <v>8</v>
      </c>
      <c r="D36" s="5">
        <v>13</v>
      </c>
      <c r="E36" s="14">
        <f t="shared" si="12"/>
        <v>5.3571428571428568</v>
      </c>
      <c r="F36" s="14">
        <f t="shared" si="13"/>
        <v>7.2727272727272725</v>
      </c>
      <c r="G36" s="14">
        <f t="shared" si="14"/>
        <v>12.5</v>
      </c>
    </row>
    <row r="37" spans="1:15" x14ac:dyDescent="0.3">
      <c r="A37" s="12" t="s">
        <v>41</v>
      </c>
      <c r="B37" s="16">
        <f>SUM(B35:B36)</f>
        <v>92</v>
      </c>
      <c r="C37" s="16">
        <f>SUM(C35:C36)</f>
        <v>90</v>
      </c>
      <c r="D37" s="16">
        <f>SUM(D35:D36)</f>
        <v>58</v>
      </c>
      <c r="E37" s="14">
        <f>(B37/B32)*100</f>
        <v>68.148148148148152</v>
      </c>
      <c r="F37" s="14">
        <f>(C37/C32)*100</f>
        <v>51.136363636363633</v>
      </c>
      <c r="G37" s="14">
        <f>(D37/D32)*100</f>
        <v>51.327433628318587</v>
      </c>
    </row>
  </sheetData>
  <mergeCells count="3">
    <mergeCell ref="J28:K28"/>
    <mergeCell ref="L28:M28"/>
    <mergeCell ref="N28:O28"/>
  </mergeCells>
  <pageMargins left="0.7" right="0.7" top="0.75" bottom="0.75" header="0.3" footer="0.3"/>
  <pageSetup scale="55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B770C-FEE3-415F-A8C9-CE7935DCBC1A}">
  <sheetPr>
    <tabColor theme="8"/>
  </sheetPr>
  <dimension ref="A1:O82"/>
  <sheetViews>
    <sheetView workbookViewId="0">
      <selection activeCell="G3" sqref="G3"/>
    </sheetView>
  </sheetViews>
  <sheetFormatPr defaultColWidth="8.88671875" defaultRowHeight="14.4" x14ac:dyDescent="0.3"/>
  <cols>
    <col min="1" max="1" width="22.5546875" style="29" bestFit="1" customWidth="1"/>
    <col min="2" max="2" width="13.44140625" style="29" customWidth="1"/>
    <col min="3" max="4" width="13.109375" style="29" bestFit="1" customWidth="1"/>
    <col min="5" max="5" width="12.109375" style="29" bestFit="1" customWidth="1"/>
    <col min="6" max="7" width="13.5546875" style="29" bestFit="1" customWidth="1"/>
    <col min="8" max="8" width="8.88671875" style="29"/>
    <col min="9" max="9" width="10.109375" style="29" bestFit="1" customWidth="1"/>
    <col min="10" max="10" width="12.109375" style="29" bestFit="1" customWidth="1"/>
    <col min="11" max="12" width="13.5546875" style="29" bestFit="1" customWidth="1"/>
    <col min="13" max="16384" width="8.88671875" style="29"/>
  </cols>
  <sheetData>
    <row r="1" spans="1:12" ht="18" x14ac:dyDescent="0.35">
      <c r="A1" s="1" t="s">
        <v>52</v>
      </c>
    </row>
    <row r="2" spans="1:12" ht="15.6" x14ac:dyDescent="0.3">
      <c r="I2" s="17" t="s">
        <v>33</v>
      </c>
    </row>
    <row r="3" spans="1:12" ht="15.6" x14ac:dyDescent="0.3">
      <c r="A3" s="32" t="s">
        <v>6</v>
      </c>
      <c r="B3" s="36" t="s">
        <v>3</v>
      </c>
      <c r="C3" s="37"/>
      <c r="D3" s="37"/>
      <c r="E3" s="6" t="s">
        <v>4</v>
      </c>
      <c r="F3" s="38"/>
      <c r="G3" s="38"/>
      <c r="I3" s="39"/>
      <c r="J3" s="40" t="s">
        <v>7</v>
      </c>
      <c r="K3" s="40" t="s">
        <v>53</v>
      </c>
      <c r="L3" s="3" t="s">
        <v>54</v>
      </c>
    </row>
    <row r="4" spans="1:12" x14ac:dyDescent="0.3">
      <c r="A4" s="12"/>
      <c r="B4" s="22" t="s">
        <v>7</v>
      </c>
      <c r="C4" s="22" t="s">
        <v>53</v>
      </c>
      <c r="D4" s="22" t="s">
        <v>54</v>
      </c>
      <c r="E4" s="10" t="s">
        <v>7</v>
      </c>
      <c r="F4" s="10" t="s">
        <v>53</v>
      </c>
      <c r="G4" s="10" t="s">
        <v>54</v>
      </c>
      <c r="I4" s="23" t="s">
        <v>15</v>
      </c>
      <c r="J4" s="41">
        <f>AVERAGE(E10,E19,E28,E37,E46,E55,E64,E73,E82)</f>
        <v>69.718046379853988</v>
      </c>
      <c r="K4" s="41">
        <f>AVERAGE(F10,F19,F28,F37,F46,F55,F64,F73,F82)</f>
        <v>39.111721140559141</v>
      </c>
      <c r="L4" s="41">
        <f>AVERAGE(G10,G19,G28,G37,G46,G55,G64,G73,G82)</f>
        <v>39.202447551587859</v>
      </c>
    </row>
    <row r="5" spans="1:12" x14ac:dyDescent="0.3">
      <c r="A5" s="12" t="s">
        <v>14</v>
      </c>
      <c r="B5" s="37">
        <v>775</v>
      </c>
      <c r="C5" s="37">
        <v>622</v>
      </c>
      <c r="D5" s="37">
        <v>314</v>
      </c>
      <c r="E5" s="38"/>
      <c r="F5" s="38"/>
      <c r="G5" s="38"/>
      <c r="I5" s="12" t="s">
        <v>17</v>
      </c>
      <c r="J5" s="42">
        <f>STDEV(E10,E19,E28,E37,E46,E55,E64,E73,E82)</f>
        <v>3.232826687276249</v>
      </c>
      <c r="K5" s="42">
        <f>STDEV(F10,F19,F28,F37,F46,F55,F64,F73,F82)</f>
        <v>6.8767633193061899</v>
      </c>
      <c r="L5" s="42">
        <f>STDEV(G10,G19,G28,G37,G46,G55,G64,G73,G82)</f>
        <v>9.1046072968348035</v>
      </c>
    </row>
    <row r="6" spans="1:12" x14ac:dyDescent="0.3">
      <c r="A6" s="12" t="s">
        <v>16</v>
      </c>
      <c r="B6" s="37">
        <v>9</v>
      </c>
      <c r="C6" s="37">
        <v>42</v>
      </c>
      <c r="D6" s="37">
        <v>36</v>
      </c>
      <c r="E6" s="43">
        <v>1.1612903225806452</v>
      </c>
      <c r="F6" s="43">
        <v>9.4470046082949306</v>
      </c>
      <c r="G6" s="43">
        <v>11.464968152866243</v>
      </c>
      <c r="I6" s="12" t="s">
        <v>14</v>
      </c>
      <c r="J6" s="29">
        <f>SUM(B5,B14,B23,B32,B41,B50,B59,B68,B77)</f>
        <v>3348</v>
      </c>
      <c r="K6" s="29">
        <f>SUM(C5,C14,C23,C32,C41,C50,C59,C68,C77)</f>
        <v>2365</v>
      </c>
      <c r="L6" s="29">
        <f>SUM(D5,D14,D23,D32,D41,D50,D59,D68,D77)</f>
        <v>2137</v>
      </c>
    </row>
    <row r="7" spans="1:12" x14ac:dyDescent="0.3">
      <c r="A7" s="12" t="s">
        <v>18</v>
      </c>
      <c r="B7" s="37">
        <v>219</v>
      </c>
      <c r="C7" s="37">
        <v>408</v>
      </c>
      <c r="D7" s="37">
        <v>195</v>
      </c>
      <c r="E7" s="43">
        <v>28.258064516129032</v>
      </c>
      <c r="F7" s="43">
        <v>54.377880184331794</v>
      </c>
      <c r="G7" s="43">
        <v>62.101910828025474</v>
      </c>
    </row>
    <row r="8" spans="1:12" x14ac:dyDescent="0.3">
      <c r="A8" s="12" t="s">
        <v>19</v>
      </c>
      <c r="B8" s="37">
        <v>530</v>
      </c>
      <c r="C8" s="37">
        <v>165</v>
      </c>
      <c r="D8" s="37">
        <v>83</v>
      </c>
      <c r="E8" s="43">
        <v>68.387096774193552</v>
      </c>
      <c r="F8" s="43">
        <v>35.483870967741936</v>
      </c>
      <c r="G8" s="43">
        <v>26.433121019108281</v>
      </c>
    </row>
    <row r="9" spans="1:12" x14ac:dyDescent="0.3">
      <c r="A9" s="12" t="s">
        <v>20</v>
      </c>
      <c r="B9" s="37">
        <v>17</v>
      </c>
      <c r="C9" s="37">
        <v>7</v>
      </c>
      <c r="D9" s="37">
        <v>0</v>
      </c>
      <c r="E9" s="43">
        <v>2.193548387096774</v>
      </c>
      <c r="F9" s="43">
        <v>0.69124423963133641</v>
      </c>
      <c r="G9" s="43">
        <v>0</v>
      </c>
    </row>
    <row r="10" spans="1:12" x14ac:dyDescent="0.3">
      <c r="A10" s="12" t="s">
        <v>41</v>
      </c>
      <c r="B10" s="37">
        <f>SUM(B8:B9)</f>
        <v>547</v>
      </c>
      <c r="C10" s="37">
        <f>SUM(C8:C9)</f>
        <v>172</v>
      </c>
      <c r="D10" s="37">
        <f>SUM(D8:D9)</f>
        <v>83</v>
      </c>
      <c r="E10" s="43">
        <f>(B10/B5)*100</f>
        <v>70.58064516129032</v>
      </c>
      <c r="F10" s="43">
        <f>(C10/C5)*100</f>
        <v>27.652733118971064</v>
      </c>
      <c r="G10" s="43">
        <f>(D10/D5)*100</f>
        <v>26.433121019108281</v>
      </c>
    </row>
    <row r="12" spans="1:12" ht="15.6" x14ac:dyDescent="0.3">
      <c r="A12" s="32" t="s">
        <v>22</v>
      </c>
      <c r="B12" s="33" t="s">
        <v>3</v>
      </c>
      <c r="C12" s="33"/>
      <c r="D12" s="33"/>
      <c r="E12" s="34" t="s">
        <v>4</v>
      </c>
      <c r="F12" s="34"/>
      <c r="G12" s="34"/>
    </row>
    <row r="13" spans="1:12" x14ac:dyDescent="0.3">
      <c r="A13" s="11"/>
      <c r="B13" s="22" t="s">
        <v>7</v>
      </c>
      <c r="C13" s="22" t="s">
        <v>53</v>
      </c>
      <c r="D13" s="22" t="s">
        <v>54</v>
      </c>
      <c r="E13" s="10" t="s">
        <v>7</v>
      </c>
      <c r="F13" s="10" t="s">
        <v>53</v>
      </c>
      <c r="G13" s="10" t="s">
        <v>54</v>
      </c>
    </row>
    <row r="14" spans="1:12" x14ac:dyDescent="0.3">
      <c r="A14" s="12" t="s">
        <v>14</v>
      </c>
      <c r="B14" s="37">
        <v>598</v>
      </c>
      <c r="C14" s="37">
        <v>384</v>
      </c>
      <c r="D14" s="37">
        <v>744</v>
      </c>
      <c r="E14" s="38"/>
      <c r="F14" s="38"/>
      <c r="G14" s="38"/>
    </row>
    <row r="15" spans="1:12" x14ac:dyDescent="0.3">
      <c r="A15" s="12" t="s">
        <v>16</v>
      </c>
      <c r="B15" s="37">
        <v>10</v>
      </c>
      <c r="C15" s="37">
        <v>29</v>
      </c>
      <c r="D15" s="37">
        <v>62</v>
      </c>
      <c r="E15" s="43">
        <v>1.6722408026755853</v>
      </c>
      <c r="F15" s="43">
        <v>7.552083333333333</v>
      </c>
      <c r="G15" s="43">
        <v>8.3333333333333321</v>
      </c>
    </row>
    <row r="16" spans="1:12" x14ac:dyDescent="0.3">
      <c r="A16" s="12" t="s">
        <v>18</v>
      </c>
      <c r="B16" s="37">
        <v>184</v>
      </c>
      <c r="C16" s="37">
        <v>242</v>
      </c>
      <c r="D16" s="37">
        <v>481</v>
      </c>
      <c r="E16" s="43">
        <v>30.76923076923077</v>
      </c>
      <c r="F16" s="43">
        <v>63.020833333333336</v>
      </c>
      <c r="G16" s="43">
        <v>64.650537634408607</v>
      </c>
    </row>
    <row r="17" spans="1:15" x14ac:dyDescent="0.3">
      <c r="A17" s="12" t="s">
        <v>19</v>
      </c>
      <c r="B17" s="37">
        <v>394</v>
      </c>
      <c r="C17" s="37">
        <v>113</v>
      </c>
      <c r="D17" s="37">
        <v>195</v>
      </c>
      <c r="E17" s="43">
        <v>65.886287625418063</v>
      </c>
      <c r="F17" s="43">
        <v>29.427083333333332</v>
      </c>
      <c r="G17" s="43">
        <v>26.209677419354836</v>
      </c>
    </row>
    <row r="18" spans="1:15" x14ac:dyDescent="0.3">
      <c r="A18" s="12" t="s">
        <v>20</v>
      </c>
      <c r="B18" s="37">
        <v>10</v>
      </c>
      <c r="C18" s="37">
        <v>0</v>
      </c>
      <c r="D18" s="37">
        <v>6</v>
      </c>
      <c r="E18" s="43">
        <v>1.6722408026755853</v>
      </c>
      <c r="F18" s="43">
        <v>0</v>
      </c>
      <c r="G18" s="43">
        <v>0.80645161290322576</v>
      </c>
    </row>
    <row r="19" spans="1:15" x14ac:dyDescent="0.3">
      <c r="A19" s="12" t="s">
        <v>41</v>
      </c>
      <c r="B19" s="37">
        <f>SUM(B17:B18)</f>
        <v>404</v>
      </c>
      <c r="C19" s="37">
        <f>SUM(C17:C18)</f>
        <v>113</v>
      </c>
      <c r="D19" s="37">
        <f>SUM(D17:D18)</f>
        <v>201</v>
      </c>
      <c r="E19" s="43">
        <f>(B19/B14)*100</f>
        <v>67.558528428093638</v>
      </c>
      <c r="F19" s="43">
        <f>(C19/C14)*100</f>
        <v>29.427083333333332</v>
      </c>
      <c r="G19" s="43">
        <f>(D19/D14)*100</f>
        <v>27.016129032258064</v>
      </c>
    </row>
    <row r="21" spans="1:15" ht="15.6" x14ac:dyDescent="0.3">
      <c r="A21" s="2" t="s">
        <v>23</v>
      </c>
      <c r="B21" s="18" t="s">
        <v>3</v>
      </c>
      <c r="C21" s="18"/>
      <c r="D21" s="18"/>
      <c r="E21" s="19" t="s">
        <v>4</v>
      </c>
      <c r="F21" s="19"/>
      <c r="G21" s="19"/>
    </row>
    <row r="22" spans="1:15" ht="15.6" x14ac:dyDescent="0.3">
      <c r="A22" s="12"/>
      <c r="B22" s="22" t="s">
        <v>7</v>
      </c>
      <c r="C22" s="22" t="s">
        <v>53</v>
      </c>
      <c r="D22" s="22" t="s">
        <v>54</v>
      </c>
      <c r="E22" s="10" t="s">
        <v>7</v>
      </c>
      <c r="F22" s="10" t="s">
        <v>53</v>
      </c>
      <c r="G22" s="10" t="s">
        <v>54</v>
      </c>
      <c r="I22" s="2" t="s">
        <v>24</v>
      </c>
    </row>
    <row r="23" spans="1:15" x14ac:dyDescent="0.3">
      <c r="A23" s="12" t="s">
        <v>14</v>
      </c>
      <c r="B23" s="37">
        <v>263</v>
      </c>
      <c r="C23" s="37">
        <v>260</v>
      </c>
      <c r="D23" s="37">
        <v>129</v>
      </c>
      <c r="E23" s="38"/>
      <c r="F23" s="38"/>
      <c r="G23" s="38"/>
      <c r="I23" s="3"/>
      <c r="J23" s="3" t="s">
        <v>35</v>
      </c>
      <c r="K23" s="3" t="s">
        <v>8</v>
      </c>
      <c r="L23" s="3" t="s">
        <v>9</v>
      </c>
    </row>
    <row r="24" spans="1:15" x14ac:dyDescent="0.3">
      <c r="A24" s="12" t="s">
        <v>16</v>
      </c>
      <c r="B24" s="37">
        <v>2</v>
      </c>
      <c r="C24" s="37">
        <v>9</v>
      </c>
      <c r="D24" s="37">
        <v>6</v>
      </c>
      <c r="E24" s="43">
        <v>0.76045627376425851</v>
      </c>
      <c r="F24" s="43">
        <v>3.4615384615384617</v>
      </c>
      <c r="G24" s="43">
        <v>4.6511627906976747</v>
      </c>
      <c r="I24" s="30" t="s">
        <v>15</v>
      </c>
      <c r="J24" s="29">
        <f>(SUM(B8:B9,B17:B18,B26:B27,B35:B36,B44:B45,B53:B54,B62:B63,B71:B72,B80:B81))</f>
        <v>2341</v>
      </c>
      <c r="K24" s="29">
        <f>(SUM(C8:C9,C17:C18,C26:C27,C35:C36,C44:C45,C53:C54,C62:C63,C71:C72,C80:C81))</f>
        <v>873</v>
      </c>
      <c r="L24" s="29">
        <f>(SUM(D8:D9,D17:D18,D26:D27,D35:D36,D44:D45,D53:D54,D62:D63,D71:D72,D80:D81))</f>
        <v>739</v>
      </c>
    </row>
    <row r="25" spans="1:15" x14ac:dyDescent="0.3">
      <c r="A25" s="12" t="s">
        <v>18</v>
      </c>
      <c r="B25" s="37">
        <v>68</v>
      </c>
      <c r="C25" s="37">
        <v>136</v>
      </c>
      <c r="D25" s="37">
        <v>66</v>
      </c>
      <c r="E25" s="43">
        <v>25.85551330798479</v>
      </c>
      <c r="F25" s="43">
        <v>52.307692307692314</v>
      </c>
      <c r="G25" s="43">
        <v>51.162790697674424</v>
      </c>
      <c r="I25" s="30" t="s">
        <v>36</v>
      </c>
      <c r="J25" s="29">
        <f>J6-J24</f>
        <v>1007</v>
      </c>
      <c r="K25" s="29">
        <f>K6-K24</f>
        <v>1492</v>
      </c>
      <c r="L25" s="29">
        <f>L6-L24</f>
        <v>1398</v>
      </c>
    </row>
    <row r="26" spans="1:15" x14ac:dyDescent="0.3">
      <c r="A26" s="12" t="s">
        <v>19</v>
      </c>
      <c r="B26" s="37">
        <v>190</v>
      </c>
      <c r="C26" s="37">
        <v>112</v>
      </c>
      <c r="D26" s="37">
        <v>51</v>
      </c>
      <c r="E26" s="43">
        <v>72.243346007604558</v>
      </c>
      <c r="F26" s="43">
        <v>43.07692307692308</v>
      </c>
      <c r="G26" s="43">
        <v>39.534883720930232</v>
      </c>
    </row>
    <row r="27" spans="1:15" ht="15.6" x14ac:dyDescent="0.3">
      <c r="A27" s="12" t="s">
        <v>20</v>
      </c>
      <c r="B27" s="37">
        <v>3</v>
      </c>
      <c r="C27" s="37">
        <v>3</v>
      </c>
      <c r="D27" s="37">
        <v>6</v>
      </c>
      <c r="E27" s="43">
        <v>1.1406844106463878</v>
      </c>
      <c r="F27" s="43">
        <v>1.153846153846154</v>
      </c>
      <c r="G27" s="43">
        <v>4.6511627906976747</v>
      </c>
      <c r="I27" s="2" t="s">
        <v>37</v>
      </c>
      <c r="J27"/>
      <c r="K27"/>
      <c r="L27"/>
      <c r="M27"/>
      <c r="N27"/>
      <c r="O27"/>
    </row>
    <row r="28" spans="1:15" x14ac:dyDescent="0.3">
      <c r="A28" s="12" t="s">
        <v>41</v>
      </c>
      <c r="B28" s="37">
        <f t="shared" ref="B28:G28" si="0">SUM(B26:B27)</f>
        <v>193</v>
      </c>
      <c r="C28" s="37">
        <f t="shared" si="0"/>
        <v>115</v>
      </c>
      <c r="D28" s="37">
        <f t="shared" si="0"/>
        <v>57</v>
      </c>
      <c r="E28" s="43">
        <f t="shared" si="0"/>
        <v>73.384030418250944</v>
      </c>
      <c r="F28" s="43">
        <f t="shared" si="0"/>
        <v>44.230769230769234</v>
      </c>
      <c r="G28" s="43">
        <f t="shared" si="0"/>
        <v>44.186046511627907</v>
      </c>
      <c r="I28" s="12"/>
      <c r="J28" s="57" t="s">
        <v>35</v>
      </c>
      <c r="K28" s="57"/>
      <c r="L28" s="57" t="s">
        <v>8</v>
      </c>
      <c r="M28" s="57"/>
      <c r="N28" s="57" t="s">
        <v>9</v>
      </c>
      <c r="O28" s="57"/>
    </row>
    <row r="29" spans="1:15" x14ac:dyDescent="0.3">
      <c r="I29" s="11"/>
      <c r="J29" s="11" t="s">
        <v>38</v>
      </c>
      <c r="K29" s="11" t="s">
        <v>39</v>
      </c>
      <c r="L29" s="11" t="s">
        <v>38</v>
      </c>
      <c r="M29" s="11" t="s">
        <v>39</v>
      </c>
      <c r="N29" s="11" t="s">
        <v>38</v>
      </c>
      <c r="O29" s="11" t="s">
        <v>39</v>
      </c>
    </row>
    <row r="30" spans="1:15" ht="15.6" x14ac:dyDescent="0.3">
      <c r="A30" s="2" t="s">
        <v>27</v>
      </c>
      <c r="B30" s="18" t="s">
        <v>3</v>
      </c>
      <c r="C30" s="18"/>
      <c r="D30" s="18"/>
      <c r="E30" s="19" t="s">
        <v>4</v>
      </c>
      <c r="F30" s="19"/>
      <c r="G30" s="19"/>
      <c r="I30" s="12" t="s">
        <v>16</v>
      </c>
      <c r="J30" s="13">
        <v>2.3636638980380913</v>
      </c>
      <c r="K30" s="13">
        <v>2.4519972896155608</v>
      </c>
      <c r="L30" s="13">
        <v>8.3527052017187984</v>
      </c>
      <c r="M30" s="13">
        <v>3.7790108040877395</v>
      </c>
      <c r="N30" s="13">
        <v>9.3741408578120105</v>
      </c>
      <c r="O30" s="13">
        <v>3.3448239311376908</v>
      </c>
    </row>
    <row r="31" spans="1:15" x14ac:dyDescent="0.3">
      <c r="A31" s="12"/>
      <c r="B31" s="22" t="s">
        <v>7</v>
      </c>
      <c r="C31" s="22" t="s">
        <v>53</v>
      </c>
      <c r="D31" s="22" t="s">
        <v>54</v>
      </c>
      <c r="E31" s="10" t="s">
        <v>7</v>
      </c>
      <c r="F31" s="10" t="s">
        <v>53</v>
      </c>
      <c r="G31" s="10" t="s">
        <v>54</v>
      </c>
      <c r="I31" s="12" t="s">
        <v>18</v>
      </c>
      <c r="J31" s="13">
        <v>27.918289722107925</v>
      </c>
      <c r="K31" s="13">
        <v>5.0129872283390471</v>
      </c>
      <c r="L31" s="13">
        <v>51.588642314566272</v>
      </c>
      <c r="M31" s="13">
        <v>6.7056875875555439</v>
      </c>
      <c r="N31" s="13">
        <v>51.423411590600139</v>
      </c>
      <c r="O31" s="13">
        <v>9.4038092852676982</v>
      </c>
    </row>
    <row r="32" spans="1:15" x14ac:dyDescent="0.3">
      <c r="A32" s="12" t="s">
        <v>14</v>
      </c>
      <c r="B32" s="37">
        <v>255</v>
      </c>
      <c r="C32" s="37">
        <v>309</v>
      </c>
      <c r="D32" s="37">
        <v>146</v>
      </c>
      <c r="E32" s="38"/>
      <c r="F32" s="38"/>
      <c r="G32" s="38"/>
      <c r="I32" s="12" t="s">
        <v>19</v>
      </c>
      <c r="J32" s="13">
        <v>66.992619379744951</v>
      </c>
      <c r="K32" s="13">
        <v>2.6566032279241623</v>
      </c>
      <c r="L32" s="13">
        <v>37.953362805929878</v>
      </c>
      <c r="M32" s="13">
        <v>5.9095920185180084</v>
      </c>
      <c r="N32" s="13">
        <v>36.083631988050406</v>
      </c>
      <c r="O32" s="13">
        <v>7.6269706314279704</v>
      </c>
    </row>
    <row r="33" spans="1:15" x14ac:dyDescent="0.3">
      <c r="A33" s="12" t="s">
        <v>16</v>
      </c>
      <c r="B33" s="37">
        <v>3</v>
      </c>
      <c r="C33" s="37">
        <v>25</v>
      </c>
      <c r="D33" s="37">
        <v>17</v>
      </c>
      <c r="E33" s="43">
        <v>1.1764705882352942</v>
      </c>
      <c r="F33" s="43">
        <v>8.090614886731391</v>
      </c>
      <c r="G33" s="43">
        <v>11.643835616438356</v>
      </c>
      <c r="I33" s="12" t="s">
        <v>20</v>
      </c>
      <c r="J33" s="13">
        <v>2.7254270001090379</v>
      </c>
      <c r="K33" s="13">
        <v>1.9836064195976988</v>
      </c>
      <c r="L33" s="13">
        <v>2.1052896777850685</v>
      </c>
      <c r="M33" s="13">
        <v>1.8984620215788257</v>
      </c>
      <c r="N33" s="13">
        <v>3.1188155635374488</v>
      </c>
      <c r="O33" s="13">
        <v>1.92211129877187</v>
      </c>
    </row>
    <row r="34" spans="1:15" x14ac:dyDescent="0.3">
      <c r="A34" s="12" t="s">
        <v>18</v>
      </c>
      <c r="B34" s="37">
        <v>81</v>
      </c>
      <c r="C34" s="37">
        <v>146</v>
      </c>
      <c r="D34" s="37">
        <v>52</v>
      </c>
      <c r="E34" s="43">
        <v>31.764705882352938</v>
      </c>
      <c r="F34" s="43">
        <v>47.249190938511326</v>
      </c>
      <c r="G34" s="43">
        <v>35.61643835616438</v>
      </c>
    </row>
    <row r="35" spans="1:15" x14ac:dyDescent="0.3">
      <c r="A35" s="12" t="s">
        <v>19</v>
      </c>
      <c r="B35" s="37">
        <v>166</v>
      </c>
      <c r="C35" s="37">
        <v>133</v>
      </c>
      <c r="D35" s="37">
        <v>69</v>
      </c>
      <c r="E35" s="43">
        <v>65.098039215686271</v>
      </c>
      <c r="F35" s="43">
        <v>43.042071197411005</v>
      </c>
      <c r="G35" s="43">
        <v>47.260273972602739</v>
      </c>
    </row>
    <row r="36" spans="1:15" x14ac:dyDescent="0.3">
      <c r="A36" s="12" t="s">
        <v>20</v>
      </c>
      <c r="B36" s="37">
        <v>5</v>
      </c>
      <c r="C36" s="37">
        <v>5</v>
      </c>
      <c r="D36" s="37">
        <v>8</v>
      </c>
      <c r="E36" s="43">
        <v>1.9607843137254901</v>
      </c>
      <c r="F36" s="43">
        <v>1.6181229773462782</v>
      </c>
      <c r="G36" s="43">
        <v>5.4794520547945202</v>
      </c>
    </row>
    <row r="37" spans="1:15" x14ac:dyDescent="0.3">
      <c r="A37" s="12" t="s">
        <v>41</v>
      </c>
      <c r="B37" s="37">
        <f t="shared" ref="B37:G37" si="1">SUM(B35:B36)</f>
        <v>171</v>
      </c>
      <c r="C37" s="37">
        <f t="shared" si="1"/>
        <v>138</v>
      </c>
      <c r="D37" s="37">
        <f t="shared" si="1"/>
        <v>77</v>
      </c>
      <c r="E37" s="43">
        <f t="shared" si="1"/>
        <v>67.058823529411754</v>
      </c>
      <c r="F37" s="43">
        <f t="shared" si="1"/>
        <v>44.660194174757279</v>
      </c>
      <c r="G37" s="43">
        <f t="shared" si="1"/>
        <v>52.739726027397261</v>
      </c>
    </row>
    <row r="39" spans="1:15" ht="15.6" x14ac:dyDescent="0.3">
      <c r="A39" s="2" t="s">
        <v>28</v>
      </c>
      <c r="B39" s="18" t="s">
        <v>3</v>
      </c>
      <c r="C39" s="18"/>
      <c r="D39" s="18"/>
      <c r="E39" s="19" t="s">
        <v>4</v>
      </c>
      <c r="F39" s="19"/>
      <c r="G39" s="19"/>
    </row>
    <row r="40" spans="1:15" x14ac:dyDescent="0.3">
      <c r="A40" s="12"/>
      <c r="B40" s="22" t="s">
        <v>7</v>
      </c>
      <c r="C40" s="22" t="s">
        <v>53</v>
      </c>
      <c r="D40" s="22" t="s">
        <v>54</v>
      </c>
      <c r="E40" s="10" t="s">
        <v>7</v>
      </c>
      <c r="F40" s="10" t="s">
        <v>53</v>
      </c>
      <c r="G40" s="10" t="s">
        <v>54</v>
      </c>
    </row>
    <row r="41" spans="1:15" x14ac:dyDescent="0.3">
      <c r="A41" s="12" t="s">
        <v>14</v>
      </c>
      <c r="B41" s="37">
        <v>286</v>
      </c>
      <c r="C41" s="37">
        <v>162</v>
      </c>
      <c r="D41" s="37">
        <v>208</v>
      </c>
      <c r="E41" s="38"/>
      <c r="F41" s="38"/>
      <c r="G41" s="38"/>
    </row>
    <row r="42" spans="1:15" x14ac:dyDescent="0.3">
      <c r="A42" s="12" t="s">
        <v>16</v>
      </c>
      <c r="B42" s="37">
        <v>7</v>
      </c>
      <c r="C42" s="37">
        <v>20</v>
      </c>
      <c r="D42" s="37">
        <v>27</v>
      </c>
      <c r="E42" s="43">
        <v>2.4475524475524475</v>
      </c>
      <c r="F42" s="43">
        <v>12.345679012345679</v>
      </c>
      <c r="G42" s="43">
        <v>12.980769230769232</v>
      </c>
    </row>
    <row r="43" spans="1:15" x14ac:dyDescent="0.3">
      <c r="A43" s="12" t="s">
        <v>18</v>
      </c>
      <c r="B43" s="37">
        <v>82</v>
      </c>
      <c r="C43" s="37">
        <v>73</v>
      </c>
      <c r="D43" s="37">
        <v>112</v>
      </c>
      <c r="E43" s="43">
        <v>28.671328671328673</v>
      </c>
      <c r="F43" s="43">
        <v>45.061728395061728</v>
      </c>
      <c r="G43" s="43">
        <v>53.846153846153847</v>
      </c>
    </row>
    <row r="44" spans="1:15" x14ac:dyDescent="0.3">
      <c r="A44" s="12" t="s">
        <v>19</v>
      </c>
      <c r="B44" s="37">
        <v>182</v>
      </c>
      <c r="C44" s="37">
        <v>64</v>
      </c>
      <c r="D44" s="37">
        <v>61</v>
      </c>
      <c r="E44" s="43">
        <v>63.636363636363633</v>
      </c>
      <c r="F44" s="43">
        <v>39.506172839506171</v>
      </c>
      <c r="G44" s="43">
        <v>29.326923076923077</v>
      </c>
    </row>
    <row r="45" spans="1:15" x14ac:dyDescent="0.3">
      <c r="A45" s="12" t="s">
        <v>20</v>
      </c>
      <c r="B45" s="37">
        <v>15</v>
      </c>
      <c r="C45" s="37">
        <v>5</v>
      </c>
      <c r="D45" s="37">
        <v>8</v>
      </c>
      <c r="E45" s="43">
        <v>5.244755244755245</v>
      </c>
      <c r="F45" s="43">
        <v>3.0864197530864197</v>
      </c>
      <c r="G45" s="43">
        <v>3.8461538461538463</v>
      </c>
    </row>
    <row r="46" spans="1:15" x14ac:dyDescent="0.3">
      <c r="A46" s="12" t="s">
        <v>41</v>
      </c>
      <c r="B46" s="37">
        <f t="shared" ref="B46:G46" si="2">SUM(B44:B45)</f>
        <v>197</v>
      </c>
      <c r="C46" s="37">
        <f t="shared" si="2"/>
        <v>69</v>
      </c>
      <c r="D46" s="37">
        <f t="shared" si="2"/>
        <v>69</v>
      </c>
      <c r="E46" s="43">
        <f t="shared" si="2"/>
        <v>68.88111888111888</v>
      </c>
      <c r="F46" s="43">
        <f t="shared" si="2"/>
        <v>42.592592592592588</v>
      </c>
      <c r="G46" s="43">
        <f t="shared" si="2"/>
        <v>33.17307692307692</v>
      </c>
    </row>
    <row r="48" spans="1:15" ht="15.6" x14ac:dyDescent="0.3">
      <c r="A48" s="2" t="s">
        <v>29</v>
      </c>
      <c r="B48" s="18" t="s">
        <v>3</v>
      </c>
      <c r="C48" s="18"/>
      <c r="D48" s="18"/>
      <c r="E48" s="19" t="s">
        <v>4</v>
      </c>
      <c r="F48" s="19"/>
      <c r="G48" s="19"/>
    </row>
    <row r="49" spans="1:7" x14ac:dyDescent="0.3">
      <c r="A49" s="12"/>
      <c r="B49" s="22" t="s">
        <v>7</v>
      </c>
      <c r="C49" s="22" t="s">
        <v>53</v>
      </c>
      <c r="D49" s="22" t="s">
        <v>54</v>
      </c>
      <c r="E49" s="10" t="s">
        <v>7</v>
      </c>
      <c r="F49" s="10" t="s">
        <v>53</v>
      </c>
      <c r="G49" s="10" t="s">
        <v>54</v>
      </c>
    </row>
    <row r="50" spans="1:7" x14ac:dyDescent="0.3">
      <c r="A50" s="12" t="s">
        <v>14</v>
      </c>
      <c r="B50" s="5">
        <v>562</v>
      </c>
      <c r="C50" s="5">
        <v>126</v>
      </c>
      <c r="D50" s="5">
        <v>180</v>
      </c>
      <c r="E50" s="38"/>
      <c r="F50" s="38"/>
      <c r="G50" s="38"/>
    </row>
    <row r="51" spans="1:7" x14ac:dyDescent="0.3">
      <c r="A51" s="12" t="s">
        <v>16</v>
      </c>
      <c r="B51" s="5">
        <v>48</v>
      </c>
      <c r="C51" s="5">
        <v>14</v>
      </c>
      <c r="D51" s="5">
        <v>21</v>
      </c>
      <c r="E51" s="43">
        <v>8.5409252669039155</v>
      </c>
      <c r="F51" s="43">
        <v>11.111111111111111</v>
      </c>
      <c r="G51" s="43">
        <v>11.666666666666666</v>
      </c>
    </row>
    <row r="52" spans="1:7" x14ac:dyDescent="0.3">
      <c r="A52" s="12" t="s">
        <v>18</v>
      </c>
      <c r="B52" s="5">
        <v>100</v>
      </c>
      <c r="C52" s="5">
        <v>61</v>
      </c>
      <c r="D52" s="5">
        <v>92</v>
      </c>
      <c r="E52" s="43">
        <v>17.793594306049823</v>
      </c>
      <c r="F52" s="43">
        <v>48.412698412698411</v>
      </c>
      <c r="G52" s="43">
        <v>51.111111111111107</v>
      </c>
    </row>
    <row r="53" spans="1:7" x14ac:dyDescent="0.3">
      <c r="A53" s="12" t="s">
        <v>19</v>
      </c>
      <c r="B53" s="5">
        <v>382</v>
      </c>
      <c r="C53" s="5">
        <v>47</v>
      </c>
      <c r="D53" s="5">
        <v>60</v>
      </c>
      <c r="E53" s="43">
        <v>67.97153024911033</v>
      </c>
      <c r="F53" s="43">
        <v>37.301587301587304</v>
      </c>
      <c r="G53" s="43">
        <v>33.333333333333329</v>
      </c>
    </row>
    <row r="54" spans="1:7" x14ac:dyDescent="0.3">
      <c r="A54" s="12" t="s">
        <v>20</v>
      </c>
      <c r="B54" s="5">
        <v>32</v>
      </c>
      <c r="C54" s="5">
        <v>4</v>
      </c>
      <c r="D54" s="5">
        <v>7</v>
      </c>
      <c r="E54" s="43">
        <v>5.6939501779359425</v>
      </c>
      <c r="F54" s="43">
        <v>3.1746031746031744</v>
      </c>
      <c r="G54" s="43">
        <v>3.8888888888888888</v>
      </c>
    </row>
    <row r="55" spans="1:7" x14ac:dyDescent="0.3">
      <c r="A55" s="12" t="s">
        <v>41</v>
      </c>
      <c r="B55" s="37">
        <f t="shared" ref="B55:G55" si="3">SUM(B53:B54)</f>
        <v>414</v>
      </c>
      <c r="C55" s="37">
        <f t="shared" si="3"/>
        <v>51</v>
      </c>
      <c r="D55" s="37">
        <f t="shared" si="3"/>
        <v>67</v>
      </c>
      <c r="E55" s="43">
        <f t="shared" si="3"/>
        <v>73.665480427046276</v>
      </c>
      <c r="F55" s="43">
        <f t="shared" si="3"/>
        <v>40.476190476190482</v>
      </c>
      <c r="G55" s="43">
        <f t="shared" si="3"/>
        <v>37.222222222222214</v>
      </c>
    </row>
    <row r="57" spans="1:7" ht="15.6" x14ac:dyDescent="0.3">
      <c r="A57" s="2" t="s">
        <v>30</v>
      </c>
      <c r="B57" s="18" t="s">
        <v>3</v>
      </c>
      <c r="C57" s="18"/>
      <c r="D57" s="18"/>
      <c r="E57" s="19" t="s">
        <v>4</v>
      </c>
      <c r="F57" s="19"/>
      <c r="G57" s="19"/>
    </row>
    <row r="58" spans="1:7" x14ac:dyDescent="0.3">
      <c r="A58" s="12"/>
      <c r="B58" s="22" t="s">
        <v>7</v>
      </c>
      <c r="C58" s="22" t="s">
        <v>53</v>
      </c>
      <c r="D58" s="22" t="s">
        <v>54</v>
      </c>
      <c r="E58" s="10" t="s">
        <v>7</v>
      </c>
      <c r="F58" s="10" t="s">
        <v>53</v>
      </c>
      <c r="G58" s="10" t="s">
        <v>54</v>
      </c>
    </row>
    <row r="59" spans="1:7" x14ac:dyDescent="0.3">
      <c r="A59" s="12" t="s">
        <v>14</v>
      </c>
      <c r="B59" s="16">
        <v>377</v>
      </c>
      <c r="C59" s="16">
        <v>265</v>
      </c>
      <c r="D59" s="16">
        <v>187</v>
      </c>
      <c r="E59" s="7"/>
      <c r="F59" s="7"/>
      <c r="G59" s="7"/>
    </row>
    <row r="60" spans="1:7" x14ac:dyDescent="0.3">
      <c r="A60" s="12" t="s">
        <v>16</v>
      </c>
      <c r="B60" s="16">
        <v>5</v>
      </c>
      <c r="C60" s="16">
        <v>10</v>
      </c>
      <c r="D60" s="16">
        <v>13</v>
      </c>
      <c r="E60" s="14">
        <v>1.3262599469496021</v>
      </c>
      <c r="F60" s="14">
        <v>3.7735849056603774</v>
      </c>
      <c r="G60" s="14">
        <v>6.9518716577540109</v>
      </c>
    </row>
    <row r="61" spans="1:7" x14ac:dyDescent="0.3">
      <c r="A61" s="12" t="s">
        <v>18</v>
      </c>
      <c r="B61" s="16">
        <v>119</v>
      </c>
      <c r="C61" s="16">
        <v>133</v>
      </c>
      <c r="D61" s="16">
        <v>92</v>
      </c>
      <c r="E61" s="14">
        <v>31.564986737400531</v>
      </c>
      <c r="F61" s="14">
        <v>50.188679245283019</v>
      </c>
      <c r="G61" s="14">
        <v>49.19786096256685</v>
      </c>
    </row>
    <row r="62" spans="1:7" x14ac:dyDescent="0.3">
      <c r="A62" s="12" t="s">
        <v>19</v>
      </c>
      <c r="B62" s="16">
        <v>250</v>
      </c>
      <c r="C62" s="16">
        <v>116</v>
      </c>
      <c r="D62" s="16">
        <v>78</v>
      </c>
      <c r="E62" s="14">
        <v>66.312997347480106</v>
      </c>
      <c r="F62" s="14">
        <v>43.773584905660378</v>
      </c>
      <c r="G62" s="14">
        <v>41.711229946524064</v>
      </c>
    </row>
    <row r="63" spans="1:7" x14ac:dyDescent="0.3">
      <c r="A63" s="12" t="s">
        <v>20</v>
      </c>
      <c r="B63" s="16">
        <v>3</v>
      </c>
      <c r="C63" s="16">
        <v>6</v>
      </c>
      <c r="D63" s="16">
        <v>4</v>
      </c>
      <c r="E63" s="14">
        <v>0.79575596816976124</v>
      </c>
      <c r="F63" s="14">
        <v>2.2641509433962264</v>
      </c>
      <c r="G63" s="14">
        <v>2.1390374331550799</v>
      </c>
    </row>
    <row r="64" spans="1:7" x14ac:dyDescent="0.3">
      <c r="A64" s="12" t="s">
        <v>41</v>
      </c>
      <c r="B64" s="37">
        <f t="shared" ref="B64:G64" si="4">SUM(B62:B63)</f>
        <v>253</v>
      </c>
      <c r="C64" s="37">
        <f t="shared" si="4"/>
        <v>122</v>
      </c>
      <c r="D64" s="37">
        <f t="shared" si="4"/>
        <v>82</v>
      </c>
      <c r="E64" s="43">
        <f t="shared" si="4"/>
        <v>67.108753315649864</v>
      </c>
      <c r="F64" s="43">
        <f t="shared" si="4"/>
        <v>46.037735849056602</v>
      </c>
      <c r="G64" s="43">
        <f t="shared" si="4"/>
        <v>43.850267379679146</v>
      </c>
    </row>
    <row r="66" spans="1:7" ht="15.6" x14ac:dyDescent="0.3">
      <c r="A66" s="2" t="s">
        <v>43</v>
      </c>
      <c r="B66" s="18" t="s">
        <v>3</v>
      </c>
      <c r="C66" s="18"/>
      <c r="D66" s="18"/>
      <c r="E66" s="19" t="s">
        <v>4</v>
      </c>
      <c r="F66" s="19"/>
      <c r="G66" s="19"/>
    </row>
    <row r="67" spans="1:7" x14ac:dyDescent="0.3">
      <c r="A67" s="12"/>
      <c r="B67" s="22" t="s">
        <v>7</v>
      </c>
      <c r="C67" s="22" t="s">
        <v>53</v>
      </c>
      <c r="D67" s="22" t="s">
        <v>54</v>
      </c>
      <c r="E67" s="10" t="s">
        <v>7</v>
      </c>
      <c r="F67" s="10" t="s">
        <v>53</v>
      </c>
      <c r="G67" s="10" t="s">
        <v>54</v>
      </c>
    </row>
    <row r="68" spans="1:7" x14ac:dyDescent="0.3">
      <c r="A68" s="12" t="s">
        <v>14</v>
      </c>
      <c r="B68" s="16">
        <v>122</v>
      </c>
      <c r="C68" s="16">
        <v>96</v>
      </c>
      <c r="D68" s="16">
        <v>90</v>
      </c>
      <c r="E68" s="7"/>
      <c r="F68" s="7"/>
      <c r="G68" s="7"/>
    </row>
    <row r="69" spans="1:7" x14ac:dyDescent="0.3">
      <c r="A69" s="12" t="s">
        <v>16</v>
      </c>
      <c r="B69" s="16">
        <v>4</v>
      </c>
      <c r="C69" s="16">
        <v>5</v>
      </c>
      <c r="D69" s="16">
        <v>4</v>
      </c>
      <c r="E69" s="14">
        <v>3.278688524590164</v>
      </c>
      <c r="F69" s="14">
        <v>5.2083333333333339</v>
      </c>
      <c r="G69" s="14">
        <v>4.4444444444444446</v>
      </c>
    </row>
    <row r="70" spans="1:7" x14ac:dyDescent="0.3">
      <c r="A70" s="12" t="s">
        <v>18</v>
      </c>
      <c r="B70" s="16">
        <v>28</v>
      </c>
      <c r="C70" s="16">
        <v>58</v>
      </c>
      <c r="D70" s="16">
        <v>50</v>
      </c>
      <c r="E70" s="14">
        <v>22.950819672131146</v>
      </c>
      <c r="F70" s="14">
        <v>60.416666666666664</v>
      </c>
      <c r="G70" s="14">
        <v>55.555555555555557</v>
      </c>
    </row>
    <row r="71" spans="1:7" x14ac:dyDescent="0.3">
      <c r="A71" s="12" t="s">
        <v>19</v>
      </c>
      <c r="B71" s="16">
        <v>84</v>
      </c>
      <c r="C71" s="16">
        <v>27</v>
      </c>
      <c r="D71" s="16">
        <v>34</v>
      </c>
      <c r="E71" s="14">
        <v>68.852459016393439</v>
      </c>
      <c r="F71" s="14">
        <v>28.125</v>
      </c>
      <c r="G71" s="14">
        <v>37.777777777777779</v>
      </c>
    </row>
    <row r="72" spans="1:7" x14ac:dyDescent="0.3">
      <c r="A72" s="12" t="s">
        <v>20</v>
      </c>
      <c r="B72" s="16">
        <v>6</v>
      </c>
      <c r="C72" s="16">
        <v>6</v>
      </c>
      <c r="D72" s="16">
        <v>2</v>
      </c>
      <c r="E72" s="14">
        <v>4.918032786885246</v>
      </c>
      <c r="F72" s="14">
        <v>6.25</v>
      </c>
      <c r="G72" s="14">
        <v>2.2222222222222223</v>
      </c>
    </row>
    <row r="73" spans="1:7" x14ac:dyDescent="0.3">
      <c r="A73" s="12" t="s">
        <v>41</v>
      </c>
      <c r="B73" s="37">
        <f t="shared" ref="B73:G73" si="5">SUM(B71:B72)</f>
        <v>90</v>
      </c>
      <c r="C73" s="37">
        <f t="shared" si="5"/>
        <v>33</v>
      </c>
      <c r="D73" s="37">
        <f t="shared" si="5"/>
        <v>36</v>
      </c>
      <c r="E73" s="43">
        <f t="shared" si="5"/>
        <v>73.770491803278688</v>
      </c>
      <c r="F73" s="43">
        <f t="shared" si="5"/>
        <v>34.375</v>
      </c>
      <c r="G73" s="43">
        <f t="shared" si="5"/>
        <v>40</v>
      </c>
    </row>
    <row r="75" spans="1:7" ht="15.6" x14ac:dyDescent="0.3">
      <c r="A75" s="2" t="s">
        <v>44</v>
      </c>
      <c r="B75" s="18" t="s">
        <v>3</v>
      </c>
      <c r="C75" s="18"/>
      <c r="D75" s="18"/>
      <c r="E75" s="19" t="s">
        <v>4</v>
      </c>
      <c r="F75" s="19"/>
      <c r="G75" s="19"/>
    </row>
    <row r="76" spans="1:7" x14ac:dyDescent="0.3">
      <c r="A76" s="12"/>
      <c r="B76" s="22" t="s">
        <v>7</v>
      </c>
      <c r="C76" s="22" t="s">
        <v>53</v>
      </c>
      <c r="D76" s="22" t="s">
        <v>54</v>
      </c>
      <c r="E76" s="10" t="s">
        <v>7</v>
      </c>
      <c r="F76" s="10" t="s">
        <v>53</v>
      </c>
      <c r="G76" s="10" t="s">
        <v>54</v>
      </c>
    </row>
    <row r="77" spans="1:7" x14ac:dyDescent="0.3">
      <c r="A77" s="12" t="s">
        <v>14</v>
      </c>
      <c r="B77" s="16">
        <v>110</v>
      </c>
      <c r="C77" s="16">
        <v>141</v>
      </c>
      <c r="D77" s="16">
        <v>139</v>
      </c>
      <c r="E77" s="7"/>
      <c r="F77" s="7"/>
      <c r="G77" s="7"/>
    </row>
    <row r="78" spans="1:7" x14ac:dyDescent="0.3">
      <c r="A78" s="12" t="s">
        <v>16</v>
      </c>
      <c r="B78" s="16">
        <v>1</v>
      </c>
      <c r="C78" s="16">
        <v>20</v>
      </c>
      <c r="D78" s="16">
        <v>17</v>
      </c>
      <c r="E78" s="14">
        <v>0.90909090909090906</v>
      </c>
      <c r="F78" s="14">
        <v>14.184397163120568</v>
      </c>
      <c r="G78" s="14">
        <v>12.23021582733813</v>
      </c>
    </row>
    <row r="79" spans="1:7" x14ac:dyDescent="0.3">
      <c r="A79" s="12" t="s">
        <v>18</v>
      </c>
      <c r="B79" s="16">
        <v>37</v>
      </c>
      <c r="C79" s="16">
        <v>61</v>
      </c>
      <c r="D79" s="16">
        <v>55</v>
      </c>
      <c r="E79" s="14">
        <v>33.636363636363633</v>
      </c>
      <c r="F79" s="14">
        <v>43.262411347517734</v>
      </c>
      <c r="G79" s="14">
        <v>39.568345323741006</v>
      </c>
    </row>
    <row r="80" spans="1:7" x14ac:dyDescent="0.3">
      <c r="A80" s="12" t="s">
        <v>19</v>
      </c>
      <c r="B80" s="16">
        <v>71</v>
      </c>
      <c r="C80" s="16">
        <v>59</v>
      </c>
      <c r="D80" s="16">
        <v>60</v>
      </c>
      <c r="E80" s="14">
        <v>64.545454545454547</v>
      </c>
      <c r="F80" s="14">
        <v>41.843971631205676</v>
      </c>
      <c r="G80" s="14">
        <v>43.165467625899282</v>
      </c>
    </row>
    <row r="81" spans="1:7" x14ac:dyDescent="0.3">
      <c r="A81" s="12" t="s">
        <v>20</v>
      </c>
      <c r="B81" s="16">
        <v>1</v>
      </c>
      <c r="C81" s="16">
        <v>1</v>
      </c>
      <c r="D81" s="16">
        <v>7</v>
      </c>
      <c r="E81" s="14">
        <v>0.90909090909090906</v>
      </c>
      <c r="F81" s="14">
        <v>0.70921985815602839</v>
      </c>
      <c r="G81" s="14">
        <v>5.0359712230215825</v>
      </c>
    </row>
    <row r="82" spans="1:7" x14ac:dyDescent="0.3">
      <c r="A82" s="12" t="s">
        <v>41</v>
      </c>
      <c r="B82" s="37">
        <f t="shared" ref="B82:G82" si="6">SUM(B80:B81)</f>
        <v>72</v>
      </c>
      <c r="C82" s="37">
        <f t="shared" si="6"/>
        <v>60</v>
      </c>
      <c r="D82" s="37">
        <f t="shared" si="6"/>
        <v>67</v>
      </c>
      <c r="E82" s="43">
        <f t="shared" si="6"/>
        <v>65.454545454545453</v>
      </c>
      <c r="F82" s="43">
        <f t="shared" si="6"/>
        <v>42.553191489361701</v>
      </c>
      <c r="G82" s="43">
        <f t="shared" si="6"/>
        <v>48.201438848920866</v>
      </c>
    </row>
  </sheetData>
  <mergeCells count="3">
    <mergeCell ref="J28:K28"/>
    <mergeCell ref="L28:M28"/>
    <mergeCell ref="N28:O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AB643-6F2E-4B78-AFB4-6D0798C9FE8B}">
  <dimension ref="A1:AM46"/>
  <sheetViews>
    <sheetView zoomScale="85" zoomScaleNormal="85" workbookViewId="0">
      <selection activeCell="I29" sqref="I29"/>
    </sheetView>
  </sheetViews>
  <sheetFormatPr defaultRowHeight="14.4" x14ac:dyDescent="0.3"/>
  <cols>
    <col min="1" max="1" width="19.109375" bestFit="1" customWidth="1"/>
    <col min="2" max="2" width="13.44140625" bestFit="1" customWidth="1"/>
    <col min="9" max="9" width="19.109375" bestFit="1" customWidth="1"/>
    <col min="17" max="17" width="18.109375" bestFit="1" customWidth="1"/>
    <col min="25" max="25" width="23.109375" customWidth="1"/>
  </cols>
  <sheetData>
    <row r="1" spans="1:31" ht="21" x14ac:dyDescent="0.4">
      <c r="A1" s="44" t="s">
        <v>52</v>
      </c>
      <c r="B1" s="44"/>
    </row>
    <row r="2" spans="1:31" ht="21" x14ac:dyDescent="0.4">
      <c r="A2" s="44"/>
      <c r="B2" s="44"/>
    </row>
    <row r="3" spans="1:31" ht="15.6" x14ac:dyDescent="0.3">
      <c r="A3" s="58" t="s">
        <v>6</v>
      </c>
      <c r="B3" s="58"/>
      <c r="C3" s="58"/>
      <c r="D3" s="58"/>
      <c r="E3" s="58"/>
      <c r="F3" s="58"/>
      <c r="G3" s="58"/>
      <c r="I3" s="58" t="s">
        <v>22</v>
      </c>
      <c r="J3" s="58"/>
      <c r="K3" s="58"/>
      <c r="L3" s="58"/>
      <c r="M3" s="58"/>
      <c r="N3" s="58"/>
      <c r="O3" s="58"/>
      <c r="Q3" s="58" t="s">
        <v>56</v>
      </c>
      <c r="R3" s="58"/>
      <c r="S3" s="58"/>
      <c r="T3" s="58"/>
      <c r="U3" s="58"/>
      <c r="V3" s="58"/>
      <c r="W3" s="58"/>
    </row>
    <row r="4" spans="1:31" ht="15.6" x14ac:dyDescent="0.3">
      <c r="A4" s="45"/>
      <c r="B4" s="46" t="s">
        <v>3</v>
      </c>
      <c r="C4" s="47"/>
      <c r="D4" s="47"/>
      <c r="E4" s="48" t="s">
        <v>4</v>
      </c>
      <c r="F4" s="49"/>
      <c r="G4" s="49"/>
      <c r="I4" s="45"/>
      <c r="J4" s="46" t="s">
        <v>3</v>
      </c>
      <c r="K4" s="47"/>
      <c r="L4" s="47"/>
      <c r="M4" s="48" t="s">
        <v>4</v>
      </c>
      <c r="N4" s="49"/>
      <c r="O4" s="49"/>
      <c r="Y4" s="58" t="s">
        <v>57</v>
      </c>
      <c r="Z4" s="58"/>
      <c r="AA4" s="58"/>
      <c r="AB4" s="58"/>
      <c r="AC4" s="58"/>
      <c r="AD4" s="58"/>
      <c r="AE4" s="58"/>
    </row>
    <row r="5" spans="1:31" x14ac:dyDescent="0.3">
      <c r="A5" s="50" t="s">
        <v>58</v>
      </c>
      <c r="B5" s="51" t="s">
        <v>7</v>
      </c>
      <c r="C5" s="51" t="s">
        <v>8</v>
      </c>
      <c r="D5" s="51" t="s">
        <v>9</v>
      </c>
      <c r="E5" s="52" t="s">
        <v>7</v>
      </c>
      <c r="F5" s="52" t="s">
        <v>10</v>
      </c>
      <c r="G5" s="52" t="s">
        <v>11</v>
      </c>
      <c r="I5" s="50" t="s">
        <v>58</v>
      </c>
      <c r="J5" s="51" t="s">
        <v>7</v>
      </c>
      <c r="K5" s="51" t="s">
        <v>8</v>
      </c>
      <c r="L5" s="51" t="s">
        <v>9</v>
      </c>
      <c r="M5" s="52" t="s">
        <v>7</v>
      </c>
      <c r="N5" s="52" t="s">
        <v>10</v>
      </c>
      <c r="O5" s="52" t="s">
        <v>11</v>
      </c>
      <c r="Q5" s="53" t="s">
        <v>59</v>
      </c>
      <c r="R5" s="51" t="s">
        <v>7</v>
      </c>
      <c r="S5" s="51"/>
      <c r="T5" s="51" t="s">
        <v>8</v>
      </c>
      <c r="U5" s="51"/>
      <c r="V5" s="51" t="s">
        <v>9</v>
      </c>
      <c r="W5" s="51"/>
      <c r="Y5" s="12"/>
      <c r="Z5" s="12" t="s">
        <v>7</v>
      </c>
      <c r="AA5" s="12"/>
      <c r="AB5" s="12" t="s">
        <v>8</v>
      </c>
      <c r="AC5" s="12"/>
      <c r="AD5" s="12" t="s">
        <v>9</v>
      </c>
      <c r="AE5" s="12"/>
    </row>
    <row r="6" spans="1:31" x14ac:dyDescent="0.3">
      <c r="A6" s="54" t="s">
        <v>14</v>
      </c>
      <c r="B6" s="47">
        <v>144</v>
      </c>
      <c r="C6" s="47">
        <v>114</v>
      </c>
      <c r="D6" s="47">
        <v>72</v>
      </c>
      <c r="E6" s="49"/>
      <c r="F6" s="49"/>
      <c r="G6" s="49"/>
      <c r="I6" s="54" t="s">
        <v>14</v>
      </c>
      <c r="J6" s="47">
        <v>108</v>
      </c>
      <c r="K6" s="47">
        <v>118</v>
      </c>
      <c r="L6" s="47">
        <v>105</v>
      </c>
      <c r="M6" s="49"/>
      <c r="N6" s="49"/>
      <c r="O6" s="49"/>
      <c r="Q6" s="12" t="s">
        <v>60</v>
      </c>
      <c r="R6">
        <f>SUM(B6,J6)</f>
        <v>252</v>
      </c>
      <c r="T6">
        <f>SUM(C6,K6)</f>
        <v>232</v>
      </c>
      <c r="V6">
        <f>SUM(D6,L6)</f>
        <v>177</v>
      </c>
      <c r="Y6" s="11"/>
      <c r="Z6" s="11" t="s">
        <v>61</v>
      </c>
      <c r="AA6" s="11" t="s">
        <v>39</v>
      </c>
      <c r="AB6" s="11" t="s">
        <v>61</v>
      </c>
      <c r="AC6" s="11" t="s">
        <v>39</v>
      </c>
      <c r="AD6" s="11" t="s">
        <v>61</v>
      </c>
      <c r="AE6" s="11" t="s">
        <v>39</v>
      </c>
    </row>
    <row r="7" spans="1:31" x14ac:dyDescent="0.3">
      <c r="A7" s="54" t="s">
        <v>16</v>
      </c>
      <c r="B7" s="47">
        <v>9</v>
      </c>
      <c r="C7" s="47">
        <v>13</v>
      </c>
      <c r="D7" s="47">
        <v>20</v>
      </c>
      <c r="E7" s="55">
        <v>6.25</v>
      </c>
      <c r="F7" s="55">
        <v>11.403508771929824</v>
      </c>
      <c r="G7" s="55">
        <v>27.777777777777779</v>
      </c>
      <c r="I7" s="54" t="s">
        <v>16</v>
      </c>
      <c r="J7" s="47">
        <v>15</v>
      </c>
      <c r="K7" s="47">
        <v>14</v>
      </c>
      <c r="L7" s="47">
        <v>25</v>
      </c>
      <c r="M7" s="55">
        <v>13.888888888888889</v>
      </c>
      <c r="N7" s="55">
        <v>11.864406779661017</v>
      </c>
      <c r="O7" s="55">
        <v>23.809523809523807</v>
      </c>
      <c r="Q7" s="54" t="s">
        <v>16</v>
      </c>
      <c r="R7" s="13">
        <f>AVERAGE(E7,M7)</f>
        <v>10.069444444444445</v>
      </c>
      <c r="S7" s="13">
        <f>STDEV(E7,M7)</f>
        <v>5.4015101340639049</v>
      </c>
      <c r="T7" s="13">
        <f>AVERAGE(F7,N7)</f>
        <v>11.63395777579542</v>
      </c>
      <c r="U7" s="13">
        <f>STDEV(F7,N7)</f>
        <v>0.32590410670209691</v>
      </c>
      <c r="V7" s="13">
        <f>AVERAGE(G7,O7)</f>
        <v>25.793650793650791</v>
      </c>
      <c r="W7" s="13">
        <f>STDEV(G7,O7)</f>
        <v>2.8059792904228105</v>
      </c>
      <c r="Y7" s="12" t="s">
        <v>62</v>
      </c>
      <c r="Z7" s="13">
        <v>69.7</v>
      </c>
      <c r="AA7" s="13">
        <v>3.23</v>
      </c>
      <c r="AB7" s="13">
        <v>39.1</v>
      </c>
      <c r="AC7" s="13">
        <v>6.88</v>
      </c>
      <c r="AD7" s="13">
        <v>39.200000000000003</v>
      </c>
      <c r="AE7" s="13">
        <v>9.1</v>
      </c>
    </row>
    <row r="8" spans="1:31" x14ac:dyDescent="0.3">
      <c r="A8" s="54" t="s">
        <v>18</v>
      </c>
      <c r="B8" s="47">
        <v>71</v>
      </c>
      <c r="C8" s="47">
        <v>64</v>
      </c>
      <c r="D8" s="47">
        <v>35</v>
      </c>
      <c r="E8" s="55">
        <v>49.305555555555557</v>
      </c>
      <c r="F8" s="55">
        <v>56.140350877192979</v>
      </c>
      <c r="G8" s="55">
        <v>48.611111111111107</v>
      </c>
      <c r="I8" s="54" t="s">
        <v>18</v>
      </c>
      <c r="J8" s="47">
        <v>23</v>
      </c>
      <c r="K8" s="47">
        <v>50</v>
      </c>
      <c r="L8" s="47">
        <v>61</v>
      </c>
      <c r="M8" s="55">
        <v>21.296296296296298</v>
      </c>
      <c r="N8" s="55">
        <v>42.372881355932201</v>
      </c>
      <c r="O8" s="55">
        <v>58.095238095238102</v>
      </c>
      <c r="Q8" s="54" t="s">
        <v>18</v>
      </c>
      <c r="R8" s="13">
        <f t="shared" ref="R8:R10" si="0">AVERAGE(E8,M8)</f>
        <v>35.300925925925924</v>
      </c>
      <c r="S8" s="13">
        <f t="shared" ref="S8:S10" si="1">STDEV(E8,M8)</f>
        <v>19.805537158234323</v>
      </c>
      <c r="T8" s="13">
        <f t="shared" ref="T8:T10" si="2">AVERAGE(F8,N8)</f>
        <v>49.25661611656259</v>
      </c>
      <c r="U8" s="13">
        <f t="shared" ref="U8:U10" si="3">STDEV(F8,N8)</f>
        <v>9.7350710582626228</v>
      </c>
      <c r="V8" s="13">
        <f t="shared" ref="V8:V10" si="4">AVERAGE(G8,O8)</f>
        <v>53.353174603174608</v>
      </c>
      <c r="W8" s="13">
        <f t="shared" ref="W8:W10" si="5">STDEV(G8,O8)</f>
        <v>6.7062905041105179</v>
      </c>
      <c r="Y8" s="12" t="s">
        <v>59</v>
      </c>
      <c r="Z8" s="13">
        <f t="shared" ref="Z8:AE8" si="6">R11</f>
        <v>54.629629629629633</v>
      </c>
      <c r="AA8" s="13">
        <f t="shared" si="6"/>
        <v>14.40402702417042</v>
      </c>
      <c r="AB8" s="13">
        <f t="shared" si="6"/>
        <v>39.10942610764198</v>
      </c>
      <c r="AC8" s="13">
        <f t="shared" si="6"/>
        <v>9.4091669515605414</v>
      </c>
      <c r="AD8" s="13">
        <f t="shared" si="6"/>
        <v>20.853174603174601</v>
      </c>
      <c r="AE8" s="13">
        <f t="shared" si="6"/>
        <v>3.9003112136877132</v>
      </c>
    </row>
    <row r="9" spans="1:31" x14ac:dyDescent="0.3">
      <c r="A9" s="54" t="s">
        <v>19</v>
      </c>
      <c r="B9" s="47">
        <v>61</v>
      </c>
      <c r="C9" s="47">
        <v>36</v>
      </c>
      <c r="D9" s="47">
        <v>12</v>
      </c>
      <c r="E9" s="55">
        <v>42.361111111111107</v>
      </c>
      <c r="F9" s="55">
        <v>31.578947368421051</v>
      </c>
      <c r="G9" s="55">
        <v>16.666666666666664</v>
      </c>
      <c r="I9" s="54" t="s">
        <v>19</v>
      </c>
      <c r="J9" s="47">
        <v>66</v>
      </c>
      <c r="K9" s="47">
        <v>50</v>
      </c>
      <c r="L9" s="47">
        <v>11</v>
      </c>
      <c r="M9" s="55">
        <v>61.111111111111114</v>
      </c>
      <c r="N9" s="55">
        <v>42.372881355932201</v>
      </c>
      <c r="O9" s="55">
        <v>10.476190476190476</v>
      </c>
      <c r="Q9" s="54" t="s">
        <v>19</v>
      </c>
      <c r="R9" s="13">
        <f t="shared" si="0"/>
        <v>51.736111111111114</v>
      </c>
      <c r="S9" s="13">
        <f t="shared" si="1"/>
        <v>13.258252147247731</v>
      </c>
      <c r="T9" s="13">
        <f t="shared" si="2"/>
        <v>36.975914362176624</v>
      </c>
      <c r="U9" s="13">
        <f t="shared" si="3"/>
        <v>7.6324639182490897</v>
      </c>
      <c r="V9" s="13">
        <f t="shared" si="4"/>
        <v>13.571428571428569</v>
      </c>
      <c r="W9" s="13">
        <f t="shared" si="5"/>
        <v>4.3773276930595824</v>
      </c>
      <c r="Y9" s="12" t="s">
        <v>63</v>
      </c>
      <c r="Z9" s="13">
        <f t="shared" ref="Z9:AE9" si="7">R19</f>
        <v>69.146825396825392</v>
      </c>
      <c r="AA9" s="13">
        <f t="shared" si="7"/>
        <v>4.3492679001553576</v>
      </c>
      <c r="AB9" s="13">
        <f t="shared" si="7"/>
        <v>37.833427477562289</v>
      </c>
      <c r="AC9" s="13">
        <f t="shared" si="7"/>
        <v>19.713602724098703</v>
      </c>
      <c r="AD9" s="13">
        <f t="shared" si="7"/>
        <v>24.491307398456378</v>
      </c>
      <c r="AE9" s="13">
        <f t="shared" si="7"/>
        <v>4.5699814578907816</v>
      </c>
    </row>
    <row r="10" spans="1:31" x14ac:dyDescent="0.3">
      <c r="A10" s="54" t="s">
        <v>20</v>
      </c>
      <c r="B10" s="47">
        <v>3</v>
      </c>
      <c r="C10" s="47">
        <v>1</v>
      </c>
      <c r="D10" s="47">
        <v>5</v>
      </c>
      <c r="E10" s="55">
        <v>2.083333333333333</v>
      </c>
      <c r="F10" s="55">
        <v>0.8771929824561403</v>
      </c>
      <c r="G10" s="55">
        <v>6.9444444444444446</v>
      </c>
      <c r="I10" s="54" t="s">
        <v>20</v>
      </c>
      <c r="J10" s="47">
        <v>4</v>
      </c>
      <c r="K10" s="47">
        <v>4</v>
      </c>
      <c r="L10" s="47">
        <v>8</v>
      </c>
      <c r="M10" s="55">
        <v>3.7037037037037033</v>
      </c>
      <c r="N10" s="55">
        <v>3.3898305084745761</v>
      </c>
      <c r="O10" s="55">
        <v>7.6190476190476195</v>
      </c>
      <c r="Q10" s="54" t="s">
        <v>20</v>
      </c>
      <c r="R10" s="13">
        <f t="shared" si="0"/>
        <v>2.8935185185185182</v>
      </c>
      <c r="S10" s="13">
        <f t="shared" si="1"/>
        <v>1.1457748769226461</v>
      </c>
      <c r="T10" s="13">
        <f t="shared" si="2"/>
        <v>2.1335117454653583</v>
      </c>
      <c r="U10" s="13">
        <f t="shared" si="3"/>
        <v>1.7767030333114262</v>
      </c>
      <c r="V10" s="13">
        <f t="shared" si="4"/>
        <v>7.2817460317460316</v>
      </c>
      <c r="W10" s="13">
        <f t="shared" si="5"/>
        <v>0.47701647937187747</v>
      </c>
      <c r="Y10" s="12" t="s">
        <v>64</v>
      </c>
      <c r="Z10" s="13">
        <f t="shared" ref="Z10:AE10" si="8">R27</f>
        <v>60.938642828118645</v>
      </c>
      <c r="AA10" s="13">
        <f t="shared" si="8"/>
        <v>5.0166941891577066</v>
      </c>
      <c r="AB10" s="13">
        <f t="shared" si="8"/>
        <v>18.21544151641239</v>
      </c>
      <c r="AC10" s="13">
        <f t="shared" si="8"/>
        <v>7.9112270479493523</v>
      </c>
      <c r="AD10" s="13">
        <f t="shared" si="8"/>
        <v>16.044494720965307</v>
      </c>
      <c r="AE10" s="13">
        <f t="shared" si="8"/>
        <v>3.6528517730979293</v>
      </c>
    </row>
    <row r="11" spans="1:31" x14ac:dyDescent="0.3">
      <c r="A11" s="45"/>
      <c r="B11" s="45"/>
      <c r="C11" s="45"/>
      <c r="D11" s="45"/>
      <c r="E11" s="45"/>
      <c r="F11" s="45"/>
      <c r="G11" s="45"/>
      <c r="I11" s="45"/>
      <c r="J11" s="45"/>
      <c r="K11" s="45"/>
      <c r="L11" s="45"/>
      <c r="M11" s="45"/>
      <c r="N11" s="45"/>
      <c r="O11" s="45"/>
      <c r="Q11" s="54" t="s">
        <v>65</v>
      </c>
      <c r="R11" s="13">
        <f>AVERAGE(SUM(E9:E10),SUM(M9:M10))</f>
        <v>54.629629629629633</v>
      </c>
      <c r="S11" s="13">
        <f>STDEV(SUM(E9:E10),SUM(M9:M10))</f>
        <v>14.40402702417042</v>
      </c>
      <c r="T11" s="13">
        <f>AVERAGE(SUM(F9:F10),SUM(N9:N10))</f>
        <v>39.10942610764198</v>
      </c>
      <c r="U11" s="13">
        <f>STDEV(SUM(F9:F10),SUM(N9:N10))</f>
        <v>9.4091669515605414</v>
      </c>
      <c r="V11" s="13">
        <f>AVERAGE(SUM(G9:G10),SUM(O9:O10))</f>
        <v>20.853174603174601</v>
      </c>
      <c r="W11" s="13">
        <f>STDEV(SUM(G9:G10),SUM(O9:O10))</f>
        <v>3.9003112136877132</v>
      </c>
    </row>
    <row r="12" spans="1:31" x14ac:dyDescent="0.3">
      <c r="A12" s="45"/>
      <c r="B12" s="46" t="s">
        <v>3</v>
      </c>
      <c r="C12" s="47"/>
      <c r="D12" s="47"/>
      <c r="E12" s="48" t="s">
        <v>4</v>
      </c>
      <c r="F12" s="49"/>
      <c r="G12" s="49"/>
      <c r="I12" s="45"/>
      <c r="J12" s="46" t="s">
        <v>3</v>
      </c>
      <c r="K12" s="47"/>
      <c r="L12" s="47"/>
      <c r="M12" s="48" t="s">
        <v>4</v>
      </c>
      <c r="N12" s="49"/>
      <c r="O12" s="49"/>
    </row>
    <row r="13" spans="1:31" x14ac:dyDescent="0.3">
      <c r="A13" s="50" t="s">
        <v>66</v>
      </c>
      <c r="B13" s="51" t="s">
        <v>7</v>
      </c>
      <c r="C13" s="51" t="s">
        <v>8</v>
      </c>
      <c r="D13" s="51" t="s">
        <v>9</v>
      </c>
      <c r="E13" s="52" t="s">
        <v>7</v>
      </c>
      <c r="F13" s="52" t="s">
        <v>10</v>
      </c>
      <c r="G13" s="52" t="s">
        <v>11</v>
      </c>
      <c r="I13" s="50" t="s">
        <v>66</v>
      </c>
      <c r="J13" s="51" t="s">
        <v>7</v>
      </c>
      <c r="K13" s="51" t="s">
        <v>8</v>
      </c>
      <c r="L13" s="51" t="s">
        <v>9</v>
      </c>
      <c r="M13" s="52" t="s">
        <v>7</v>
      </c>
      <c r="N13" s="52" t="s">
        <v>10</v>
      </c>
      <c r="O13" s="52" t="s">
        <v>11</v>
      </c>
      <c r="Q13" s="53" t="s">
        <v>63</v>
      </c>
      <c r="R13" s="51" t="s">
        <v>7</v>
      </c>
      <c r="S13" s="51"/>
      <c r="T13" s="51" t="s">
        <v>8</v>
      </c>
      <c r="U13" s="51"/>
      <c r="V13" s="51" t="s">
        <v>9</v>
      </c>
      <c r="W13" s="51"/>
    </row>
    <row r="14" spans="1:31" x14ac:dyDescent="0.3">
      <c r="A14" s="54" t="s">
        <v>14</v>
      </c>
      <c r="B14" s="47">
        <v>112</v>
      </c>
      <c r="C14" s="47">
        <v>141</v>
      </c>
      <c r="D14" s="47">
        <v>127</v>
      </c>
      <c r="E14" s="49"/>
      <c r="F14" s="49"/>
      <c r="G14" s="49"/>
      <c r="I14" s="54" t="s">
        <v>14</v>
      </c>
      <c r="J14" s="47">
        <v>108</v>
      </c>
      <c r="K14" s="47">
        <v>113</v>
      </c>
      <c r="L14" s="47">
        <v>101</v>
      </c>
      <c r="M14" s="49"/>
      <c r="N14" s="49"/>
      <c r="O14" s="49"/>
      <c r="Q14" s="12" t="s">
        <v>60</v>
      </c>
      <c r="R14">
        <f>SUM(B14,J14)</f>
        <v>220</v>
      </c>
      <c r="T14">
        <f>SUM(C14,K14)</f>
        <v>254</v>
      </c>
      <c r="V14">
        <f>SUM(D14,L14)</f>
        <v>228</v>
      </c>
    </row>
    <row r="15" spans="1:31" x14ac:dyDescent="0.3">
      <c r="A15" s="54" t="s">
        <v>16</v>
      </c>
      <c r="B15" s="47">
        <v>1</v>
      </c>
      <c r="C15" s="47">
        <v>20</v>
      </c>
      <c r="D15" s="47">
        <v>47</v>
      </c>
      <c r="E15" s="55">
        <v>0.89285714285714279</v>
      </c>
      <c r="F15" s="55">
        <v>14.184397163120568</v>
      </c>
      <c r="G15" s="55">
        <v>37.00787401574803</v>
      </c>
      <c r="I15" s="54" t="s">
        <v>16</v>
      </c>
      <c r="J15" s="47">
        <v>6</v>
      </c>
      <c r="K15" s="47">
        <v>34</v>
      </c>
      <c r="L15" s="47">
        <v>31</v>
      </c>
      <c r="M15" s="55">
        <v>5.5555555555555554</v>
      </c>
      <c r="N15" s="55">
        <v>30.088495575221241</v>
      </c>
      <c r="O15" s="55">
        <v>30.693069306930692</v>
      </c>
      <c r="Q15" s="54" t="s">
        <v>16</v>
      </c>
      <c r="R15" s="13">
        <f>AVERAGE(E15,M15)</f>
        <v>3.2242063492063489</v>
      </c>
      <c r="S15" s="13">
        <f>STDEV(E15,M15)</f>
        <v>3.2970256662467992</v>
      </c>
      <c r="T15" s="13">
        <f>AVERAGE(F15,N15)</f>
        <v>22.136446369170905</v>
      </c>
      <c r="U15" s="13">
        <f>STDEV(F15,N15)</f>
        <v>11.245895835854594</v>
      </c>
      <c r="V15" s="13">
        <f>AVERAGE(G15,O15)</f>
        <v>33.850471661339363</v>
      </c>
      <c r="W15" s="13">
        <f>STDEV(G15,O15)</f>
        <v>4.4652412314734811</v>
      </c>
    </row>
    <row r="16" spans="1:31" x14ac:dyDescent="0.3">
      <c r="A16" s="54" t="s">
        <v>18</v>
      </c>
      <c r="B16" s="47">
        <v>37</v>
      </c>
      <c r="C16" s="47">
        <v>48</v>
      </c>
      <c r="D16" s="47">
        <v>53</v>
      </c>
      <c r="E16" s="55">
        <v>33.035714285714285</v>
      </c>
      <c r="F16" s="55">
        <v>34.042553191489361</v>
      </c>
      <c r="G16" s="55">
        <v>41.732283464566926</v>
      </c>
      <c r="I16" s="54" t="s">
        <v>18</v>
      </c>
      <c r="J16" s="47">
        <v>24</v>
      </c>
      <c r="K16" s="47">
        <v>52</v>
      </c>
      <c r="L16" s="47">
        <v>42</v>
      </c>
      <c r="M16" s="55">
        <v>22.222222222222221</v>
      </c>
      <c r="N16" s="55">
        <v>46.017699115044245</v>
      </c>
      <c r="O16" s="55">
        <v>41.584158415841586</v>
      </c>
      <c r="Q16" s="54" t="s">
        <v>18</v>
      </c>
      <c r="R16" s="13">
        <f t="shared" ref="R16:R18" si="9">AVERAGE(E16,M16)</f>
        <v>27.628968253968253</v>
      </c>
      <c r="S16" s="13">
        <f t="shared" ref="S16:S18" si="10">STDEV(E16,M16)</f>
        <v>7.6462935664021723</v>
      </c>
      <c r="T16" s="13">
        <f t="shared" ref="T16:T18" si="11">AVERAGE(F16,N16)</f>
        <v>40.030126153266806</v>
      </c>
      <c r="U16" s="13">
        <f t="shared" ref="U16:U18" si="12">STDEV(F16,N16)</f>
        <v>8.4677068882440771</v>
      </c>
      <c r="V16" s="13">
        <f t="shared" ref="V16:V18" si="13">AVERAGE(G16,O16)</f>
        <v>41.658220940204259</v>
      </c>
      <c r="W16" s="13">
        <f t="shared" ref="W16:W18" si="14">STDEV(G16,O16)</f>
        <v>0.10474022641727603</v>
      </c>
    </row>
    <row r="17" spans="1:39" x14ac:dyDescent="0.3">
      <c r="A17" s="54" t="s">
        <v>19</v>
      </c>
      <c r="B17" s="47">
        <v>67</v>
      </c>
      <c r="C17" s="47">
        <v>70</v>
      </c>
      <c r="D17" s="47">
        <v>13</v>
      </c>
      <c r="E17" s="55">
        <v>59.821428571428569</v>
      </c>
      <c r="F17" s="55">
        <v>49.645390070921984</v>
      </c>
      <c r="G17" s="55">
        <v>10.236220472440944</v>
      </c>
      <c r="I17" s="54" t="s">
        <v>19</v>
      </c>
      <c r="J17" s="47">
        <v>73</v>
      </c>
      <c r="K17" s="47">
        <v>22</v>
      </c>
      <c r="L17" s="47">
        <v>24</v>
      </c>
      <c r="M17" s="55">
        <v>67.592592592592595</v>
      </c>
      <c r="N17" s="55">
        <v>19.469026548672566</v>
      </c>
      <c r="O17" s="55">
        <v>23.762376237623762</v>
      </c>
      <c r="Q17" s="54" t="s">
        <v>19</v>
      </c>
      <c r="R17" s="13">
        <f t="shared" si="9"/>
        <v>63.707010582010582</v>
      </c>
      <c r="S17" s="13">
        <f t="shared" si="10"/>
        <v>5.4950427770780017</v>
      </c>
      <c r="T17" s="13">
        <f t="shared" si="11"/>
        <v>34.557208309797275</v>
      </c>
      <c r="U17" s="13">
        <f t="shared" si="12"/>
        <v>21.337911278132939</v>
      </c>
      <c r="V17" s="13">
        <f t="shared" si="13"/>
        <v>16.999298355032352</v>
      </c>
      <c r="W17" s="13">
        <f t="shared" si="14"/>
        <v>9.5644364649462847</v>
      </c>
    </row>
    <row r="18" spans="1:39" x14ac:dyDescent="0.3">
      <c r="A18" s="54" t="s">
        <v>20</v>
      </c>
      <c r="B18" s="47">
        <v>7</v>
      </c>
      <c r="C18" s="47">
        <v>3</v>
      </c>
      <c r="D18" s="47">
        <v>14</v>
      </c>
      <c r="E18" s="55">
        <v>6.25</v>
      </c>
      <c r="F18" s="55">
        <v>2.1276595744680851</v>
      </c>
      <c r="G18" s="55">
        <v>11.023622047244094</v>
      </c>
      <c r="I18" s="54" t="s">
        <v>20</v>
      </c>
      <c r="J18" s="47">
        <v>5</v>
      </c>
      <c r="K18" s="47">
        <v>5</v>
      </c>
      <c r="L18" s="47">
        <v>4</v>
      </c>
      <c r="M18" s="55">
        <v>4.6296296296296298</v>
      </c>
      <c r="N18" s="55">
        <v>4.4247787610619467</v>
      </c>
      <c r="O18" s="55">
        <v>3.9603960396039604</v>
      </c>
      <c r="Q18" s="54" t="s">
        <v>20</v>
      </c>
      <c r="R18" s="13">
        <f t="shared" si="9"/>
        <v>5.4398148148148149</v>
      </c>
      <c r="S18" s="13">
        <f t="shared" si="10"/>
        <v>1.1457748769226477</v>
      </c>
      <c r="T18" s="13">
        <f t="shared" si="11"/>
        <v>3.2762191677650159</v>
      </c>
      <c r="U18" s="13">
        <f t="shared" si="12"/>
        <v>1.6243085540342463</v>
      </c>
      <c r="V18" s="13">
        <f t="shared" si="13"/>
        <v>7.4920090434240274</v>
      </c>
      <c r="W18" s="13">
        <f t="shared" si="14"/>
        <v>4.9944550070555245</v>
      </c>
    </row>
    <row r="19" spans="1:39" x14ac:dyDescent="0.3">
      <c r="A19" s="45"/>
      <c r="B19" s="45"/>
      <c r="C19" s="45"/>
      <c r="D19" s="45"/>
      <c r="E19" s="45"/>
      <c r="F19" s="45"/>
      <c r="G19" s="45"/>
      <c r="I19" s="45"/>
      <c r="J19" s="45"/>
      <c r="K19" s="45"/>
      <c r="L19" s="45"/>
      <c r="M19" s="45"/>
      <c r="N19" s="45"/>
      <c r="O19" s="45"/>
      <c r="Q19" s="54" t="s">
        <v>65</v>
      </c>
      <c r="R19" s="13">
        <f>AVERAGE(SUM(E17:E18),SUM(M17:M18))</f>
        <v>69.146825396825392</v>
      </c>
      <c r="S19" s="13">
        <f>STDEV(SUM(E17:E18),SUM(M17:M18))</f>
        <v>4.3492679001553576</v>
      </c>
      <c r="T19" s="13">
        <f>AVERAGE(SUM(F17:F18),SUM(N17:N18))</f>
        <v>37.833427477562289</v>
      </c>
      <c r="U19" s="13">
        <f>STDEV(SUM(F17:F18),SUM(N17:N18))</f>
        <v>19.713602724098703</v>
      </c>
      <c r="V19" s="13">
        <f>AVERAGE(SUM(G17:G18),SUM(O17:O18))</f>
        <v>24.491307398456378</v>
      </c>
      <c r="W19" s="13">
        <f>STDEV(SUM(G17:G18),SUM(O17:O18))</f>
        <v>4.5699814578907816</v>
      </c>
    </row>
    <row r="20" spans="1:39" x14ac:dyDescent="0.3">
      <c r="A20" s="45"/>
      <c r="B20" s="46" t="s">
        <v>3</v>
      </c>
      <c r="C20" s="47"/>
      <c r="D20" s="47"/>
      <c r="E20" s="48" t="s">
        <v>4</v>
      </c>
      <c r="F20" s="49"/>
      <c r="G20" s="49"/>
      <c r="I20" s="45"/>
      <c r="J20" s="46" t="s">
        <v>3</v>
      </c>
      <c r="K20" s="47"/>
      <c r="L20" s="47"/>
      <c r="M20" s="48" t="s">
        <v>4</v>
      </c>
      <c r="N20" s="49"/>
      <c r="O20" s="49"/>
    </row>
    <row r="21" spans="1:39" x14ac:dyDescent="0.3">
      <c r="A21" s="50" t="s">
        <v>67</v>
      </c>
      <c r="B21" s="51" t="s">
        <v>7</v>
      </c>
      <c r="C21" s="51" t="s">
        <v>8</v>
      </c>
      <c r="D21" s="51" t="s">
        <v>9</v>
      </c>
      <c r="E21" s="52" t="s">
        <v>7</v>
      </c>
      <c r="F21" s="52" t="s">
        <v>10</v>
      </c>
      <c r="G21" s="52" t="s">
        <v>11</v>
      </c>
      <c r="I21" s="50" t="s">
        <v>67</v>
      </c>
      <c r="J21" s="51" t="s">
        <v>7</v>
      </c>
      <c r="K21" s="51" t="s">
        <v>8</v>
      </c>
      <c r="L21" s="51" t="s">
        <v>9</v>
      </c>
      <c r="M21" s="52" t="s">
        <v>7</v>
      </c>
      <c r="N21" s="52" t="s">
        <v>10</v>
      </c>
      <c r="O21" s="52" t="s">
        <v>11</v>
      </c>
      <c r="Q21" s="53" t="s">
        <v>64</v>
      </c>
      <c r="R21" s="51" t="s">
        <v>7</v>
      </c>
      <c r="S21" s="51"/>
      <c r="T21" s="51" t="s">
        <v>8</v>
      </c>
      <c r="U21" s="51"/>
      <c r="V21" s="51" t="s">
        <v>9</v>
      </c>
      <c r="W21" s="51"/>
    </row>
    <row r="22" spans="1:39" x14ac:dyDescent="0.3">
      <c r="A22" s="54" t="s">
        <v>14</v>
      </c>
      <c r="B22" s="47">
        <v>107</v>
      </c>
      <c r="C22" s="47">
        <v>105</v>
      </c>
      <c r="D22" s="47">
        <v>104</v>
      </c>
      <c r="E22" s="49"/>
      <c r="F22" s="49"/>
      <c r="G22" s="49"/>
      <c r="I22" s="54" t="s">
        <v>14</v>
      </c>
      <c r="J22" s="47">
        <v>115</v>
      </c>
      <c r="K22" s="47">
        <v>103</v>
      </c>
      <c r="L22" s="47">
        <v>102</v>
      </c>
      <c r="M22" s="49"/>
      <c r="N22" s="49"/>
      <c r="O22" s="49"/>
      <c r="Q22" s="12" t="s">
        <v>60</v>
      </c>
      <c r="R22">
        <f>SUM(B22,J22)</f>
        <v>222</v>
      </c>
      <c r="T22">
        <f>SUM(C22,K22)</f>
        <v>208</v>
      </c>
      <c r="V22">
        <f>SUM(D22,L22)</f>
        <v>206</v>
      </c>
    </row>
    <row r="23" spans="1:39" x14ac:dyDescent="0.3">
      <c r="A23" s="54" t="s">
        <v>16</v>
      </c>
      <c r="B23" s="47">
        <v>5</v>
      </c>
      <c r="C23" s="47">
        <v>37</v>
      </c>
      <c r="D23" s="47">
        <v>34</v>
      </c>
      <c r="E23" s="55">
        <v>4.6728971962616823</v>
      </c>
      <c r="F23" s="55">
        <v>35.238095238095241</v>
      </c>
      <c r="G23" s="55">
        <v>32.692307692307693</v>
      </c>
      <c r="I23" s="54" t="s">
        <v>16</v>
      </c>
      <c r="J23" s="47">
        <v>9</v>
      </c>
      <c r="K23" s="47">
        <v>25</v>
      </c>
      <c r="L23" s="47">
        <v>41</v>
      </c>
      <c r="M23" s="55">
        <v>7.8260869565217401</v>
      </c>
      <c r="N23" s="55">
        <v>24.271844660194176</v>
      </c>
      <c r="O23" s="55">
        <v>40.196078431372548</v>
      </c>
      <c r="Q23" s="54" t="s">
        <v>16</v>
      </c>
      <c r="R23" s="13">
        <f>AVERAGE(E23,M23)</f>
        <v>6.2494920763917108</v>
      </c>
      <c r="S23" s="13">
        <f>STDEV(E23,M23)</f>
        <v>2.2296418618478744</v>
      </c>
      <c r="T23" s="13">
        <f>AVERAGE(F23,N23)</f>
        <v>29.754969949144709</v>
      </c>
      <c r="U23" s="13">
        <f>STDEV(F23,N23)</f>
        <v>7.7543101478247598</v>
      </c>
      <c r="V23" s="13">
        <f>AVERAGE(G23,O23)</f>
        <v>36.444193061840124</v>
      </c>
      <c r="W23" s="13">
        <f>STDEV(G23,O23)</f>
        <v>5.3059671740619399</v>
      </c>
    </row>
    <row r="24" spans="1:39" x14ac:dyDescent="0.3">
      <c r="A24" s="54" t="s">
        <v>18</v>
      </c>
      <c r="B24" s="47">
        <v>33</v>
      </c>
      <c r="C24" s="47">
        <v>43</v>
      </c>
      <c r="D24" s="47">
        <v>56</v>
      </c>
      <c r="E24" s="55">
        <v>30.841121495327101</v>
      </c>
      <c r="F24" s="55">
        <v>40.952380952380949</v>
      </c>
      <c r="G24" s="55">
        <v>53.846153846153847</v>
      </c>
      <c r="I24" s="54" t="s">
        <v>18</v>
      </c>
      <c r="J24" s="47">
        <v>40</v>
      </c>
      <c r="K24" s="47">
        <v>65</v>
      </c>
      <c r="L24" s="47">
        <v>42</v>
      </c>
      <c r="M24" s="55">
        <v>34.782608695652172</v>
      </c>
      <c r="N24" s="55">
        <v>63.10679611650486</v>
      </c>
      <c r="O24" s="55">
        <v>41.17647058823529</v>
      </c>
      <c r="Q24" s="54" t="s">
        <v>18</v>
      </c>
      <c r="R24" s="13">
        <f t="shared" ref="R24:R26" si="15">AVERAGE(E24,M24)</f>
        <v>32.811865095489637</v>
      </c>
      <c r="S24" s="13">
        <f t="shared" ref="S24:S26" si="16">STDEV(E24,M24)</f>
        <v>2.7870523273098375</v>
      </c>
      <c r="T24" s="13">
        <f t="shared" ref="T24:T26" si="17">AVERAGE(F24,N24)</f>
        <v>52.029588534442908</v>
      </c>
      <c r="U24" s="13">
        <f t="shared" ref="U24:U26" si="18">STDEV(F24,N24)</f>
        <v>15.665537195774064</v>
      </c>
      <c r="V24" s="13">
        <f t="shared" ref="V24:V26" si="19">AVERAGE(G24,O24)</f>
        <v>47.511312217194572</v>
      </c>
      <c r="W24" s="13">
        <f t="shared" ref="W24:W26" si="20">STDEV(G24,O24)</f>
        <v>8.9588189471598696</v>
      </c>
    </row>
    <row r="25" spans="1:39" x14ac:dyDescent="0.3">
      <c r="A25" s="54" t="s">
        <v>19</v>
      </c>
      <c r="B25" s="47">
        <v>64</v>
      </c>
      <c r="C25" s="47">
        <v>23</v>
      </c>
      <c r="D25" s="47">
        <v>13</v>
      </c>
      <c r="E25" s="55">
        <v>59.813084112149525</v>
      </c>
      <c r="F25" s="55">
        <v>21.904761904761905</v>
      </c>
      <c r="G25" s="55">
        <v>12.5</v>
      </c>
      <c r="I25" s="54" t="s">
        <v>19</v>
      </c>
      <c r="J25" s="47">
        <v>63</v>
      </c>
      <c r="K25" s="47">
        <v>12</v>
      </c>
      <c r="L25" s="47">
        <v>17</v>
      </c>
      <c r="M25" s="55">
        <v>54.782608695652172</v>
      </c>
      <c r="N25" s="55">
        <v>11.650485436893204</v>
      </c>
      <c r="O25" s="55">
        <v>16.666666666666664</v>
      </c>
      <c r="Q25" s="54" t="s">
        <v>19</v>
      </c>
      <c r="R25" s="13">
        <f t="shared" si="15"/>
        <v>57.297846403900849</v>
      </c>
      <c r="S25" s="13">
        <f t="shared" si="16"/>
        <v>3.5570832795975003</v>
      </c>
      <c r="T25" s="13">
        <f t="shared" si="17"/>
        <v>16.777623670827555</v>
      </c>
      <c r="U25" s="13">
        <f t="shared" si="18"/>
        <v>7.2508684265915919</v>
      </c>
      <c r="V25" s="13">
        <f t="shared" si="19"/>
        <v>14.583333333333332</v>
      </c>
      <c r="W25" s="13">
        <f t="shared" si="20"/>
        <v>2.9462782549439459</v>
      </c>
    </row>
    <row r="26" spans="1:39" x14ac:dyDescent="0.3">
      <c r="A26" s="54" t="s">
        <v>20</v>
      </c>
      <c r="B26" s="47">
        <v>5</v>
      </c>
      <c r="C26" s="47">
        <v>2</v>
      </c>
      <c r="D26" s="47">
        <v>1</v>
      </c>
      <c r="E26" s="55">
        <v>4.6728971962616823</v>
      </c>
      <c r="F26" s="55">
        <v>1.9047619047619049</v>
      </c>
      <c r="G26" s="55">
        <v>0.96153846153846156</v>
      </c>
      <c r="I26" s="54" t="s">
        <v>20</v>
      </c>
      <c r="J26" s="47">
        <v>3</v>
      </c>
      <c r="K26" s="47">
        <v>1</v>
      </c>
      <c r="L26" s="47">
        <v>2</v>
      </c>
      <c r="M26" s="55">
        <v>2.6086956521739131</v>
      </c>
      <c r="N26" s="55">
        <v>0.97087378640776689</v>
      </c>
      <c r="O26" s="55">
        <v>1.9607843137254901</v>
      </c>
      <c r="Q26" s="54" t="s">
        <v>20</v>
      </c>
      <c r="R26" s="13">
        <f t="shared" si="15"/>
        <v>3.6407964242177977</v>
      </c>
      <c r="S26" s="13">
        <f t="shared" si="16"/>
        <v>1.4596109095602035</v>
      </c>
      <c r="T26" s="13">
        <f t="shared" si="17"/>
        <v>1.4378178455848358</v>
      </c>
      <c r="U26" s="13">
        <f t="shared" si="18"/>
        <v>0.66035862135775647</v>
      </c>
      <c r="V26" s="13">
        <f t="shared" si="19"/>
        <v>1.4611613876319758</v>
      </c>
      <c r="W26" s="13">
        <f t="shared" si="20"/>
        <v>0.70657351815397873</v>
      </c>
    </row>
    <row r="27" spans="1:39" x14ac:dyDescent="0.3">
      <c r="Q27" s="54" t="s">
        <v>65</v>
      </c>
      <c r="R27" s="13">
        <f>AVERAGE(SUM(E25:E26),SUM(M25:M26))</f>
        <v>60.938642828118645</v>
      </c>
      <c r="S27" s="13">
        <f>STDEV(SUM(E25:E26),SUM(M25:M26))</f>
        <v>5.0166941891577066</v>
      </c>
      <c r="T27" s="13">
        <f>AVERAGE(SUM(F25:F26),SUM(N25:N26))</f>
        <v>18.21544151641239</v>
      </c>
      <c r="U27" s="13">
        <f>STDEV(SUM(F25:F26),SUM(N25:N26))</f>
        <v>7.9112270479493523</v>
      </c>
      <c r="V27" s="13">
        <f>AVERAGE(SUM(G25:G26),SUM(O25:O26))</f>
        <v>16.044494720965307</v>
      </c>
      <c r="W27" s="13">
        <f>STDEV(SUM(G25:G26),SUM(O25:O26))</f>
        <v>3.6528517730979293</v>
      </c>
    </row>
    <row r="29" spans="1:39" ht="21" x14ac:dyDescent="0.4">
      <c r="A29" s="44" t="s">
        <v>68</v>
      </c>
    </row>
    <row r="30" spans="1:39" ht="15.6" x14ac:dyDescent="0.3">
      <c r="A30" s="58" t="s">
        <v>6</v>
      </c>
      <c r="B30" s="58"/>
      <c r="C30" s="58"/>
      <c r="D30" s="58"/>
      <c r="E30" s="58"/>
      <c r="F30" s="58"/>
      <c r="G30" s="58"/>
      <c r="I30" s="58" t="s">
        <v>22</v>
      </c>
      <c r="J30" s="58"/>
      <c r="K30" s="58"/>
      <c r="L30" s="58"/>
      <c r="M30" s="58"/>
      <c r="N30" s="58"/>
      <c r="O30" s="58"/>
      <c r="Q30" s="58" t="s">
        <v>23</v>
      </c>
      <c r="R30" s="58"/>
      <c r="S30" s="58"/>
      <c r="T30" s="58"/>
      <c r="U30" s="58"/>
      <c r="V30" s="58"/>
      <c r="W30" s="58"/>
      <c r="Y30" s="58" t="s">
        <v>56</v>
      </c>
      <c r="Z30" s="58"/>
      <c r="AA30" s="58"/>
      <c r="AB30" s="58"/>
      <c r="AC30" s="58"/>
      <c r="AD30" s="58"/>
      <c r="AE30" s="58"/>
      <c r="AG30" s="58" t="s">
        <v>57</v>
      </c>
      <c r="AH30" s="58"/>
      <c r="AI30" s="58"/>
      <c r="AJ30" s="58"/>
      <c r="AK30" s="58"/>
      <c r="AL30" s="58"/>
      <c r="AM30" s="58"/>
    </row>
    <row r="31" spans="1:39" x14ac:dyDescent="0.3">
      <c r="A31" s="45"/>
      <c r="B31" s="46" t="s">
        <v>3</v>
      </c>
      <c r="C31" s="47"/>
      <c r="D31" s="47"/>
      <c r="E31" s="48" t="s">
        <v>4</v>
      </c>
      <c r="F31" s="49"/>
      <c r="G31" s="49"/>
      <c r="I31" s="45"/>
      <c r="J31" s="46" t="s">
        <v>3</v>
      </c>
      <c r="K31" s="47"/>
      <c r="L31" s="47"/>
      <c r="M31" s="48" t="s">
        <v>4</v>
      </c>
      <c r="N31" s="49"/>
      <c r="O31" s="49"/>
      <c r="Q31" s="45"/>
      <c r="R31" s="46" t="s">
        <v>3</v>
      </c>
      <c r="S31" s="47"/>
      <c r="T31" s="47"/>
      <c r="U31" s="48" t="s">
        <v>4</v>
      </c>
      <c r="V31" s="49"/>
      <c r="W31" s="49"/>
      <c r="AG31" s="12"/>
      <c r="AH31" s="12" t="s">
        <v>7</v>
      </c>
      <c r="AI31" s="12"/>
      <c r="AJ31" s="12" t="s">
        <v>8</v>
      </c>
      <c r="AK31" s="12"/>
      <c r="AL31" s="12" t="s">
        <v>9</v>
      </c>
      <c r="AM31" s="12"/>
    </row>
    <row r="32" spans="1:39" x14ac:dyDescent="0.3">
      <c r="A32" s="50" t="s">
        <v>69</v>
      </c>
      <c r="B32" s="51" t="s">
        <v>7</v>
      </c>
      <c r="C32" s="51" t="s">
        <v>8</v>
      </c>
      <c r="D32" s="51" t="s">
        <v>9</v>
      </c>
      <c r="E32" s="52" t="s">
        <v>7</v>
      </c>
      <c r="F32" s="52" t="s">
        <v>10</v>
      </c>
      <c r="G32" s="52" t="s">
        <v>11</v>
      </c>
      <c r="I32" s="50" t="s">
        <v>69</v>
      </c>
      <c r="J32" s="51" t="s">
        <v>7</v>
      </c>
      <c r="K32" s="51" t="s">
        <v>8</v>
      </c>
      <c r="L32" s="51" t="s">
        <v>9</v>
      </c>
      <c r="M32" s="52" t="s">
        <v>7</v>
      </c>
      <c r="N32" s="52" t="s">
        <v>10</v>
      </c>
      <c r="O32" s="52" t="s">
        <v>11</v>
      </c>
      <c r="Q32" s="50" t="s">
        <v>69</v>
      </c>
      <c r="R32" s="51" t="s">
        <v>7</v>
      </c>
      <c r="S32" s="51" t="s">
        <v>8</v>
      </c>
      <c r="T32" s="51" t="s">
        <v>9</v>
      </c>
      <c r="U32" s="52" t="s">
        <v>7</v>
      </c>
      <c r="V32" s="52" t="s">
        <v>10</v>
      </c>
      <c r="W32" s="52" t="s">
        <v>11</v>
      </c>
      <c r="Y32" s="53" t="s">
        <v>70</v>
      </c>
      <c r="Z32" s="51" t="s">
        <v>7</v>
      </c>
      <c r="AA32" s="51"/>
      <c r="AB32" s="51" t="s">
        <v>8</v>
      </c>
      <c r="AC32" s="51"/>
      <c r="AD32" s="51" t="s">
        <v>9</v>
      </c>
      <c r="AE32" s="51"/>
      <c r="AG32" s="11"/>
      <c r="AH32" s="11" t="s">
        <v>61</v>
      </c>
      <c r="AI32" s="11" t="s">
        <v>39</v>
      </c>
      <c r="AJ32" s="11" t="s">
        <v>61</v>
      </c>
      <c r="AK32" s="11" t="s">
        <v>39</v>
      </c>
      <c r="AL32" s="11" t="s">
        <v>61</v>
      </c>
      <c r="AM32" s="11" t="s">
        <v>39</v>
      </c>
    </row>
    <row r="33" spans="1:39" x14ac:dyDescent="0.3">
      <c r="A33" s="54" t="s">
        <v>14</v>
      </c>
      <c r="B33" s="47">
        <v>102</v>
      </c>
      <c r="C33" s="47">
        <v>101</v>
      </c>
      <c r="D33" s="47">
        <v>105</v>
      </c>
      <c r="E33" s="49"/>
      <c r="F33" s="49"/>
      <c r="G33" s="49"/>
      <c r="I33" s="54" t="s">
        <v>14</v>
      </c>
      <c r="J33" s="47">
        <v>116</v>
      </c>
      <c r="K33" s="47">
        <v>100</v>
      </c>
      <c r="L33" s="47">
        <v>152</v>
      </c>
      <c r="M33" s="49"/>
      <c r="N33" s="49"/>
      <c r="O33" s="49"/>
      <c r="Q33" s="54" t="s">
        <v>14</v>
      </c>
      <c r="R33" s="47">
        <v>104</v>
      </c>
      <c r="S33" s="47">
        <v>109</v>
      </c>
      <c r="T33" s="47">
        <v>107</v>
      </c>
      <c r="U33" s="49"/>
      <c r="V33" s="49"/>
      <c r="W33" s="49"/>
      <c r="Y33" s="12" t="s">
        <v>60</v>
      </c>
      <c r="Z33">
        <v>322</v>
      </c>
      <c r="AB33">
        <v>310</v>
      </c>
      <c r="AD33">
        <v>364</v>
      </c>
      <c r="AG33" s="12" t="s">
        <v>70</v>
      </c>
      <c r="AH33" s="13">
        <v>63.658743780447644</v>
      </c>
      <c r="AI33" s="13">
        <v>8.0341021974185001</v>
      </c>
      <c r="AJ33" s="13">
        <v>58.730281285009234</v>
      </c>
      <c r="AK33" s="13">
        <v>6.2623891509132834</v>
      </c>
      <c r="AL33" s="13">
        <v>62.53652042879785</v>
      </c>
      <c r="AM33" s="13">
        <v>6.8134682673596236</v>
      </c>
    </row>
    <row r="34" spans="1:39" x14ac:dyDescent="0.3">
      <c r="A34" s="54" t="s">
        <v>16</v>
      </c>
      <c r="B34" s="47">
        <v>3</v>
      </c>
      <c r="C34" s="47">
        <v>13</v>
      </c>
      <c r="D34" s="47">
        <v>2</v>
      </c>
      <c r="E34" s="55">
        <v>2.9411764705882351</v>
      </c>
      <c r="F34" s="55">
        <v>12.871287128712872</v>
      </c>
      <c r="G34" s="55">
        <v>1.9047619047619049</v>
      </c>
      <c r="I34" s="54" t="s">
        <v>16</v>
      </c>
      <c r="J34" s="47">
        <v>0</v>
      </c>
      <c r="K34" s="47">
        <v>4</v>
      </c>
      <c r="L34" s="47">
        <v>1</v>
      </c>
      <c r="M34" s="55">
        <v>0</v>
      </c>
      <c r="N34" s="55">
        <v>4</v>
      </c>
      <c r="O34" s="55">
        <v>0.6578947368421052</v>
      </c>
      <c r="Q34" s="54" t="s">
        <v>16</v>
      </c>
      <c r="R34" s="47">
        <v>3</v>
      </c>
      <c r="S34" s="47">
        <v>5</v>
      </c>
      <c r="T34" s="47">
        <v>5</v>
      </c>
      <c r="U34" s="55">
        <v>2.8846153846153846</v>
      </c>
      <c r="V34" s="55">
        <v>4.5871559633027523</v>
      </c>
      <c r="W34" s="55">
        <v>4.6728971962616823</v>
      </c>
      <c r="Y34" s="54" t="s">
        <v>16</v>
      </c>
      <c r="Z34" s="13">
        <v>1.9419306184012066</v>
      </c>
      <c r="AA34" s="13">
        <v>1.6819990143055004</v>
      </c>
      <c r="AB34" s="13">
        <v>7.1528143640052084</v>
      </c>
      <c r="AC34" s="13">
        <v>4.9610367970655069</v>
      </c>
      <c r="AD34" s="13">
        <v>2.4118512792885642</v>
      </c>
      <c r="AE34" s="13">
        <v>2.0549734578832619</v>
      </c>
      <c r="AG34" s="12" t="s">
        <v>71</v>
      </c>
      <c r="AH34" s="13">
        <v>65.724496426250809</v>
      </c>
      <c r="AI34" s="13">
        <v>3.1935264654094233</v>
      </c>
      <c r="AJ34" s="13">
        <v>48.932178932178921</v>
      </c>
      <c r="AK34" s="13">
        <v>7.4700520667261747</v>
      </c>
      <c r="AL34" s="13">
        <v>46.09574800831632</v>
      </c>
      <c r="AM34" s="13">
        <v>14.873106697196185</v>
      </c>
    </row>
    <row r="35" spans="1:39" x14ac:dyDescent="0.3">
      <c r="A35" s="54" t="s">
        <v>18</v>
      </c>
      <c r="B35" s="47">
        <v>43</v>
      </c>
      <c r="C35" s="47">
        <v>35</v>
      </c>
      <c r="D35" s="47">
        <v>44</v>
      </c>
      <c r="E35" s="55">
        <v>42.156862745098039</v>
      </c>
      <c r="F35" s="55">
        <v>34.653465346534652</v>
      </c>
      <c r="G35" s="55">
        <v>41.904761904761905</v>
      </c>
      <c r="I35" s="54" t="s">
        <v>18</v>
      </c>
      <c r="J35" s="47">
        <v>34</v>
      </c>
      <c r="K35" s="47">
        <v>31</v>
      </c>
      <c r="L35" s="47">
        <v>45</v>
      </c>
      <c r="M35" s="55">
        <v>29.310344827586203</v>
      </c>
      <c r="N35" s="55">
        <v>31</v>
      </c>
      <c r="O35" s="55">
        <v>29.605263157894733</v>
      </c>
      <c r="Q35" s="54" t="s">
        <v>18</v>
      </c>
      <c r="R35" s="47">
        <v>33</v>
      </c>
      <c r="S35" s="47">
        <v>40</v>
      </c>
      <c r="T35" s="47">
        <v>36</v>
      </c>
      <c r="U35" s="55">
        <v>31.73076923076923</v>
      </c>
      <c r="V35" s="55">
        <v>36.697247706422019</v>
      </c>
      <c r="W35" s="55">
        <v>33.644859813084111</v>
      </c>
      <c r="Y35" s="54" t="s">
        <v>18</v>
      </c>
      <c r="Z35" s="13">
        <v>34.399325601151155</v>
      </c>
      <c r="AA35" s="13">
        <v>6.8263570429378921</v>
      </c>
      <c r="AB35" s="13">
        <v>34.116904350985557</v>
      </c>
      <c r="AC35" s="13">
        <v>2.8862746115955797</v>
      </c>
      <c r="AD35" s="13">
        <v>35.05162829191358</v>
      </c>
      <c r="AE35" s="13">
        <v>6.2692635549016229</v>
      </c>
    </row>
    <row r="36" spans="1:39" x14ac:dyDescent="0.3">
      <c r="A36" s="54" t="s">
        <v>19</v>
      </c>
      <c r="B36" s="47">
        <v>55</v>
      </c>
      <c r="C36" s="47">
        <v>52</v>
      </c>
      <c r="D36" s="47">
        <v>59</v>
      </c>
      <c r="E36" s="55">
        <v>53.921568627450981</v>
      </c>
      <c r="F36" s="55">
        <v>51.485148514851488</v>
      </c>
      <c r="G36" s="55">
        <v>56.19047619047619</v>
      </c>
      <c r="I36" s="54" t="s">
        <v>19</v>
      </c>
      <c r="J36" s="47">
        <v>81</v>
      </c>
      <c r="K36" s="47">
        <v>62</v>
      </c>
      <c r="L36" s="47">
        <v>103</v>
      </c>
      <c r="M36" s="55">
        <v>69.827586206896555</v>
      </c>
      <c r="N36" s="55">
        <v>62</v>
      </c>
      <c r="O36" s="55">
        <v>67.76315789473685</v>
      </c>
      <c r="Q36" s="54" t="s">
        <v>19</v>
      </c>
      <c r="R36" s="47">
        <v>66</v>
      </c>
      <c r="S36" s="47">
        <v>58</v>
      </c>
      <c r="T36" s="47">
        <v>64</v>
      </c>
      <c r="U36" s="55">
        <v>63.46153846153846</v>
      </c>
      <c r="V36" s="55">
        <v>53.211009174311933</v>
      </c>
      <c r="W36" s="55">
        <v>59.813084112149525</v>
      </c>
      <c r="Y36" s="54" t="s">
        <v>19</v>
      </c>
      <c r="Z36" s="13">
        <v>62.403564431962003</v>
      </c>
      <c r="AA36" s="13">
        <v>8.0056124434579914</v>
      </c>
      <c r="AB36" s="13">
        <v>55.565385896387802</v>
      </c>
      <c r="AC36" s="13">
        <v>5.6389575943406438</v>
      </c>
      <c r="AD36" s="13">
        <v>61.255572732454191</v>
      </c>
      <c r="AE36" s="13">
        <v>5.919655439450314</v>
      </c>
    </row>
    <row r="37" spans="1:39" x14ac:dyDescent="0.3">
      <c r="A37" s="54" t="s">
        <v>20</v>
      </c>
      <c r="B37" s="47">
        <v>1</v>
      </c>
      <c r="C37" s="47">
        <v>1</v>
      </c>
      <c r="D37" s="47">
        <v>0</v>
      </c>
      <c r="E37" s="55">
        <v>0.98039215686274506</v>
      </c>
      <c r="F37" s="55">
        <v>0.99009900990099009</v>
      </c>
      <c r="G37" s="55">
        <v>0</v>
      </c>
      <c r="I37" s="54" t="s">
        <v>20</v>
      </c>
      <c r="J37" s="47">
        <v>1</v>
      </c>
      <c r="K37" s="47">
        <v>3</v>
      </c>
      <c r="L37" s="47">
        <v>3</v>
      </c>
      <c r="M37" s="55">
        <v>0.86206896551724133</v>
      </c>
      <c r="N37" s="55">
        <v>3</v>
      </c>
      <c r="O37" s="55">
        <v>1.9736842105263157</v>
      </c>
      <c r="Q37" s="54" t="s">
        <v>20</v>
      </c>
      <c r="R37" s="47">
        <v>2</v>
      </c>
      <c r="S37" s="47">
        <v>6</v>
      </c>
      <c r="T37" s="47">
        <v>2</v>
      </c>
      <c r="U37" s="55">
        <v>1.9230769230769231</v>
      </c>
      <c r="V37" s="55">
        <v>5.5045871559633035</v>
      </c>
      <c r="W37" s="55">
        <v>1.8691588785046727</v>
      </c>
      <c r="Y37" s="54" t="s">
        <v>20</v>
      </c>
      <c r="Z37" s="13">
        <v>1.2551793484856366</v>
      </c>
      <c r="AA37" s="13">
        <v>0.58143397906489602</v>
      </c>
      <c r="AB37" s="13">
        <v>3.1648953886214315</v>
      </c>
      <c r="AC37" s="13">
        <v>2.261756766791192</v>
      </c>
      <c r="AD37" s="13">
        <v>1.2809476963436628</v>
      </c>
      <c r="AE37" s="13">
        <v>1.1105636572635813</v>
      </c>
    </row>
    <row r="38" spans="1:39" x14ac:dyDescent="0.3">
      <c r="A38" s="45"/>
      <c r="B38" s="45"/>
      <c r="C38" s="45"/>
      <c r="D38" s="45"/>
      <c r="E38" s="45"/>
      <c r="F38" s="45"/>
      <c r="G38" s="45"/>
      <c r="I38" s="45"/>
      <c r="J38" s="45"/>
      <c r="K38" s="45"/>
      <c r="L38" s="45"/>
      <c r="M38" s="45"/>
      <c r="N38" s="45"/>
      <c r="O38" s="45"/>
      <c r="Q38" s="45"/>
      <c r="R38" s="45"/>
      <c r="S38" s="45"/>
      <c r="T38" s="45"/>
      <c r="U38" s="45"/>
      <c r="V38" s="45"/>
      <c r="W38" s="45"/>
      <c r="Y38" s="54" t="s">
        <v>65</v>
      </c>
      <c r="Z38" s="13">
        <v>63.658743780447644</v>
      </c>
      <c r="AA38" s="13">
        <v>8.0341021974185001</v>
      </c>
      <c r="AB38" s="13">
        <v>58.730281285009234</v>
      </c>
      <c r="AC38" s="13">
        <v>6.2623891509132834</v>
      </c>
      <c r="AD38" s="13">
        <v>62.53652042879785</v>
      </c>
      <c r="AE38" s="13">
        <v>6.8134682673596236</v>
      </c>
    </row>
    <row r="39" spans="1:39" x14ac:dyDescent="0.3">
      <c r="A39" s="45"/>
      <c r="B39" s="46" t="s">
        <v>3</v>
      </c>
      <c r="C39" s="47"/>
      <c r="D39" s="47"/>
      <c r="E39" s="48" t="s">
        <v>4</v>
      </c>
      <c r="F39" s="49"/>
      <c r="G39" s="49"/>
      <c r="I39" s="45"/>
      <c r="J39" s="46" t="s">
        <v>3</v>
      </c>
      <c r="K39" s="47"/>
      <c r="L39" s="47"/>
      <c r="M39" s="48" t="s">
        <v>4</v>
      </c>
      <c r="N39" s="49"/>
      <c r="O39" s="49"/>
      <c r="Q39" s="45"/>
      <c r="R39" s="46" t="s">
        <v>3</v>
      </c>
      <c r="S39" s="47"/>
      <c r="T39" s="47"/>
      <c r="U39" s="48" t="s">
        <v>4</v>
      </c>
      <c r="V39" s="49"/>
      <c r="W39" s="49"/>
    </row>
    <row r="40" spans="1:39" x14ac:dyDescent="0.3">
      <c r="A40" s="50" t="s">
        <v>72</v>
      </c>
      <c r="B40" s="51" t="s">
        <v>7</v>
      </c>
      <c r="C40" s="51" t="s">
        <v>8</v>
      </c>
      <c r="D40" s="51" t="s">
        <v>9</v>
      </c>
      <c r="E40" s="52" t="s">
        <v>7</v>
      </c>
      <c r="F40" s="52" t="s">
        <v>10</v>
      </c>
      <c r="G40" s="52" t="s">
        <v>11</v>
      </c>
      <c r="I40" s="50" t="s">
        <v>72</v>
      </c>
      <c r="J40" s="51" t="s">
        <v>7</v>
      </c>
      <c r="K40" s="51" t="s">
        <v>8</v>
      </c>
      <c r="L40" s="51" t="s">
        <v>9</v>
      </c>
      <c r="M40" s="52" t="s">
        <v>7</v>
      </c>
      <c r="N40" s="52" t="s">
        <v>10</v>
      </c>
      <c r="O40" s="52" t="s">
        <v>11</v>
      </c>
      <c r="Q40" s="50" t="s">
        <v>72</v>
      </c>
      <c r="R40" s="51" t="s">
        <v>7</v>
      </c>
      <c r="S40" s="51" t="s">
        <v>8</v>
      </c>
      <c r="T40" s="51" t="s">
        <v>9</v>
      </c>
      <c r="U40" s="52" t="s">
        <v>7</v>
      </c>
      <c r="V40" s="52" t="s">
        <v>10</v>
      </c>
      <c r="W40" s="52" t="s">
        <v>11</v>
      </c>
      <c r="Y40" s="53" t="s">
        <v>71</v>
      </c>
      <c r="Z40" s="51" t="s">
        <v>7</v>
      </c>
      <c r="AA40" s="51"/>
      <c r="AB40" s="51" t="s">
        <v>8</v>
      </c>
      <c r="AC40" s="51"/>
      <c r="AD40" s="51" t="s">
        <v>9</v>
      </c>
      <c r="AE40" s="51"/>
    </row>
    <row r="41" spans="1:39" x14ac:dyDescent="0.3">
      <c r="A41" s="54" t="s">
        <v>14</v>
      </c>
      <c r="B41" s="47">
        <v>108</v>
      </c>
      <c r="C41" s="47">
        <v>110</v>
      </c>
      <c r="D41" s="47">
        <v>108</v>
      </c>
      <c r="E41" s="49"/>
      <c r="F41" s="49"/>
      <c r="G41" s="49"/>
      <c r="I41" s="54" t="s">
        <v>14</v>
      </c>
      <c r="J41" s="47">
        <v>108</v>
      </c>
      <c r="K41" s="47">
        <v>105</v>
      </c>
      <c r="L41" s="47">
        <v>99</v>
      </c>
      <c r="M41" s="49"/>
      <c r="N41" s="49"/>
      <c r="O41" s="49"/>
      <c r="Q41" s="54" t="s">
        <v>14</v>
      </c>
      <c r="R41" s="47">
        <v>114</v>
      </c>
      <c r="S41" s="47">
        <v>105</v>
      </c>
      <c r="T41" s="47">
        <v>122</v>
      </c>
      <c r="U41" s="49"/>
      <c r="V41" s="49"/>
      <c r="W41" s="49"/>
      <c r="Y41" s="12" t="s">
        <v>60</v>
      </c>
      <c r="Z41">
        <v>330</v>
      </c>
      <c r="AB41">
        <v>320</v>
      </c>
      <c r="AD41">
        <v>329</v>
      </c>
    </row>
    <row r="42" spans="1:39" x14ac:dyDescent="0.3">
      <c r="A42" s="54" t="s">
        <v>16</v>
      </c>
      <c r="B42" s="47">
        <v>4</v>
      </c>
      <c r="C42" s="47">
        <v>8</v>
      </c>
      <c r="D42" s="47">
        <v>13</v>
      </c>
      <c r="E42" s="55">
        <v>3.7037037037037033</v>
      </c>
      <c r="F42" s="55">
        <v>7.2727272727272725</v>
      </c>
      <c r="G42" s="55">
        <v>12.037037037037036</v>
      </c>
      <c r="I42" s="54" t="s">
        <v>16</v>
      </c>
      <c r="J42" s="47">
        <v>1</v>
      </c>
      <c r="K42" s="47">
        <v>6</v>
      </c>
      <c r="L42" s="47">
        <v>7</v>
      </c>
      <c r="M42" s="55">
        <v>0.92592592592592582</v>
      </c>
      <c r="N42" s="55">
        <v>5.7142857142857144</v>
      </c>
      <c r="O42" s="55">
        <v>7.0707070707070701</v>
      </c>
      <c r="Q42" s="54" t="s">
        <v>16</v>
      </c>
      <c r="R42" s="47">
        <v>1</v>
      </c>
      <c r="S42" s="47">
        <v>8</v>
      </c>
      <c r="T42" s="47">
        <v>2</v>
      </c>
      <c r="U42" s="55">
        <v>0.8771929824561403</v>
      </c>
      <c r="V42" s="55">
        <v>7.6190476190476195</v>
      </c>
      <c r="W42" s="55">
        <v>1.639344262295082</v>
      </c>
      <c r="Y42" s="54" t="s">
        <v>16</v>
      </c>
      <c r="Z42" s="13">
        <v>1.8356075373619232</v>
      </c>
      <c r="AA42" s="13">
        <v>1.6180022218682055</v>
      </c>
      <c r="AB42" s="13">
        <v>6.8686868686868685</v>
      </c>
      <c r="AC42" s="13">
        <v>1.0146260220055958</v>
      </c>
      <c r="AD42" s="13">
        <v>6.9156961233463958</v>
      </c>
      <c r="AE42" s="13">
        <v>5.200579299927222</v>
      </c>
    </row>
    <row r="43" spans="1:39" x14ac:dyDescent="0.3">
      <c r="A43" s="54" t="s">
        <v>18</v>
      </c>
      <c r="B43" s="47">
        <v>31</v>
      </c>
      <c r="C43" s="47">
        <v>39</v>
      </c>
      <c r="D43" s="47">
        <v>43</v>
      </c>
      <c r="E43" s="55">
        <v>28.703703703703702</v>
      </c>
      <c r="F43" s="55">
        <v>35.454545454545453</v>
      </c>
      <c r="G43" s="55">
        <v>39.814814814814817</v>
      </c>
      <c r="I43" s="54" t="s">
        <v>18</v>
      </c>
      <c r="J43" s="47">
        <v>40</v>
      </c>
      <c r="K43" s="47">
        <v>50</v>
      </c>
      <c r="L43" s="47">
        <v>62</v>
      </c>
      <c r="M43" s="55">
        <v>37.037037037037038</v>
      </c>
      <c r="N43" s="55">
        <v>47.619047619047613</v>
      </c>
      <c r="O43" s="55">
        <v>62.62626262626263</v>
      </c>
      <c r="Q43" s="54" t="s">
        <v>18</v>
      </c>
      <c r="R43" s="47">
        <v>36</v>
      </c>
      <c r="S43" s="47">
        <v>52</v>
      </c>
      <c r="T43" s="47">
        <v>47</v>
      </c>
      <c r="U43" s="55">
        <v>31.578947368421051</v>
      </c>
      <c r="V43" s="55">
        <v>49.523809523809526</v>
      </c>
      <c r="W43" s="55">
        <v>38.524590163934427</v>
      </c>
      <c r="Y43" s="54" t="s">
        <v>18</v>
      </c>
      <c r="Z43" s="13">
        <v>32.439896036387267</v>
      </c>
      <c r="AA43" s="13">
        <v>4.232851942575528</v>
      </c>
      <c r="AB43" s="13">
        <v>44.1991341991342</v>
      </c>
      <c r="AC43" s="13">
        <v>7.6326865330922828</v>
      </c>
      <c r="AD43" s="13">
        <v>46.988555868337293</v>
      </c>
      <c r="AE43" s="13">
        <v>13.558007759165154</v>
      </c>
    </row>
    <row r="44" spans="1:39" x14ac:dyDescent="0.3">
      <c r="A44" s="54" t="s">
        <v>19</v>
      </c>
      <c r="B44" s="47">
        <v>70</v>
      </c>
      <c r="C44" s="47">
        <v>62</v>
      </c>
      <c r="D44" s="47">
        <v>49</v>
      </c>
      <c r="E44" s="55">
        <v>64.81481481481481</v>
      </c>
      <c r="F44" s="55">
        <v>56.36363636363636</v>
      </c>
      <c r="G44" s="55">
        <v>45.370370370370374</v>
      </c>
      <c r="I44" s="54" t="s">
        <v>19</v>
      </c>
      <c r="J44" s="47">
        <v>67</v>
      </c>
      <c r="K44" s="47">
        <v>46</v>
      </c>
      <c r="L44" s="47">
        <v>30</v>
      </c>
      <c r="M44" s="55">
        <v>62.037037037037038</v>
      </c>
      <c r="N44" s="55">
        <v>43.80952380952381</v>
      </c>
      <c r="O44" s="55">
        <v>30.303030303030305</v>
      </c>
      <c r="Q44" s="54" t="s">
        <v>19</v>
      </c>
      <c r="R44" s="47">
        <v>77</v>
      </c>
      <c r="S44" s="47">
        <v>42</v>
      </c>
      <c r="T44" s="47">
        <v>67</v>
      </c>
      <c r="U44" s="55">
        <v>67.543859649122808</v>
      </c>
      <c r="V44" s="55">
        <v>40</v>
      </c>
      <c r="W44" s="55">
        <v>54.918032786885249</v>
      </c>
      <c r="Y44" s="54" t="s">
        <v>19</v>
      </c>
      <c r="Z44" s="13">
        <v>64.798570500324885</v>
      </c>
      <c r="AA44" s="13">
        <v>2.7534472445572153</v>
      </c>
      <c r="AB44" s="13">
        <v>46.724386724386726</v>
      </c>
      <c r="AC44" s="13">
        <v>8.5623868237579153</v>
      </c>
      <c r="AD44" s="13">
        <v>43.530477820095314</v>
      </c>
      <c r="AE44" s="13">
        <v>12.410217172453672</v>
      </c>
    </row>
    <row r="45" spans="1:39" x14ac:dyDescent="0.3">
      <c r="A45" s="54" t="s">
        <v>20</v>
      </c>
      <c r="B45" s="47">
        <v>3</v>
      </c>
      <c r="C45" s="47">
        <v>1</v>
      </c>
      <c r="D45" s="47">
        <v>3</v>
      </c>
      <c r="E45" s="55">
        <v>2.7777777777777777</v>
      </c>
      <c r="F45" s="55">
        <v>0.90909090909090906</v>
      </c>
      <c r="G45" s="55">
        <v>2.7777777777777777</v>
      </c>
      <c r="I45" s="54" t="s">
        <v>20</v>
      </c>
      <c r="J45" s="47">
        <v>0</v>
      </c>
      <c r="K45" s="47">
        <v>3</v>
      </c>
      <c r="L45" s="47">
        <v>0</v>
      </c>
      <c r="M45" s="55">
        <v>0</v>
      </c>
      <c r="N45" s="55">
        <v>2.8571428571428572</v>
      </c>
      <c r="O45" s="55">
        <v>0</v>
      </c>
      <c r="Q45" s="54" t="s">
        <v>20</v>
      </c>
      <c r="R45" s="47">
        <v>0</v>
      </c>
      <c r="S45" s="47">
        <v>3</v>
      </c>
      <c r="T45" s="47">
        <v>6</v>
      </c>
      <c r="U45" s="55">
        <v>0</v>
      </c>
      <c r="V45" s="55">
        <v>2.8571428571428572</v>
      </c>
      <c r="W45" s="55">
        <v>4.918032786885246</v>
      </c>
      <c r="Y45" s="54" t="s">
        <v>20</v>
      </c>
      <c r="Z45" s="13">
        <v>0.92592592592592593</v>
      </c>
      <c r="AA45" s="13">
        <v>1.6037507477489605</v>
      </c>
      <c r="AB45" s="13">
        <v>2.2077922077922079</v>
      </c>
      <c r="AC45" s="13">
        <v>1.1247083166031666</v>
      </c>
      <c r="AD45" s="13">
        <v>2.5652701882210081</v>
      </c>
      <c r="AE45" s="13">
        <v>2.4658935966367217</v>
      </c>
    </row>
    <row r="46" spans="1:39" x14ac:dyDescent="0.3">
      <c r="A46" s="45"/>
      <c r="B46" s="45"/>
      <c r="C46" s="45"/>
      <c r="D46" s="45"/>
      <c r="E46" s="45"/>
      <c r="F46" s="45"/>
      <c r="G46" s="45"/>
      <c r="I46" s="45"/>
      <c r="J46" s="45"/>
      <c r="K46" s="45"/>
      <c r="L46" s="45"/>
      <c r="M46" s="45"/>
      <c r="N46" s="45"/>
      <c r="O46" s="45"/>
      <c r="Q46" s="45"/>
      <c r="R46" s="45"/>
      <c r="S46" s="45"/>
      <c r="T46" s="45"/>
      <c r="U46" s="45"/>
      <c r="V46" s="45"/>
      <c r="W46" s="45"/>
      <c r="Y46" s="54" t="s">
        <v>65</v>
      </c>
      <c r="Z46" s="13">
        <v>65.724496426250809</v>
      </c>
      <c r="AA46" s="13">
        <v>3.1935264654094233</v>
      </c>
      <c r="AB46" s="13">
        <v>48.932178932178921</v>
      </c>
      <c r="AC46" s="13">
        <v>7.4700520667261747</v>
      </c>
      <c r="AD46" s="13">
        <v>46.09574800831632</v>
      </c>
      <c r="AE46" s="13">
        <v>14.873106697196185</v>
      </c>
    </row>
  </sheetData>
  <mergeCells count="9">
    <mergeCell ref="AG30:AM30"/>
    <mergeCell ref="A3:G3"/>
    <mergeCell ref="I3:O3"/>
    <mergeCell ref="Q3:W3"/>
    <mergeCell ref="Y4:AE4"/>
    <mergeCell ref="A30:G30"/>
    <mergeCell ref="I30:O30"/>
    <mergeCell ref="Q30:W30"/>
    <mergeCell ref="Y30:AE30"/>
  </mergeCells>
  <pageMargins left="0.7" right="0.7" top="0.75" bottom="0.75" header="0.3" footer="0.3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Fig 3C</vt:lpstr>
      <vt:lpstr>Fig 3E</vt:lpstr>
      <vt:lpstr>SAS6</vt:lpstr>
      <vt:lpstr>CEP135</vt:lpstr>
      <vt:lpstr>CETN1</vt:lpstr>
      <vt:lpstr>CEP295</vt:lpstr>
      <vt:lpstr>POC1B</vt:lpstr>
      <vt:lpstr>CEP152</vt:lpstr>
      <vt:lpstr>Fig. 3F</vt:lpstr>
      <vt:lpstr>'CEP135'!Print_Area</vt:lpstr>
      <vt:lpstr>'CEP295'!Print_Area</vt:lpstr>
      <vt:lpstr>CETN1!Print_Area</vt:lpstr>
      <vt:lpstr>'Fig. 3F'!Print_Area</vt:lpstr>
      <vt:lpstr>POC1B!Print_Area</vt:lpstr>
      <vt:lpstr>'SAS6'!Print_Area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Sydor</dc:creator>
  <cp:lastModifiedBy>Sydor</cp:lastModifiedBy>
  <dcterms:created xsi:type="dcterms:W3CDTF">2018-08-16T21:34:22Z</dcterms:created>
  <dcterms:modified xsi:type="dcterms:W3CDTF">2018-08-16T21:47:47Z</dcterms:modified>
</cp:coreProperties>
</file>