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venmiller/Dropbox/from Manzanita/lab/manuscripts/EO053/eLife submission for review/revision/"/>
    </mc:Choice>
  </mc:AlternateContent>
  <xr:revisionPtr revIDLastSave="0" documentId="13_ncr:1_{B4C38886-EDB0-E540-8F76-6C2386CE4A79}" xr6:coauthVersionLast="45" xr6:coauthVersionMax="45" xr10:uidLastSave="{00000000-0000-0000-0000-000000000000}"/>
  <bookViews>
    <workbookView xWindow="180" yWindow="460" windowWidth="33420" windowHeight="18580" tabRatio="500" activeTab="1" xr2:uid="{00000000-000D-0000-FFFF-FFFF00000000}"/>
  </bookViews>
  <sheets>
    <sheet name="Amplification Data (RFU)" sheetId="1" r:id="rId1"/>
    <sheet name="Standard Curve_ Ct Results" sheetId="2" r:id="rId2"/>
    <sheet name="normalization" sheetId="3" r:id="rId3"/>
  </sheets>
  <definedNames>
    <definedName name="_xlnm._FilterDatabase" localSheetId="1" hidden="1">'Standard Curve_ Ct Results'!$D$2:$E$97</definedName>
    <definedName name="_xlnm.Extract" localSheetId="1">'Standard Curve_ Ct Results'!$P$3:$Q$52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9" i="3" l="1"/>
  <c r="P38" i="3"/>
  <c r="P37" i="3"/>
  <c r="P36" i="3"/>
  <c r="P35" i="3"/>
  <c r="S34" i="3" s="1"/>
  <c r="P34" i="3"/>
  <c r="R34" i="3" s="1"/>
  <c r="P27" i="3"/>
  <c r="P26" i="3"/>
  <c r="P25" i="3"/>
  <c r="P24" i="3"/>
  <c r="P23" i="3"/>
  <c r="P22" i="3"/>
  <c r="S22" i="3" s="1"/>
  <c r="P21" i="3"/>
  <c r="P20" i="3"/>
  <c r="P19" i="3"/>
  <c r="P18" i="3"/>
  <c r="P17" i="3"/>
  <c r="P16" i="3"/>
  <c r="P15" i="3"/>
  <c r="P14" i="3"/>
  <c r="P13" i="3"/>
  <c r="R13" i="3" s="1"/>
  <c r="P12" i="3"/>
  <c r="P11" i="3"/>
  <c r="P10" i="3"/>
  <c r="P9" i="3"/>
  <c r="P8" i="3"/>
  <c r="P7" i="3"/>
  <c r="S4" i="3" s="1"/>
  <c r="P6" i="3"/>
  <c r="R4" i="3" s="1"/>
  <c r="P5" i="3"/>
  <c r="P4" i="3"/>
  <c r="P33" i="3"/>
  <c r="P32" i="3"/>
  <c r="P31" i="3"/>
  <c r="P30" i="3"/>
  <c r="P29" i="3"/>
  <c r="P28" i="3"/>
  <c r="R37" i="3"/>
  <c r="R25" i="3"/>
  <c r="Q19" i="3"/>
  <c r="S16" i="3"/>
  <c r="Q13" i="3"/>
  <c r="Q10" i="3"/>
  <c r="R7" i="3"/>
  <c r="L39" i="3"/>
  <c r="L38" i="3"/>
  <c r="L37" i="3"/>
  <c r="N37" i="3" s="1"/>
  <c r="L36" i="3"/>
  <c r="N34" i="3" s="1"/>
  <c r="L35" i="3"/>
  <c r="L34" i="3"/>
  <c r="M34" i="3" s="1"/>
  <c r="L33" i="3"/>
  <c r="M31" i="3" s="1"/>
  <c r="L32" i="3"/>
  <c r="L31" i="3"/>
  <c r="L30" i="3"/>
  <c r="L29" i="3"/>
  <c r="N28" i="3" s="1"/>
  <c r="L28" i="3"/>
  <c r="L27" i="3"/>
  <c r="L26" i="3"/>
  <c r="L25" i="3"/>
  <c r="N25" i="3" s="1"/>
  <c r="L24" i="3"/>
  <c r="L23" i="3"/>
  <c r="L22" i="3"/>
  <c r="M22" i="3" s="1"/>
  <c r="L21" i="3"/>
  <c r="L20" i="3"/>
  <c r="N19" i="3" s="1"/>
  <c r="L19" i="3"/>
  <c r="L18" i="3"/>
  <c r="N16" i="3" s="1"/>
  <c r="L17" i="3"/>
  <c r="L16" i="3"/>
  <c r="L15" i="3"/>
  <c r="L14" i="3"/>
  <c r="L13" i="3"/>
  <c r="N13" i="3" s="1"/>
  <c r="L12" i="3"/>
  <c r="L11" i="3"/>
  <c r="L10" i="3"/>
  <c r="M10" i="3" s="1"/>
  <c r="L9" i="3"/>
  <c r="L8" i="3"/>
  <c r="L7" i="3"/>
  <c r="L6" i="3"/>
  <c r="L5" i="3"/>
  <c r="L4" i="3"/>
  <c r="O4" i="3" s="1"/>
  <c r="M37" i="3"/>
  <c r="M28" i="3"/>
  <c r="M25" i="3"/>
  <c r="O22" i="3"/>
  <c r="N10" i="3"/>
  <c r="N7" i="3"/>
  <c r="M7" i="3"/>
  <c r="H22" i="3"/>
  <c r="J22" i="3" s="1"/>
  <c r="H39" i="3"/>
  <c r="H38" i="3"/>
  <c r="J37" i="3" s="1"/>
  <c r="H37" i="3"/>
  <c r="I37" i="3" s="1"/>
  <c r="H36" i="3"/>
  <c r="H35" i="3"/>
  <c r="K34" i="3" s="1"/>
  <c r="H34" i="3"/>
  <c r="I34" i="3" s="1"/>
  <c r="H33" i="3"/>
  <c r="H32" i="3"/>
  <c r="J31" i="3" s="1"/>
  <c r="H31" i="3"/>
  <c r="H30" i="3"/>
  <c r="H29" i="3"/>
  <c r="J28" i="3" s="1"/>
  <c r="H28" i="3"/>
  <c r="K28" i="3" s="1"/>
  <c r="H27" i="3"/>
  <c r="H26" i="3"/>
  <c r="I25" i="3" s="1"/>
  <c r="H25" i="3"/>
  <c r="J25" i="3" s="1"/>
  <c r="H24" i="3"/>
  <c r="H23" i="3"/>
  <c r="K22" i="3" s="1"/>
  <c r="H21" i="3"/>
  <c r="I19" i="3" s="1"/>
  <c r="H20" i="3"/>
  <c r="H19" i="3"/>
  <c r="J19" i="3" s="1"/>
  <c r="H18" i="3"/>
  <c r="J16" i="3" s="1"/>
  <c r="H17" i="3"/>
  <c r="H16" i="3"/>
  <c r="K16" i="3" s="1"/>
  <c r="H15" i="3"/>
  <c r="H14" i="3"/>
  <c r="H13" i="3"/>
  <c r="J13" i="3" s="1"/>
  <c r="H12" i="3"/>
  <c r="H11" i="3"/>
  <c r="H10" i="3"/>
  <c r="K10" i="3" s="1"/>
  <c r="H9" i="3"/>
  <c r="I7" i="3" s="1"/>
  <c r="H8" i="3"/>
  <c r="H7" i="3"/>
  <c r="J7" i="3" s="1"/>
  <c r="H6" i="3"/>
  <c r="H5" i="3"/>
  <c r="K4" i="3" s="1"/>
  <c r="H4" i="3"/>
  <c r="M4" i="3" l="1"/>
  <c r="I22" i="3"/>
  <c r="N4" i="3"/>
  <c r="Q22" i="3"/>
  <c r="I4" i="3"/>
  <c r="R22" i="3"/>
  <c r="J4" i="3"/>
  <c r="I10" i="3"/>
  <c r="I28" i="3"/>
  <c r="M13" i="3"/>
  <c r="J10" i="3"/>
  <c r="I31" i="3"/>
  <c r="M19" i="3"/>
  <c r="I13" i="3"/>
  <c r="Q28" i="3"/>
  <c r="I16" i="3"/>
  <c r="J34" i="3"/>
  <c r="Q4" i="3"/>
  <c r="S28" i="3"/>
  <c r="Q31" i="3"/>
  <c r="R31" i="3"/>
  <c r="R10" i="3"/>
  <c r="R19" i="3"/>
  <c r="R28" i="3"/>
  <c r="Q37" i="3"/>
  <c r="S10" i="3"/>
  <c r="Q7" i="3"/>
  <c r="Q16" i="3"/>
  <c r="R16" i="3"/>
  <c r="Q25" i="3"/>
  <c r="Q34" i="3"/>
  <c r="O34" i="3"/>
  <c r="N31" i="3"/>
  <c r="O28" i="3"/>
  <c r="N22" i="3"/>
  <c r="O16" i="3"/>
  <c r="M16" i="3"/>
  <c r="O10" i="3"/>
  <c r="W67" i="2" l="1"/>
  <c r="W63" i="2"/>
  <c r="W59" i="2"/>
  <c r="W55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84" i="2"/>
  <c r="R84" i="2"/>
  <c r="S83" i="2"/>
  <c r="R83" i="2"/>
  <c r="S82" i="2"/>
  <c r="R82" i="2"/>
  <c r="U81" i="2"/>
  <c r="S81" i="2"/>
  <c r="R81" i="2"/>
  <c r="R80" i="2"/>
  <c r="R79" i="2"/>
  <c r="R78" i="2"/>
  <c r="U77" i="2"/>
  <c r="R77" i="2"/>
  <c r="R76" i="2"/>
  <c r="R75" i="2"/>
  <c r="R74" i="2"/>
  <c r="U73" i="2"/>
  <c r="R73" i="2"/>
  <c r="S51" i="2" l="1"/>
  <c r="R51" i="2"/>
  <c r="S50" i="2"/>
  <c r="R50" i="2"/>
  <c r="S49" i="2"/>
  <c r="R49" i="2"/>
  <c r="S48" i="2"/>
  <c r="R48" i="2"/>
  <c r="S47" i="2"/>
  <c r="S80" i="2" s="1"/>
  <c r="R47" i="2"/>
  <c r="S46" i="2"/>
  <c r="S79" i="2" s="1"/>
  <c r="R46" i="2"/>
  <c r="S45" i="2"/>
  <c r="S78" i="2" s="1"/>
  <c r="R45" i="2"/>
  <c r="S44" i="2"/>
  <c r="R44" i="2"/>
  <c r="S43" i="2"/>
  <c r="R43" i="2"/>
  <c r="S42" i="2"/>
  <c r="S77" i="2" s="1"/>
  <c r="R42" i="2"/>
  <c r="S41" i="2"/>
  <c r="R41" i="2"/>
  <c r="S40" i="2"/>
  <c r="R40" i="2"/>
  <c r="S39" i="2"/>
  <c r="R39" i="2"/>
  <c r="S38" i="2"/>
  <c r="S76" i="2" s="1"/>
  <c r="R38" i="2"/>
  <c r="S37" i="2"/>
  <c r="S75" i="2" s="1"/>
  <c r="R37" i="2"/>
  <c r="S36" i="2"/>
  <c r="S74" i="2" s="1"/>
  <c r="R36" i="2"/>
  <c r="S35" i="2"/>
  <c r="R35" i="2"/>
  <c r="S34" i="2"/>
  <c r="R34" i="2"/>
  <c r="S33" i="2"/>
  <c r="S73" i="2" s="1"/>
  <c r="R33" i="2"/>
  <c r="S32" i="2"/>
  <c r="R32" i="2"/>
  <c r="S31" i="2"/>
  <c r="R31" i="2"/>
  <c r="S29" i="2"/>
  <c r="S30" i="2"/>
  <c r="R30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  <c r="S6" i="2"/>
  <c r="R6" i="2"/>
  <c r="S5" i="2"/>
  <c r="R5" i="2"/>
  <c r="S4" i="2"/>
  <c r="R4" i="2"/>
  <c r="AI10" i="2" l="1"/>
  <c r="AI28" i="2"/>
  <c r="AI4" i="2"/>
  <c r="AI16" i="2"/>
  <c r="AI34" i="2"/>
  <c r="AI22" i="2"/>
  <c r="AA30" i="2"/>
  <c r="AA18" i="2"/>
  <c r="AQ18" i="2" s="1"/>
  <c r="AA36" i="2"/>
  <c r="AQ36" i="2" s="1"/>
  <c r="AA24" i="2"/>
  <c r="AA6" i="2"/>
  <c r="AQ6" i="2" s="1"/>
  <c r="AA12" i="2"/>
  <c r="AQ12" i="2" s="1"/>
  <c r="AA31" i="2"/>
  <c r="AQ31" i="2" s="1"/>
  <c r="AA19" i="2"/>
  <c r="AA37" i="2"/>
  <c r="AA25" i="2"/>
  <c r="AA7" i="2"/>
  <c r="AA13" i="2"/>
  <c r="AE22" i="2"/>
  <c r="AE4" i="2"/>
  <c r="AE10" i="2"/>
  <c r="AE28" i="2"/>
  <c r="AE34" i="2"/>
  <c r="AE16" i="2"/>
  <c r="W35" i="2"/>
  <c r="AM35" i="2" s="1"/>
  <c r="W5" i="2"/>
  <c r="AM5" i="2" s="1"/>
  <c r="W17" i="2"/>
  <c r="AM17" i="2" s="1"/>
  <c r="W29" i="2"/>
  <c r="AM29" i="2" s="1"/>
  <c r="W11" i="2"/>
  <c r="AM11" i="2" s="1"/>
  <c r="W23" i="2"/>
  <c r="AM23" i="2" s="1"/>
  <c r="W37" i="2"/>
  <c r="W31" i="2"/>
  <c r="W13" i="2"/>
  <c r="W25" i="2"/>
  <c r="W7" i="2"/>
  <c r="W19" i="2"/>
  <c r="AI25" i="2"/>
  <c r="AI7" i="2"/>
  <c r="AI13" i="2"/>
  <c r="AI31" i="2"/>
  <c r="AY31" i="2" s="1"/>
  <c r="AI19" i="2"/>
  <c r="AI37" i="2"/>
  <c r="AE29" i="2"/>
  <c r="AU29" i="2" s="1"/>
  <c r="AE35" i="2"/>
  <c r="AU35" i="2" s="1"/>
  <c r="AE23" i="2"/>
  <c r="AE11" i="2"/>
  <c r="AU11" i="2" s="1"/>
  <c r="AE5" i="2"/>
  <c r="AU5" i="2" s="1"/>
  <c r="AE17" i="2"/>
  <c r="AU17" i="2" s="1"/>
  <c r="AE18" i="2"/>
  <c r="AU18" i="2" s="1"/>
  <c r="AE36" i="2"/>
  <c r="AE24" i="2"/>
  <c r="AE6" i="2"/>
  <c r="AU6" i="2" s="1"/>
  <c r="AE12" i="2"/>
  <c r="AU12" i="2" s="1"/>
  <c r="AE30" i="2"/>
  <c r="AU30" i="2" s="1"/>
  <c r="AA14" i="2"/>
  <c r="AQ14" i="2" s="1"/>
  <c r="AA38" i="2"/>
  <c r="AA20" i="2"/>
  <c r="AQ20" i="2" s="1"/>
  <c r="AA8" i="2"/>
  <c r="AQ8" i="2" s="1"/>
  <c r="AA26" i="2"/>
  <c r="AQ26" i="2" s="1"/>
  <c r="AA32" i="2"/>
  <c r="W21" i="2"/>
  <c r="AM21" i="2" s="1"/>
  <c r="W33" i="2"/>
  <c r="AM33" i="2" s="1"/>
  <c r="W15" i="2"/>
  <c r="AM15" i="2" s="1"/>
  <c r="W27" i="2"/>
  <c r="AM27" i="2" s="1"/>
  <c r="W9" i="2"/>
  <c r="AM9" i="2" s="1"/>
  <c r="W39" i="2"/>
  <c r="AM39" i="2" s="1"/>
  <c r="AA34" i="2"/>
  <c r="AA22" i="2"/>
  <c r="AA16" i="2"/>
  <c r="AA10" i="2"/>
  <c r="AA28" i="2"/>
  <c r="AA4" i="2"/>
  <c r="AI8" i="2"/>
  <c r="AY8" i="2" s="1"/>
  <c r="AI26" i="2"/>
  <c r="AY26" i="2" s="1"/>
  <c r="AI14" i="2"/>
  <c r="AY14" i="2" s="1"/>
  <c r="AI32" i="2"/>
  <c r="AI20" i="2"/>
  <c r="AY20" i="2" s="1"/>
  <c r="AI38" i="2"/>
  <c r="AE19" i="2"/>
  <c r="AE7" i="2"/>
  <c r="AE25" i="2"/>
  <c r="AE13" i="2"/>
  <c r="AE37" i="2"/>
  <c r="AE31" i="2"/>
  <c r="AU31" i="2" s="1"/>
  <c r="W36" i="2"/>
  <c r="AM36" i="2" s="1"/>
  <c r="W18" i="2"/>
  <c r="AM18" i="2" s="1"/>
  <c r="W30" i="2"/>
  <c r="AM30" i="2" s="1"/>
  <c r="W12" i="2"/>
  <c r="AM12" i="2" s="1"/>
  <c r="W24" i="2"/>
  <c r="AM24" i="2" s="1"/>
  <c r="W6" i="2"/>
  <c r="AM6" i="2" s="1"/>
  <c r="AA15" i="2"/>
  <c r="AA33" i="2"/>
  <c r="AA21" i="2"/>
  <c r="AQ21" i="2" s="1"/>
  <c r="AA39" i="2"/>
  <c r="AQ39" i="2" s="1"/>
  <c r="AA9" i="2"/>
  <c r="AQ9" i="2" s="1"/>
  <c r="AA27" i="2"/>
  <c r="AQ27" i="2" s="1"/>
  <c r="W20" i="2"/>
  <c r="AM20" i="2" s="1"/>
  <c r="W32" i="2"/>
  <c r="AM32" i="2" s="1"/>
  <c r="W14" i="2"/>
  <c r="AM14" i="2" s="1"/>
  <c r="W26" i="2"/>
  <c r="AM26" i="2" s="1"/>
  <c r="W8" i="2"/>
  <c r="AM8" i="2" s="1"/>
  <c r="W38" i="2"/>
  <c r="AM38" i="2" s="1"/>
  <c r="AI27" i="2"/>
  <c r="AY27" i="2" s="1"/>
  <c r="AI33" i="2"/>
  <c r="AI15" i="2"/>
  <c r="AI21" i="2"/>
  <c r="AY21" i="2" s="1"/>
  <c r="AI39" i="2"/>
  <c r="AY39" i="2" s="1"/>
  <c r="AI9" i="2"/>
  <c r="AE38" i="2"/>
  <c r="AU38" i="2" s="1"/>
  <c r="AE26" i="2"/>
  <c r="AU26" i="2" s="1"/>
  <c r="AE8" i="2"/>
  <c r="AE14" i="2"/>
  <c r="AU14" i="2" s="1"/>
  <c r="AE20" i="2"/>
  <c r="AE32" i="2"/>
  <c r="AA29" i="2"/>
  <c r="AQ29" i="2" s="1"/>
  <c r="AA17" i="2"/>
  <c r="AQ17" i="2" s="1"/>
  <c r="AA35" i="2"/>
  <c r="AQ35" i="2" s="1"/>
  <c r="AA23" i="2"/>
  <c r="AA5" i="2"/>
  <c r="AQ5" i="2" s="1"/>
  <c r="AA11" i="2"/>
  <c r="AQ11" i="2" s="1"/>
  <c r="W4" i="2"/>
  <c r="W34" i="2"/>
  <c r="W16" i="2"/>
  <c r="W10" i="2"/>
  <c r="W28" i="2"/>
  <c r="W22" i="2"/>
  <c r="AI5" i="2"/>
  <c r="AY5" i="2" s="1"/>
  <c r="AI29" i="2"/>
  <c r="AY29" i="2" s="1"/>
  <c r="AI17" i="2"/>
  <c r="AY17" i="2" s="1"/>
  <c r="AI35" i="2"/>
  <c r="AI23" i="2"/>
  <c r="AI11" i="2"/>
  <c r="AY11" i="2" s="1"/>
  <c r="AI6" i="2"/>
  <c r="AY6" i="2" s="1"/>
  <c r="AI12" i="2"/>
  <c r="AY12" i="2" s="1"/>
  <c r="AI30" i="2"/>
  <c r="AI36" i="2"/>
  <c r="AY36" i="2" s="1"/>
  <c r="AI18" i="2"/>
  <c r="AY18" i="2" s="1"/>
  <c r="AI24" i="2"/>
  <c r="AE21" i="2"/>
  <c r="AU21" i="2" s="1"/>
  <c r="AE39" i="2"/>
  <c r="AE9" i="2"/>
  <c r="AU9" i="2" s="1"/>
  <c r="AE27" i="2"/>
  <c r="AU27" i="2" s="1"/>
  <c r="AE33" i="2"/>
  <c r="AE15" i="2"/>
  <c r="AU7" i="2" l="1"/>
  <c r="AG7" i="2"/>
  <c r="AF7" i="2"/>
  <c r="AU8" i="2"/>
  <c r="AW7" i="2" s="1"/>
  <c r="AU19" i="2"/>
  <c r="AG19" i="2"/>
  <c r="AH22" i="2"/>
  <c r="AU23" i="2"/>
  <c r="AK31" i="2"/>
  <c r="AY32" i="2"/>
  <c r="BA31" i="2" s="1"/>
  <c r="AC25" i="2"/>
  <c r="AQ25" i="2"/>
  <c r="AB25" i="2"/>
  <c r="AK13" i="2"/>
  <c r="AY15" i="2"/>
  <c r="AG16" i="2"/>
  <c r="AU16" i="2"/>
  <c r="AH16" i="2"/>
  <c r="AF16" i="2"/>
  <c r="AB28" i="2"/>
  <c r="AQ30" i="2"/>
  <c r="AF31" i="2"/>
  <c r="AU33" i="2"/>
  <c r="AC19" i="2"/>
  <c r="AB19" i="2"/>
  <c r="AQ19" i="2"/>
  <c r="Z28" i="2"/>
  <c r="AM28" i="2"/>
  <c r="Y28" i="2"/>
  <c r="X28" i="2"/>
  <c r="AC13" i="2"/>
  <c r="AQ15" i="2"/>
  <c r="Z34" i="2"/>
  <c r="Y34" i="2"/>
  <c r="AM34" i="2"/>
  <c r="X34" i="2"/>
  <c r="BA7" i="2"/>
  <c r="AN10" i="2"/>
  <c r="AB37" i="2"/>
  <c r="AQ38" i="2"/>
  <c r="AD22" i="2"/>
  <c r="AQ23" i="2"/>
  <c r="AY22" i="2"/>
  <c r="AJ22" i="2"/>
  <c r="AM31" i="2"/>
  <c r="Y31" i="2"/>
  <c r="X31" i="2"/>
  <c r="AC37" i="2"/>
  <c r="AQ37" i="2"/>
  <c r="AJ7" i="2"/>
  <c r="AY9" i="2"/>
  <c r="AU10" i="2"/>
  <c r="AH10" i="2"/>
  <c r="AF10" i="2"/>
  <c r="AG10" i="2"/>
  <c r="AG37" i="2"/>
  <c r="AU39" i="2"/>
  <c r="AY37" i="2"/>
  <c r="AJ37" i="2"/>
  <c r="AJ31" i="2"/>
  <c r="AY33" i="2"/>
  <c r="AC4" i="2"/>
  <c r="AQ4" i="2"/>
  <c r="AD4" i="2"/>
  <c r="AB4" i="2"/>
  <c r="AO10" i="2"/>
  <c r="AK28" i="2"/>
  <c r="AY30" i="2"/>
  <c r="AQ28" i="2"/>
  <c r="AD28" i="2"/>
  <c r="AC28" i="2"/>
  <c r="AF34" i="2"/>
  <c r="AU34" i="2"/>
  <c r="AH34" i="2"/>
  <c r="AQ10" i="2"/>
  <c r="AC10" i="2"/>
  <c r="AD10" i="2"/>
  <c r="AB10" i="2"/>
  <c r="AD16" i="2"/>
  <c r="AQ16" i="2"/>
  <c r="AB16" i="2"/>
  <c r="AC16" i="2"/>
  <c r="AK25" i="2"/>
  <c r="AY25" i="2"/>
  <c r="AJ25" i="2"/>
  <c r="AB22" i="2"/>
  <c r="AQ22" i="2"/>
  <c r="AU4" i="2"/>
  <c r="AF4" i="2"/>
  <c r="AG4" i="2"/>
  <c r="AH4" i="2"/>
  <c r="AL22" i="2"/>
  <c r="AY23" i="2"/>
  <c r="AF37" i="2"/>
  <c r="AU37" i="2"/>
  <c r="AG22" i="2"/>
  <c r="AU24" i="2"/>
  <c r="X7" i="2"/>
  <c r="Y7" i="2"/>
  <c r="AM7" i="2"/>
  <c r="AO7" i="2" s="1"/>
  <c r="AU22" i="2"/>
  <c r="AF22" i="2"/>
  <c r="AY4" i="2"/>
  <c r="AL4" i="2"/>
  <c r="AJ4" i="2"/>
  <c r="AK4" i="2"/>
  <c r="AG13" i="2"/>
  <c r="AU15" i="2"/>
  <c r="AY7" i="2"/>
  <c r="AK7" i="2"/>
  <c r="AK34" i="2"/>
  <c r="AJ34" i="2"/>
  <c r="AY34" i="2"/>
  <c r="AL16" i="2"/>
  <c r="AY16" i="2"/>
  <c r="AK16" i="2"/>
  <c r="AJ16" i="2"/>
  <c r="AL34" i="2"/>
  <c r="AY35" i="2"/>
  <c r="AG31" i="2"/>
  <c r="AU32" i="2"/>
  <c r="AV31" i="2" s="1"/>
  <c r="AF13" i="2"/>
  <c r="AU13" i="2"/>
  <c r="AG34" i="2"/>
  <c r="AU36" i="2"/>
  <c r="Y25" i="2"/>
  <c r="X25" i="2"/>
  <c r="AM25" i="2"/>
  <c r="AQ13" i="2"/>
  <c r="AB13" i="2"/>
  <c r="AL28" i="2"/>
  <c r="AY28" i="2"/>
  <c r="AJ28" i="2"/>
  <c r="Y37" i="2"/>
  <c r="X37" i="2"/>
  <c r="AM37" i="2"/>
  <c r="Y22" i="2"/>
  <c r="X22" i="2"/>
  <c r="Z22" i="2"/>
  <c r="AM22" i="2"/>
  <c r="AK37" i="2"/>
  <c r="AY38" i="2"/>
  <c r="AM10" i="2"/>
  <c r="AP10" i="2" s="1"/>
  <c r="Z10" i="2"/>
  <c r="Y10" i="2"/>
  <c r="X10" i="2"/>
  <c r="AB31" i="2"/>
  <c r="AQ33" i="2"/>
  <c r="AC31" i="2"/>
  <c r="AQ32" i="2"/>
  <c r="AS31" i="2" s="1"/>
  <c r="Z16" i="2"/>
  <c r="Y16" i="2"/>
  <c r="X16" i="2"/>
  <c r="AM16" i="2"/>
  <c r="AO16" i="2" s="1"/>
  <c r="AK22" i="2"/>
  <c r="AY24" i="2"/>
  <c r="AC22" i="2"/>
  <c r="AQ24" i="2"/>
  <c r="AM4" i="2"/>
  <c r="Z4" i="2"/>
  <c r="Y4" i="2"/>
  <c r="X4" i="2"/>
  <c r="AY19" i="2"/>
  <c r="AK19" i="2"/>
  <c r="AJ19" i="2"/>
  <c r="AZ31" i="2"/>
  <c r="AJ13" i="2"/>
  <c r="AY13" i="2"/>
  <c r="AG28" i="2"/>
  <c r="AU28" i="2"/>
  <c r="AH28" i="2"/>
  <c r="AF28" i="2"/>
  <c r="X19" i="2"/>
  <c r="AM19" i="2"/>
  <c r="AO19" i="2" s="1"/>
  <c r="Y19" i="2"/>
  <c r="AD34" i="2"/>
  <c r="AQ34" i="2"/>
  <c r="AC34" i="2"/>
  <c r="AB34" i="2"/>
  <c r="AF19" i="2"/>
  <c r="AU20" i="2"/>
  <c r="AW19" i="2" s="1"/>
  <c r="AN19" i="2"/>
  <c r="AG25" i="2"/>
  <c r="AU25" i="2"/>
  <c r="AF25" i="2"/>
  <c r="AN7" i="2"/>
  <c r="AM13" i="2"/>
  <c r="X13" i="2"/>
  <c r="Y13" i="2"/>
  <c r="AQ7" i="2"/>
  <c r="AR7" i="2" s="1"/>
  <c r="AC7" i="2"/>
  <c r="AB7" i="2"/>
  <c r="AL10" i="2"/>
  <c r="AK10" i="2"/>
  <c r="AJ10" i="2"/>
  <c r="AY10" i="2"/>
  <c r="AT10" i="2" l="1"/>
  <c r="AR10" i="2"/>
  <c r="AS10" i="2"/>
  <c r="AO31" i="2"/>
  <c r="AN31" i="2"/>
  <c r="BA37" i="2"/>
  <c r="AZ37" i="2"/>
  <c r="AO28" i="2"/>
  <c r="AN28" i="2"/>
  <c r="AP28" i="2"/>
  <c r="AX34" i="2"/>
  <c r="AW34" i="2"/>
  <c r="AV34" i="2"/>
  <c r="BB22" i="2"/>
  <c r="AZ22" i="2"/>
  <c r="AS25" i="2"/>
  <c r="AR25" i="2"/>
  <c r="AW28" i="2"/>
  <c r="AV28" i="2"/>
  <c r="AW4" i="2"/>
  <c r="AV4" i="2"/>
  <c r="AX4" i="2"/>
  <c r="AS19" i="2"/>
  <c r="AR19" i="2"/>
  <c r="AR31" i="2"/>
  <c r="BA13" i="2"/>
  <c r="AZ13" i="2"/>
  <c r="AZ10" i="2"/>
  <c r="BB10" i="2"/>
  <c r="BA10" i="2"/>
  <c r="BB28" i="2"/>
  <c r="BA28" i="2"/>
  <c r="AZ28" i="2"/>
  <c r="BA19" i="2"/>
  <c r="AZ19" i="2"/>
  <c r="BB16" i="2"/>
  <c r="AZ16" i="2"/>
  <c r="BA16" i="2"/>
  <c r="AW22" i="2"/>
  <c r="AX22" i="2"/>
  <c r="AR28" i="2"/>
  <c r="AS28" i="2"/>
  <c r="AT28" i="2"/>
  <c r="AS13" i="2"/>
  <c r="AR13" i="2"/>
  <c r="AX10" i="2"/>
  <c r="AV10" i="2"/>
  <c r="AW10" i="2"/>
  <c r="AO25" i="2"/>
  <c r="AN25" i="2"/>
  <c r="AX28" i="2"/>
  <c r="AS7" i="2"/>
  <c r="AR22" i="2"/>
  <c r="AS22" i="2"/>
  <c r="BB34" i="2"/>
  <c r="AZ34" i="2"/>
  <c r="BA34" i="2"/>
  <c r="AV22" i="2"/>
  <c r="AP34" i="2"/>
  <c r="AO34" i="2"/>
  <c r="AN34" i="2"/>
  <c r="AV19" i="2"/>
  <c r="BA4" i="2"/>
  <c r="AZ4" i="2"/>
  <c r="BB4" i="2"/>
  <c r="AT22" i="2"/>
  <c r="AP16" i="2"/>
  <c r="AN16" i="2"/>
  <c r="AW37" i="2"/>
  <c r="AV37" i="2"/>
  <c r="AX16" i="2"/>
  <c r="AV16" i="2"/>
  <c r="AW16" i="2"/>
  <c r="AR34" i="2"/>
  <c r="AT34" i="2"/>
  <c r="AS34" i="2"/>
  <c r="AW31" i="2"/>
  <c r="AP4" i="2"/>
  <c r="AO4" i="2"/>
  <c r="AN4" i="2"/>
  <c r="AR4" i="2"/>
  <c r="AT4" i="2"/>
  <c r="AS4" i="2"/>
  <c r="AS37" i="2"/>
  <c r="AR37" i="2"/>
  <c r="BA22" i="2"/>
  <c r="AO22" i="2"/>
  <c r="AN22" i="2"/>
  <c r="AP22" i="2"/>
  <c r="AV25" i="2"/>
  <c r="AW25" i="2"/>
  <c r="AO37" i="2"/>
  <c r="AN37" i="2"/>
  <c r="BA25" i="2"/>
  <c r="AZ25" i="2"/>
  <c r="AT16" i="2"/>
  <c r="AR16" i="2"/>
  <c r="AS16" i="2"/>
  <c r="AN13" i="2"/>
  <c r="AO13" i="2"/>
  <c r="AW13" i="2"/>
  <c r="AV13" i="2"/>
  <c r="AZ7" i="2"/>
  <c r="AV7" i="2"/>
</calcChain>
</file>

<file path=xl/sharedStrings.xml><?xml version="1.0" encoding="utf-8"?>
<sst xmlns="http://schemas.openxmlformats.org/spreadsheetml/2006/main" count="1114" uniqueCount="160">
  <si>
    <t>Well/Cycles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</si>
  <si>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</si>
  <si>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</si>
  <si>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</si>
  <si>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</si>
  <si>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</si>
  <si>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</si>
  <si>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</si>
  <si>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</si>
  <si>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</si>
  <si>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</si>
  <si>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</si>
  <si>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</si>
  <si>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</si>
  <si>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</si>
  <si>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</si>
  <si>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</si>
  <si>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</si>
  <si>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</si>
  <si>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</si>
  <si>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</si>
  <si>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</si>
  <si>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</si>
  <si>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</si>
  <si>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</si>
  <si>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</si>
  <si>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</si>
  <si>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</si>
  <si>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</si>
  <si>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</si>
  <si>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</si>
  <si>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</si>
  <si>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</si>
  <si>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</si>
  <si>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</si>
  <si>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</si>
  <si>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</si>
  <si>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</si>
  <si>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</si>
  <si>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</si>
  <si>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</si>
  <si>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</si>
  <si>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</si>
  <si>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</si>
  <si>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</si>
  <si>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</si>
  <si>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</si>
  <si>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</si>
  <si>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</si>
  <si>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</si>
  <si>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</si>
  <si>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</si>
  <si>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</si>
  <si>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</si>
  <si>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</si>
  <si>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</si>
  <si>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</si>
  <si>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</si>
  <si>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</si>
  <si>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</si>
  <si>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</si>
  <si>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</si>
  <si>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</si>
  <si>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</si>
  <si>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</si>
  <si>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</si>
  <si>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</si>
  <si>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</si>
  <si>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</si>
  <si>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</si>
  <si>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</si>
  <si>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</si>
  <si>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</si>
  <si>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</si>
  <si>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</si>
  <si>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</si>
  <si>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</si>
  <si>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</si>
  <si>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</si>
  <si>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</si>
  <si>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</si>
  <si>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</si>
  <si>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</si>
  <si>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</si>
  <si>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</si>
  <si>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</si>
  <si>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</si>
  <si>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</si>
  <si>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</si>
  <si>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</si>
  <si>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</si>
  <si>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</si>
  <si>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</si>
  <si>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</si>
  <si>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</si>
  <si>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</si>
  <si>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</si>
  <si>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Well</t>
  </si>
  <si>
    <t>Fluor</t>
  </si>
  <si>
    <t>Type</t>
  </si>
  <si>
    <t>Identifier</t>
  </si>
  <si>
    <t>Replicate #</t>
  </si>
  <si>
    <t>Threshold Cycle (Ct)</t>
  </si>
  <si>
    <t>Ct Mean</t>
  </si>
  <si>
    <t>Ct Std. Dev</t>
  </si>
  <si>
    <t>Starting Quantity (SQ)</t>
  </si>
  <si>
    <t>Log Starting Quantity</t>
  </si>
  <si>
    <t>SQ Mean</t>
  </si>
  <si>
    <t>SQ Std. Dev.</t>
  </si>
  <si>
    <t>Set Point</t>
  </si>
  <si>
    <t>SYBR</t>
  </si>
  <si>
    <t>N/A</t>
  </si>
  <si>
    <t>rp49</t>
  </si>
  <si>
    <t>pb</t>
  </si>
  <si>
    <t>pb2</t>
  </si>
  <si>
    <t>TBP</t>
  </si>
  <si>
    <t>nrv2</t>
  </si>
  <si>
    <t>robl</t>
  </si>
  <si>
    <t>w1118 #1</t>
  </si>
  <si>
    <t>w1118 #2</t>
  </si>
  <si>
    <t>w1118 #3</t>
  </si>
  <si>
    <t>M2:20 #1</t>
  </si>
  <si>
    <t>M2:20 #2</t>
  </si>
  <si>
    <t>M2:20 #3</t>
  </si>
  <si>
    <t>w1118 #2; 1:2</t>
  </si>
  <si>
    <t>w1118 #2; 1:4</t>
  </si>
  <si>
    <t>w1118 #2; 1:8</t>
  </si>
  <si>
    <t>Template dilution</t>
  </si>
  <si>
    <t>Log template</t>
  </si>
  <si>
    <t>avg CT</t>
  </si>
  <si>
    <t>slope</t>
  </si>
  <si>
    <t>E=10^(-1/slope)</t>
    <phoneticPr fontId="0" type="noConversion"/>
  </si>
  <si>
    <t>gene</t>
  </si>
  <si>
    <t>CT stdev</t>
  </si>
  <si>
    <t>sample</t>
  </si>
  <si>
    <t>rp49 DCT</t>
  </si>
  <si>
    <t>robl DCT</t>
  </si>
  <si>
    <t>TBP DCT</t>
  </si>
  <si>
    <t>nrv2 DCT</t>
  </si>
  <si>
    <t>value</t>
  </si>
  <si>
    <t>avg biol rep</t>
  </si>
  <si>
    <t>SD</t>
  </si>
  <si>
    <t>ttest</t>
  </si>
  <si>
    <t>avg TR</t>
  </si>
  <si>
    <t>sd TR</t>
  </si>
  <si>
    <t>E=10^(-1/slope)</t>
  </si>
  <si>
    <t>avg</t>
  </si>
  <si>
    <t>fold difference</t>
  </si>
  <si>
    <t>normalized to rp49</t>
  </si>
  <si>
    <t>normalized to TBP</t>
  </si>
  <si>
    <t>normalized to nrv2</t>
  </si>
  <si>
    <t>fold difference rp49</t>
  </si>
  <si>
    <t>fold difference robl</t>
  </si>
  <si>
    <t>fold difference TBP</t>
  </si>
  <si>
    <t>fold difference nrv2</t>
  </si>
  <si>
    <t>avg fold difference</t>
  </si>
  <si>
    <t>w1118</t>
  </si>
  <si>
    <t>M2:20</t>
  </si>
  <si>
    <t>nirvana2 - Na/K ATPase</t>
  </si>
  <si>
    <t>roadblock - dynein assoc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</si>
</sst>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0.00"/>
    <numFmt numFmtId="165" formatCode="##.00"/>
    <numFmt numFmtId="166" formatCode="00.00"/>
    <numFmt numFmtId="167" formatCode="0.000"/>
    <numFmt numFmtId="168" formatCode="0.000E+00"/>
    <numFmt numFmtId="169" formatCode="0.00000000000000"/>
    <numFmt numFmtId="170" formatCode="0.0000000000"/>
  </numFmts>
  <fonts count="3" x14ac:knownFonts="1">
    <font>
      <sz val="8.25"/>
      <name val="Tahoma"/>
      <charset val="1"/>
    </font>
    <font>
      <sz val="8.25"/>
      <color indexed="8"/>
      <name val="Tahoma"/>
      <family val="2"/>
    </font>
    <font>
      <sz val="8.2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protection locked="0"/>
    </xf>
  </cellStyleXfs>
  <cellXfs count="23">
    <xf numFmtId="0" fontId="0" fillId="0" borderId="0" xfId="0" applyAlignment="1">
      <alignment vertical="top"/>
      <protection locked="0"/>
    </xf>
    <xf numFmtId="0" fontId="0" fillId="3" borderId="0" xfId="0" applyFill="1" applyAlignment="1">
      <alignment horizontal="center" vertical="center"/>
      <protection locked="0"/>
    </xf>
    <xf numFmtId="49" fontId="0" fillId="3" borderId="0" xfId="0" applyNumberFormat="1" applyFill="1" applyAlignment="1">
      <alignment horizontal="center" vertical="center"/>
      <protection locked="0"/>
    </xf>
    <xf numFmtId="164" fontId="0" fillId="0" borderId="0" xfId="0" applyNumberFormat="1" applyAlignment="1" applyProtection="1">
      <alignment vertical="top"/>
    </xf>
    <xf numFmtId="49" fontId="0" fillId="3" borderId="0" xfId="0" applyNumberFormat="1" applyFill="1" applyAlignment="1">
      <alignment horizontal="center" vertical="center" wrapText="1"/>
      <protection locked="0"/>
    </xf>
    <xf numFmtId="49" fontId="0" fillId="0" borderId="0" xfId="0" applyNumberFormat="1" applyAlignment="1" applyProtection="1">
      <alignment vertical="top"/>
    </xf>
    <xf numFmtId="49" fontId="1" fillId="2" borderId="0" xfId="0" applyNumberFormat="1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165" fontId="0" fillId="0" borderId="0" xfId="0" applyNumberFormat="1" applyAlignment="1" applyProtection="1">
      <alignment vertical="top"/>
    </xf>
    <xf numFmtId="166" fontId="0" fillId="0" borderId="0" xfId="0" applyNumberFormat="1" applyAlignment="1" applyProtection="1">
      <alignment vertical="top"/>
    </xf>
    <xf numFmtId="167" fontId="0" fillId="0" borderId="0" xfId="0" applyNumberFormat="1" applyAlignment="1" applyProtection="1">
      <alignment vertical="top"/>
    </xf>
    <xf numFmtId="168" fontId="0" fillId="0" borderId="0" xfId="0" applyNumberFormat="1" applyAlignment="1" applyProtection="1">
      <alignment vertical="top"/>
    </xf>
    <xf numFmtId="11" fontId="0" fillId="0" borderId="0" xfId="0" applyNumberFormat="1" applyAlignment="1" applyProtection="1">
      <alignment vertical="top"/>
    </xf>
    <xf numFmtId="49" fontId="2" fillId="0" borderId="0" xfId="0" applyNumberFormat="1" applyFont="1" applyAlignment="1" applyProtection="1">
      <alignment vertical="top"/>
    </xf>
    <xf numFmtId="49" fontId="2" fillId="0" borderId="0" xfId="0" applyNumberFormat="1" applyFont="1" applyAlignment="1">
      <alignment vertical="top"/>
      <protection locked="0"/>
    </xf>
    <xf numFmtId="165" fontId="0" fillId="0" borderId="0" xfId="0" applyNumberFormat="1" applyAlignment="1">
      <alignment vertical="top"/>
      <protection locked="0"/>
    </xf>
    <xf numFmtId="0" fontId="2" fillId="0" borderId="0" xfId="0" applyFont="1" applyAlignment="1">
      <alignment vertical="top"/>
      <protection locked="0"/>
    </xf>
    <xf numFmtId="2" fontId="0" fillId="0" borderId="0" xfId="0" applyNumberFormat="1" applyAlignment="1">
      <alignment vertical="top"/>
      <protection locked="0"/>
    </xf>
    <xf numFmtId="169" fontId="0" fillId="0" borderId="0" xfId="0" applyNumberFormat="1" applyAlignment="1">
      <alignment vertical="top"/>
      <protection locked="0"/>
    </xf>
    <xf numFmtId="169" fontId="2" fillId="0" borderId="0" xfId="0" applyNumberFormat="1" applyFont="1" applyAlignment="1">
      <alignment vertical="top"/>
      <protection locked="0"/>
    </xf>
    <xf numFmtId="0" fontId="0" fillId="0" borderId="0" xfId="0" applyNumberFormat="1" applyAlignment="1">
      <alignment vertical="top"/>
      <protection locked="0"/>
    </xf>
    <xf numFmtId="170" fontId="0" fillId="0" borderId="0" xfId="0" applyNumberFormat="1" applyAlignment="1">
      <alignment vertical="top"/>
      <protection locked="0"/>
    </xf>
    <xf numFmtId="165" fontId="2" fillId="0" borderId="0" xfId="0" applyNumberFormat="1" applyFont="1" applyAlignment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Curve_ Ct Results'!$S$55:$S$58</c:f>
              <c:numCache>
                <c:formatCode>General</c:formatCode>
                <c:ptCount val="4"/>
                <c:pt idx="0">
                  <c:v>-1.6989700043360187</c:v>
                </c:pt>
                <c:pt idx="1">
                  <c:v>-2</c:v>
                </c:pt>
                <c:pt idx="2">
                  <c:v>-2.3010299956639813</c:v>
                </c:pt>
                <c:pt idx="3">
                  <c:v>-2.6020599913279625</c:v>
                </c:pt>
              </c:numCache>
            </c:numRef>
          </c:xVal>
          <c:yVal>
            <c:numRef>
              <c:f>'Standard Curve_ Ct Results'!$T$55:$T$58</c:f>
              <c:numCache>
                <c:formatCode>General</c:formatCode>
                <c:ptCount val="4"/>
                <c:pt idx="0">
                  <c:v>29.812599325948494</c:v>
                </c:pt>
                <c:pt idx="1">
                  <c:v>31.035402073935288</c:v>
                </c:pt>
                <c:pt idx="2">
                  <c:v>31.89737468810139</c:v>
                </c:pt>
                <c:pt idx="3">
                  <c:v>32.78131409769891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34-6E43-99F5-BDC2BE78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572031"/>
        <c:axId val="575612351"/>
      </c:scatterChart>
      <c:valAx>
        <c:axId val="57557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12351"/>
        <c:crosses val="autoZero"/>
        <c:crossBetween val="midCat"/>
      </c:valAx>
      <c:valAx>
        <c:axId val="57561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72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normalized to nrv2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normalization!$Q$44:$Q$55</c:f>
                <c:numCache>
                  <c:formatCode>General</c:formatCode>
                  <c:ptCount val="12"/>
                  <c:pt idx="0">
                    <c:v>0.2204862655477404</c:v>
                  </c:pt>
                  <c:pt idx="1">
                    <c:v>8.0491958120987278E-2</c:v>
                  </c:pt>
                  <c:pt idx="2">
                    <c:v>4.2618429859834228E-5</c:v>
                  </c:pt>
                  <c:pt idx="3">
                    <c:v>5.7214314124215929E-5</c:v>
                  </c:pt>
                  <c:pt idx="4">
                    <c:v>3.0825101265363107E-4</c:v>
                  </c:pt>
                  <c:pt idx="5">
                    <c:v>6.5311066517356937E-4</c:v>
                  </c:pt>
                  <c:pt idx="6">
                    <c:v>6.5925293102452325E-4</c:v>
                  </c:pt>
                  <c:pt idx="7">
                    <c:v>3.0536376225730541E-4</c:v>
                  </c:pt>
                  <c:pt idx="8">
                    <c:v>0</c:v>
                  </c:pt>
                  <c:pt idx="9">
                    <c:v>0</c:v>
                  </c:pt>
                  <c:pt idx="10">
                    <c:v>1.3362394992780403E-2</c:v>
                  </c:pt>
                  <c:pt idx="11">
                    <c:v>1.7803407724775106E-3</c:v>
                  </c:pt>
                </c:numCache>
              </c:numRef>
            </c:plus>
            <c:minus>
              <c:numRef>
                <c:f>normalization!$Q$44:$Q$55</c:f>
                <c:numCache>
                  <c:formatCode>General</c:formatCode>
                  <c:ptCount val="12"/>
                  <c:pt idx="0">
                    <c:v>0.2204862655477404</c:v>
                  </c:pt>
                  <c:pt idx="1">
                    <c:v>8.0491958120987278E-2</c:v>
                  </c:pt>
                  <c:pt idx="2">
                    <c:v>4.2618429859834228E-5</c:v>
                  </c:pt>
                  <c:pt idx="3">
                    <c:v>5.7214314124215929E-5</c:v>
                  </c:pt>
                  <c:pt idx="4">
                    <c:v>3.0825101265363107E-4</c:v>
                  </c:pt>
                  <c:pt idx="5">
                    <c:v>6.5311066517356937E-4</c:v>
                  </c:pt>
                  <c:pt idx="6">
                    <c:v>6.5925293102452325E-4</c:v>
                  </c:pt>
                  <c:pt idx="7">
                    <c:v>3.0536376225730541E-4</c:v>
                  </c:pt>
                  <c:pt idx="8">
                    <c:v>0</c:v>
                  </c:pt>
                  <c:pt idx="9">
                    <c:v>0</c:v>
                  </c:pt>
                  <c:pt idx="10">
                    <c:v>1.3362394992780403E-2</c:v>
                  </c:pt>
                  <c:pt idx="11">
                    <c:v>1.7803407724775106E-3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normalization!$J$44:$K$55</c:f>
              <c:multiLvlStrCache>
                <c:ptCount val="12"/>
                <c:lvl>
                  <c:pt idx="0">
                    <c:v>rp49</c:v>
                  </c:pt>
                  <c:pt idx="1">
                    <c:v>rp49</c:v>
                  </c:pt>
                  <c:pt idx="2">
                    <c:v>pb</c:v>
                  </c:pt>
                  <c:pt idx="3">
                    <c:v>pb</c:v>
                  </c:pt>
                  <c:pt idx="4">
                    <c:v>pb2</c:v>
                  </c:pt>
                  <c:pt idx="5">
                    <c:v>pb2</c:v>
                  </c:pt>
                  <c:pt idx="6">
                    <c:v>TBP</c:v>
                  </c:pt>
                  <c:pt idx="7">
                    <c:v>TBP</c:v>
                  </c:pt>
                  <c:pt idx="8">
                    <c:v>nrv2</c:v>
                  </c:pt>
                  <c:pt idx="9">
                    <c:v>nrv2</c:v>
                  </c:pt>
                  <c:pt idx="10">
                    <c:v>robl</c:v>
                  </c:pt>
                  <c:pt idx="11">
                    <c:v>robl</c:v>
                  </c:pt>
                </c:lvl>
                <c:lvl>
                  <c:pt idx="0">
                    <c:v>w1118</c:v>
                  </c:pt>
                  <c:pt idx="1">
                    <c:v>M2:20</c:v>
                  </c:pt>
                  <c:pt idx="2">
                    <c:v>w1118</c:v>
                  </c:pt>
                  <c:pt idx="3">
                    <c:v>M2:20</c:v>
                  </c:pt>
                  <c:pt idx="4">
                    <c:v>w1118</c:v>
                  </c:pt>
                  <c:pt idx="5">
                    <c:v>M2:20</c:v>
                  </c:pt>
                  <c:pt idx="6">
                    <c:v>w1118</c:v>
                  </c:pt>
                  <c:pt idx="7">
                    <c:v>M2:20</c:v>
                  </c:pt>
                  <c:pt idx="8">
                    <c:v>w1118</c:v>
                  </c:pt>
                  <c:pt idx="9">
                    <c:v>M2:20</c:v>
                  </c:pt>
                  <c:pt idx="10">
                    <c:v>w1118</c:v>
                  </c:pt>
                  <c:pt idx="11">
                    <c:v>M2:20</c:v>
                  </c:pt>
                </c:lvl>
              </c:multiLvlStrCache>
            </c:multiLvlStrRef>
          </c:cat>
          <c:val>
            <c:numRef>
              <c:f>normalization!$P$44:$P$55</c:f>
              <c:numCache>
                <c:formatCode>General</c:formatCode>
                <c:ptCount val="12"/>
                <c:pt idx="0">
                  <c:v>2.3275073668036401</c:v>
                </c:pt>
                <c:pt idx="1">
                  <c:v>2.2014209719420728</c:v>
                </c:pt>
                <c:pt idx="2">
                  <c:v>2.5542507241613536E-4</c:v>
                </c:pt>
                <c:pt idx="3">
                  <c:v>2.8355845703820714E-4</c:v>
                </c:pt>
                <c:pt idx="4">
                  <c:v>3.7322298410084136E-3</c:v>
                </c:pt>
                <c:pt idx="5">
                  <c:v>4.0589797877352805E-3</c:v>
                </c:pt>
                <c:pt idx="6">
                  <c:v>6.0894463810323603E-3</c:v>
                </c:pt>
                <c:pt idx="7">
                  <c:v>6.3162876266783024E-3</c:v>
                </c:pt>
                <c:pt idx="8">
                  <c:v>1</c:v>
                </c:pt>
                <c:pt idx="9">
                  <c:v>1</c:v>
                </c:pt>
                <c:pt idx="10">
                  <c:v>7.4315668227260587E-2</c:v>
                </c:pt>
                <c:pt idx="11">
                  <c:v>7.2054448280383487E-2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A-4B47-98E8-371F0CDA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3548159"/>
        <c:axId val="633870063"/>
      </c:barChart>
      <c:catAx>
        <c:axId val="633548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870063"/>
        <c:crosses val="autoZero"/>
        <c:auto val="1"/>
        <c:lblAlgn val="ctr"/>
        <c:lblOffset val="100"/>
        <c:noMultiLvlLbl val="0"/>
      </c:catAx>
      <c:valAx>
        <c:axId val="633870063"/>
        <c:scaling>
          <c:orientation val="minMax"/>
          <c:max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54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pb2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Curve_ Ct Results'!$S$59:$S$62</c:f>
              <c:numCache>
                <c:formatCode>General</c:formatCode>
                <c:ptCount val="4"/>
                <c:pt idx="0">
                  <c:v>-1.6989700043360187</c:v>
                </c:pt>
                <c:pt idx="1">
                  <c:v>-2</c:v>
                </c:pt>
                <c:pt idx="2">
                  <c:v>-2.3010299956639813</c:v>
                </c:pt>
                <c:pt idx="3">
                  <c:v>-2.6020599913279625</c:v>
                </c:pt>
              </c:numCache>
            </c:numRef>
          </c:xVal>
          <c:yVal>
            <c:numRef>
              <c:f>'Standard Curve_ Ct Results'!$T$59:$T$62</c:f>
              <c:numCache>
                <c:formatCode>General</c:formatCode>
                <c:ptCount val="4"/>
                <c:pt idx="0">
                  <c:v>30.666324125102996</c:v>
                </c:pt>
                <c:pt idx="1">
                  <c:v>32.323014553934399</c:v>
                </c:pt>
                <c:pt idx="2">
                  <c:v>32.756400251634986</c:v>
                </c:pt>
                <c:pt idx="3">
                  <c:v>34.362056095910447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17-1D48-9A6D-1AD1E128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752367"/>
        <c:axId val="574755023"/>
      </c:scatterChart>
      <c:valAx>
        <c:axId val="57475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755023"/>
        <c:crosses val="autoZero"/>
        <c:crossBetween val="midCat"/>
      </c:valAx>
      <c:valAx>
        <c:axId val="57475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752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Curve_ Ct Results'!$S$63:$S$66</c:f>
              <c:numCache>
                <c:formatCode>General</c:formatCode>
                <c:ptCount val="4"/>
                <c:pt idx="0">
                  <c:v>-1.6989700043360187</c:v>
                </c:pt>
                <c:pt idx="1">
                  <c:v>-2</c:v>
                </c:pt>
                <c:pt idx="2">
                  <c:v>-2.3010299956639813</c:v>
                </c:pt>
                <c:pt idx="3">
                  <c:v>-2.6020599913279625</c:v>
                </c:pt>
              </c:numCache>
            </c:numRef>
          </c:xVal>
          <c:yVal>
            <c:numRef>
              <c:f>'Standard Curve_ Ct Results'!$T$63:$T$66</c:f>
              <c:numCache>
                <c:formatCode>General</c:formatCode>
                <c:ptCount val="4"/>
                <c:pt idx="0">
                  <c:v>26.453231158226785</c:v>
                </c:pt>
                <c:pt idx="1">
                  <c:v>27.923043713504583</c:v>
                </c:pt>
                <c:pt idx="2">
                  <c:v>28.619854436863669</c:v>
                </c:pt>
                <c:pt idx="3">
                  <c:v>29.585242724321908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0F-B84F-A184-FD8D7695F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256847"/>
        <c:axId val="580414735"/>
      </c:scatterChart>
      <c:valAx>
        <c:axId val="580256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414735"/>
        <c:crosses val="autoZero"/>
        <c:crossBetween val="midCat"/>
      </c:valAx>
      <c:valAx>
        <c:axId val="58041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256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nrv2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Curve_ Ct Results'!$S$67:$S$70</c:f>
              <c:numCache>
                <c:formatCode>General</c:formatCode>
                <c:ptCount val="4"/>
                <c:pt idx="0">
                  <c:v>-1.6989700043360187</c:v>
                </c:pt>
                <c:pt idx="1">
                  <c:v>-2</c:v>
                </c:pt>
                <c:pt idx="2">
                  <c:v>-2.3010299956639813</c:v>
                </c:pt>
                <c:pt idx="3">
                  <c:v>-2.6020599913279625</c:v>
                </c:pt>
              </c:numCache>
            </c:numRef>
          </c:xVal>
          <c:yVal>
            <c:numRef>
              <c:f>'Standard Curve_ Ct Results'!$T$67:$T$70</c:f>
              <c:numCache>
                <c:formatCode>General</c:formatCode>
                <c:ptCount val="4"/>
                <c:pt idx="0">
                  <c:v>21.864231452618334</c:v>
                </c:pt>
                <c:pt idx="1">
                  <c:v>23.143967956999511</c:v>
                </c:pt>
                <c:pt idx="2">
                  <c:v>24.293341622017934</c:v>
                </c:pt>
                <c:pt idx="3">
                  <c:v>25.387219315862524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55-6F48-AC35-50E6E352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431583"/>
        <c:axId val="579105999"/>
      </c:scatterChart>
      <c:valAx>
        <c:axId val="579431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105999"/>
        <c:crosses val="autoZero"/>
        <c:crossBetween val="midCat"/>
      </c:valAx>
      <c:valAx>
        <c:axId val="57910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431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normalized to rp49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normalization!$M$44:$M$55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2.8081487072546959E-5</c:v>
                  </c:pt>
                  <c:pt idx="3">
                    <c:v>2.9315413965369667E-5</c:v>
                  </c:pt>
                  <c:pt idx="4">
                    <c:v>1.3747655794388538E-4</c:v>
                  </c:pt>
                  <c:pt idx="5">
                    <c:v>3.2496346767742771E-4</c:v>
                  </c:pt>
                  <c:pt idx="6">
                    <c:v>3.5465672850535973E-4</c:v>
                  </c:pt>
                  <c:pt idx="7">
                    <c:v>1.3300011033094705E-4</c:v>
                  </c:pt>
                  <c:pt idx="8">
                    <c:v>4.0309677762610192E-2</c:v>
                  </c:pt>
                  <c:pt idx="9">
                    <c:v>1.6948063435718051E-2</c:v>
                  </c:pt>
                  <c:pt idx="10">
                    <c:v>3.596120791207847E-3</c:v>
                  </c:pt>
                  <c:pt idx="11">
                    <c:v>1.6809288399713973E-3</c:v>
                  </c:pt>
                </c:numCache>
              </c:numRef>
            </c:plus>
            <c:minus>
              <c:numRef>
                <c:f>normalization!$M$44:$M$55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2.8081487072546959E-5</c:v>
                  </c:pt>
                  <c:pt idx="3">
                    <c:v>2.9315413965369667E-5</c:v>
                  </c:pt>
                  <c:pt idx="4">
                    <c:v>1.3747655794388538E-4</c:v>
                  </c:pt>
                  <c:pt idx="5">
                    <c:v>3.2496346767742771E-4</c:v>
                  </c:pt>
                  <c:pt idx="6">
                    <c:v>3.5465672850535973E-4</c:v>
                  </c:pt>
                  <c:pt idx="7">
                    <c:v>1.3300011033094705E-4</c:v>
                  </c:pt>
                  <c:pt idx="8">
                    <c:v>4.0309677762610192E-2</c:v>
                  </c:pt>
                  <c:pt idx="9">
                    <c:v>1.6948063435718051E-2</c:v>
                  </c:pt>
                  <c:pt idx="10">
                    <c:v>3.596120791207847E-3</c:v>
                  </c:pt>
                  <c:pt idx="11">
                    <c:v>1.6809288399713973E-3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normalization!$J$44:$K$55</c:f>
              <c:multiLvlStrCache>
                <c:ptCount val="12"/>
                <c:lvl>
                  <c:pt idx="0">
                    <c:v>rp49</c:v>
                  </c:pt>
                  <c:pt idx="1">
                    <c:v>rp49</c:v>
                  </c:pt>
                  <c:pt idx="2">
                    <c:v>pb</c:v>
                  </c:pt>
                  <c:pt idx="3">
                    <c:v>pb</c:v>
                  </c:pt>
                  <c:pt idx="4">
                    <c:v>pb2</c:v>
                  </c:pt>
                  <c:pt idx="5">
                    <c:v>pb2</c:v>
                  </c:pt>
                  <c:pt idx="6">
                    <c:v>TBP</c:v>
                  </c:pt>
                  <c:pt idx="7">
                    <c:v>TBP</c:v>
                  </c:pt>
                  <c:pt idx="8">
                    <c:v>nrv2</c:v>
                  </c:pt>
                  <c:pt idx="9">
                    <c:v>nrv2</c:v>
                  </c:pt>
                  <c:pt idx="10">
                    <c:v>robl</c:v>
                  </c:pt>
                  <c:pt idx="11">
                    <c:v>robl</c:v>
                  </c:pt>
                </c:lvl>
                <c:lvl>
                  <c:pt idx="0">
                    <c:v>w1118</c:v>
                  </c:pt>
                  <c:pt idx="1">
                    <c:v>M2:20</c:v>
                  </c:pt>
                  <c:pt idx="2">
                    <c:v>w1118</c:v>
                  </c:pt>
                  <c:pt idx="3">
                    <c:v>M2:20</c:v>
                  </c:pt>
                  <c:pt idx="4">
                    <c:v>w1118</c:v>
                  </c:pt>
                  <c:pt idx="5">
                    <c:v>M2:20</c:v>
                  </c:pt>
                  <c:pt idx="6">
                    <c:v>w1118</c:v>
                  </c:pt>
                  <c:pt idx="7">
                    <c:v>M2:20</c:v>
                  </c:pt>
                  <c:pt idx="8">
                    <c:v>w1118</c:v>
                  </c:pt>
                  <c:pt idx="9">
                    <c:v>M2:20</c:v>
                  </c:pt>
                  <c:pt idx="10">
                    <c:v>w1118</c:v>
                  </c:pt>
                  <c:pt idx="11">
                    <c:v>M2:20</c:v>
                  </c:pt>
                </c:lvl>
              </c:multiLvlStrCache>
            </c:multiLvlStrRef>
          </c:cat>
          <c:val>
            <c:numRef>
              <c:f>normalization!$L$44:$L$55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1.1151338382629728E-4</c:v>
                </c:pt>
                <c:pt idx="3">
                  <c:v>1.2936679417730485E-4</c:v>
                </c:pt>
                <c:pt idx="4">
                  <c:v>1.6084963127392965E-3</c:v>
                </c:pt>
                <c:pt idx="5">
                  <c:v>1.8483989334559612E-3</c:v>
                </c:pt>
                <c:pt idx="6">
                  <c:v>2.6289328716010371E-3</c:v>
                </c:pt>
                <c:pt idx="7">
                  <c:v>2.870363999475602E-3</c:v>
                </c:pt>
                <c:pt idx="8">
                  <c:v>0.43218644925572791</c:v>
                </c:pt>
                <c:pt idx="9">
                  <c:v>0.45466515975205479</c:v>
                </c:pt>
                <c:pt idx="10">
                  <c:v>3.1834608824100614E-2</c:v>
                </c:pt>
                <c:pt idx="11">
                  <c:v>3.2767380681129443E-2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6-2440-BAD6-A1915D52E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4161263"/>
        <c:axId val="574162943"/>
      </c:barChart>
      <c:catAx>
        <c:axId val="574161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162943"/>
        <c:crosses val="autoZero"/>
        <c:auto val="1"/>
        <c:lblAlgn val="ctr"/>
        <c:lblOffset val="100"/>
        <c:noMultiLvlLbl val="0"/>
      </c:catAx>
      <c:valAx>
        <c:axId val="57416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16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normalized to TBP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normalization!$O$44:$O$55</c:f>
                <c:numCache>
                  <c:formatCode>General</c:formatCode>
                  <c:ptCount val="12"/>
                  <c:pt idx="0">
                    <c:v>50.067345636560972</c:v>
                  </c:pt>
                  <c:pt idx="1">
                    <c:v>16.447590743587238</c:v>
                  </c:pt>
                  <c:pt idx="2">
                    <c:v>9.5828865369105964E-3</c:v>
                  </c:pt>
                  <c:pt idx="3">
                    <c:v>8.6992298892719123E-3</c:v>
                  </c:pt>
                  <c:pt idx="4">
                    <c:v>0.11698738812250484</c:v>
                  </c:pt>
                  <c:pt idx="5">
                    <c:v>8.6979438067193465E-2</c:v>
                  </c:pt>
                  <c:pt idx="6">
                    <c:v>0</c:v>
                  </c:pt>
                  <c:pt idx="7">
                    <c:v>0</c:v>
                  </c:pt>
                  <c:pt idx="8">
                    <c:v>19.084218949432895</c:v>
                  </c:pt>
                  <c:pt idx="9">
                    <c:v>7.4596685374270333</c:v>
                  </c:pt>
                  <c:pt idx="10">
                    <c:v>1.4331470467320042</c:v>
                  </c:pt>
                  <c:pt idx="11">
                    <c:v>0.81137136100449092</c:v>
                  </c:pt>
                </c:numCache>
              </c:numRef>
            </c:plus>
            <c:minus>
              <c:numRef>
                <c:f>normalization!$O$44:$O$55</c:f>
                <c:numCache>
                  <c:formatCode>General</c:formatCode>
                  <c:ptCount val="12"/>
                  <c:pt idx="0">
                    <c:v>50.067345636560972</c:v>
                  </c:pt>
                  <c:pt idx="1">
                    <c:v>16.447590743587238</c:v>
                  </c:pt>
                  <c:pt idx="2">
                    <c:v>9.5828865369105964E-3</c:v>
                  </c:pt>
                  <c:pt idx="3">
                    <c:v>8.6992298892719123E-3</c:v>
                  </c:pt>
                  <c:pt idx="4">
                    <c:v>0.11698738812250484</c:v>
                  </c:pt>
                  <c:pt idx="5">
                    <c:v>8.6979438067193465E-2</c:v>
                  </c:pt>
                  <c:pt idx="6">
                    <c:v>0</c:v>
                  </c:pt>
                  <c:pt idx="7">
                    <c:v>0</c:v>
                  </c:pt>
                  <c:pt idx="8">
                    <c:v>19.084218949432895</c:v>
                  </c:pt>
                  <c:pt idx="9">
                    <c:v>7.4596685374270333</c:v>
                  </c:pt>
                  <c:pt idx="10">
                    <c:v>1.4331470467320042</c:v>
                  </c:pt>
                  <c:pt idx="11">
                    <c:v>0.81137136100449092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normalization!$J$44:$K$55</c:f>
              <c:multiLvlStrCache>
                <c:ptCount val="12"/>
                <c:lvl>
                  <c:pt idx="0">
                    <c:v>rp49</c:v>
                  </c:pt>
                  <c:pt idx="1">
                    <c:v>rp49</c:v>
                  </c:pt>
                  <c:pt idx="2">
                    <c:v>pb</c:v>
                  </c:pt>
                  <c:pt idx="3">
                    <c:v>pb</c:v>
                  </c:pt>
                  <c:pt idx="4">
                    <c:v>pb2</c:v>
                  </c:pt>
                  <c:pt idx="5">
                    <c:v>pb2</c:v>
                  </c:pt>
                  <c:pt idx="6">
                    <c:v>TBP</c:v>
                  </c:pt>
                  <c:pt idx="7">
                    <c:v>TBP</c:v>
                  </c:pt>
                  <c:pt idx="8">
                    <c:v>nrv2</c:v>
                  </c:pt>
                  <c:pt idx="9">
                    <c:v>nrv2</c:v>
                  </c:pt>
                  <c:pt idx="10">
                    <c:v>robl</c:v>
                  </c:pt>
                  <c:pt idx="11">
                    <c:v>robl</c:v>
                  </c:pt>
                </c:lvl>
                <c:lvl>
                  <c:pt idx="0">
                    <c:v>w1118</c:v>
                  </c:pt>
                  <c:pt idx="1">
                    <c:v>M2:20</c:v>
                  </c:pt>
                  <c:pt idx="2">
                    <c:v>w1118</c:v>
                  </c:pt>
                  <c:pt idx="3">
                    <c:v>M2:20</c:v>
                  </c:pt>
                  <c:pt idx="4">
                    <c:v>w1118</c:v>
                  </c:pt>
                  <c:pt idx="5">
                    <c:v>M2:20</c:v>
                  </c:pt>
                  <c:pt idx="6">
                    <c:v>w1118</c:v>
                  </c:pt>
                  <c:pt idx="7">
                    <c:v>M2:20</c:v>
                  </c:pt>
                  <c:pt idx="8">
                    <c:v>w1118</c:v>
                  </c:pt>
                  <c:pt idx="9">
                    <c:v>M2:20</c:v>
                  </c:pt>
                  <c:pt idx="10">
                    <c:v>w1118</c:v>
                  </c:pt>
                  <c:pt idx="11">
                    <c:v>M2:20</c:v>
                  </c:pt>
                </c:lvl>
              </c:multiLvlStrCache>
            </c:multiLvlStrRef>
          </c:cat>
          <c:val>
            <c:numRef>
              <c:f>normalization!$N$44:$N$55</c:f>
              <c:numCache>
                <c:formatCode>General</c:formatCode>
                <c:ptCount val="12"/>
                <c:pt idx="0">
                  <c:v>384.87518241722483</c:v>
                </c:pt>
                <c:pt idx="1">
                  <c:v>348.89583359076823</c:v>
                </c:pt>
                <c:pt idx="2">
                  <c:v>4.2481635867678079E-2</c:v>
                </c:pt>
                <c:pt idx="3">
                  <c:v>4.4854628434229882E-2</c:v>
                </c:pt>
                <c:pt idx="4">
                  <c:v>0.62098216201994849</c:v>
                </c:pt>
                <c:pt idx="5">
                  <c:v>0.64142689309718992</c:v>
                </c:pt>
                <c:pt idx="6">
                  <c:v>1</c:v>
                </c:pt>
                <c:pt idx="7">
                  <c:v>1</c:v>
                </c:pt>
                <c:pt idx="8">
                  <c:v>165.5957608104782</c:v>
                </c:pt>
                <c:pt idx="9">
                  <c:v>158.56127136127495</c:v>
                </c:pt>
                <c:pt idx="10">
                  <c:v>12.183732529119084</c:v>
                </c:pt>
                <c:pt idx="11">
                  <c:v>11.433862443630064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9-994D-A91C-6D1AA4FA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6089263"/>
        <c:axId val="574077775"/>
      </c:barChart>
      <c:catAx>
        <c:axId val="546089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077775"/>
        <c:crosses val="autoZero"/>
        <c:auto val="1"/>
        <c:lblAlgn val="ctr"/>
        <c:lblOffset val="100"/>
        <c:noMultiLvlLbl val="0"/>
      </c:catAx>
      <c:valAx>
        <c:axId val="574077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608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normalized to nrv2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normalization!$Q$44:$Q$55</c:f>
                <c:numCache>
                  <c:formatCode>General</c:formatCode>
                  <c:ptCount val="12"/>
                  <c:pt idx="0">
                    <c:v>0.2204862655477404</c:v>
                  </c:pt>
                  <c:pt idx="1">
                    <c:v>8.0491958120987278E-2</c:v>
                  </c:pt>
                  <c:pt idx="2">
                    <c:v>4.2618429859834228E-5</c:v>
                  </c:pt>
                  <c:pt idx="3">
                    <c:v>5.7214314124215929E-5</c:v>
                  </c:pt>
                  <c:pt idx="4">
                    <c:v>3.0825101265363107E-4</c:v>
                  </c:pt>
                  <c:pt idx="5">
                    <c:v>6.5311066517356937E-4</c:v>
                  </c:pt>
                  <c:pt idx="6">
                    <c:v>6.5925293102452325E-4</c:v>
                  </c:pt>
                  <c:pt idx="7">
                    <c:v>3.0536376225730541E-4</c:v>
                  </c:pt>
                  <c:pt idx="8">
                    <c:v>0</c:v>
                  </c:pt>
                  <c:pt idx="9">
                    <c:v>0</c:v>
                  </c:pt>
                  <c:pt idx="10">
                    <c:v>1.3362394992780403E-2</c:v>
                  </c:pt>
                  <c:pt idx="11">
                    <c:v>1.7803407724775106E-3</c:v>
                  </c:pt>
                </c:numCache>
              </c:numRef>
            </c:plus>
            <c:minus>
              <c:numRef>
                <c:f>normalization!$Q$44:$Q$55</c:f>
                <c:numCache>
                  <c:formatCode>General</c:formatCode>
                  <c:ptCount val="12"/>
                  <c:pt idx="0">
                    <c:v>0.2204862655477404</c:v>
                  </c:pt>
                  <c:pt idx="1">
                    <c:v>8.0491958120987278E-2</c:v>
                  </c:pt>
                  <c:pt idx="2">
                    <c:v>4.2618429859834228E-5</c:v>
                  </c:pt>
                  <c:pt idx="3">
                    <c:v>5.7214314124215929E-5</c:v>
                  </c:pt>
                  <c:pt idx="4">
                    <c:v>3.0825101265363107E-4</c:v>
                  </c:pt>
                  <c:pt idx="5">
                    <c:v>6.5311066517356937E-4</c:v>
                  </c:pt>
                  <c:pt idx="6">
                    <c:v>6.5925293102452325E-4</c:v>
                  </c:pt>
                  <c:pt idx="7">
                    <c:v>3.0536376225730541E-4</c:v>
                  </c:pt>
                  <c:pt idx="8">
                    <c:v>0</c:v>
                  </c:pt>
                  <c:pt idx="9">
                    <c:v>0</c:v>
                  </c:pt>
                  <c:pt idx="10">
                    <c:v>1.3362394992780403E-2</c:v>
                  </c:pt>
                  <c:pt idx="11">
                    <c:v>1.7803407724775106E-3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normalization!$J$44:$K$55</c:f>
              <c:multiLvlStrCache>
                <c:ptCount val="12"/>
                <c:lvl>
                  <c:pt idx="0">
                    <c:v>rp49</c:v>
                  </c:pt>
                  <c:pt idx="1">
                    <c:v>rp49</c:v>
                  </c:pt>
                  <c:pt idx="2">
                    <c:v>pb</c:v>
                  </c:pt>
                  <c:pt idx="3">
                    <c:v>pb</c:v>
                  </c:pt>
                  <c:pt idx="4">
                    <c:v>pb2</c:v>
                  </c:pt>
                  <c:pt idx="5">
                    <c:v>pb2</c:v>
                  </c:pt>
                  <c:pt idx="6">
                    <c:v>TBP</c:v>
                  </c:pt>
                  <c:pt idx="7">
                    <c:v>TBP</c:v>
                  </c:pt>
                  <c:pt idx="8">
                    <c:v>nrv2</c:v>
                  </c:pt>
                  <c:pt idx="9">
                    <c:v>nrv2</c:v>
                  </c:pt>
                  <c:pt idx="10">
                    <c:v>robl</c:v>
                  </c:pt>
                  <c:pt idx="11">
                    <c:v>robl</c:v>
                  </c:pt>
                </c:lvl>
                <c:lvl>
                  <c:pt idx="0">
                    <c:v>w1118</c:v>
                  </c:pt>
                  <c:pt idx="1">
                    <c:v>M2:20</c:v>
                  </c:pt>
                  <c:pt idx="2">
                    <c:v>w1118</c:v>
                  </c:pt>
                  <c:pt idx="3">
                    <c:v>M2:20</c:v>
                  </c:pt>
                  <c:pt idx="4">
                    <c:v>w1118</c:v>
                  </c:pt>
                  <c:pt idx="5">
                    <c:v>M2:20</c:v>
                  </c:pt>
                  <c:pt idx="6">
                    <c:v>w1118</c:v>
                  </c:pt>
                  <c:pt idx="7">
                    <c:v>M2:20</c:v>
                  </c:pt>
                  <c:pt idx="8">
                    <c:v>w1118</c:v>
                  </c:pt>
                  <c:pt idx="9">
                    <c:v>M2:20</c:v>
                  </c:pt>
                  <c:pt idx="10">
                    <c:v>w1118</c:v>
                  </c:pt>
                  <c:pt idx="11">
                    <c:v>M2:20</c:v>
                  </c:pt>
                </c:lvl>
              </c:multiLvlStrCache>
            </c:multiLvlStrRef>
          </c:cat>
          <c:val>
            <c:numRef>
              <c:f>normalization!$P$44:$P$55</c:f>
              <c:numCache>
                <c:formatCode>General</c:formatCode>
                <c:ptCount val="12"/>
                <c:pt idx="0">
                  <c:v>2.3275073668036401</c:v>
                </c:pt>
                <c:pt idx="1">
                  <c:v>2.2014209719420728</c:v>
                </c:pt>
                <c:pt idx="2">
                  <c:v>2.5542507241613536E-4</c:v>
                </c:pt>
                <c:pt idx="3">
                  <c:v>2.8355845703820714E-4</c:v>
                </c:pt>
                <c:pt idx="4">
                  <c:v>3.7322298410084136E-3</c:v>
                </c:pt>
                <c:pt idx="5">
                  <c:v>4.0589797877352805E-3</c:v>
                </c:pt>
                <c:pt idx="6">
                  <c:v>6.0894463810323603E-3</c:v>
                </c:pt>
                <c:pt idx="7">
                  <c:v>6.3162876266783024E-3</c:v>
                </c:pt>
                <c:pt idx="8">
                  <c:v>1</c:v>
                </c:pt>
                <c:pt idx="9">
                  <c:v>1</c:v>
                </c:pt>
                <c:pt idx="10">
                  <c:v>7.4315668227260587E-2</c:v>
                </c:pt>
                <c:pt idx="11">
                  <c:v>7.2054448280383487E-2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A-4B47-98E8-371F0CDA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3548159"/>
        <c:axId val="633870063"/>
      </c:barChart>
      <c:catAx>
        <c:axId val="633548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870063"/>
        <c:crosses val="autoZero"/>
        <c:auto val="1"/>
        <c:lblAlgn val="ctr"/>
        <c:lblOffset val="100"/>
        <c:noMultiLvlLbl val="0"/>
      </c:catAx>
      <c:valAx>
        <c:axId val="633870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54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normalized to rp49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normalization!$M$44:$M$55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2.8081487072546959E-5</c:v>
                  </c:pt>
                  <c:pt idx="3">
                    <c:v>2.9315413965369667E-5</c:v>
                  </c:pt>
                  <c:pt idx="4">
                    <c:v>1.3747655794388538E-4</c:v>
                  </c:pt>
                  <c:pt idx="5">
                    <c:v>3.2496346767742771E-4</c:v>
                  </c:pt>
                  <c:pt idx="6">
                    <c:v>3.5465672850535973E-4</c:v>
                  </c:pt>
                  <c:pt idx="7">
                    <c:v>1.3300011033094705E-4</c:v>
                  </c:pt>
                  <c:pt idx="8">
                    <c:v>4.0309677762610192E-2</c:v>
                  </c:pt>
                  <c:pt idx="9">
                    <c:v>1.6948063435718051E-2</c:v>
                  </c:pt>
                  <c:pt idx="10">
                    <c:v>3.596120791207847E-3</c:v>
                  </c:pt>
                  <c:pt idx="11">
                    <c:v>1.6809288399713973E-3</c:v>
                  </c:pt>
                </c:numCache>
              </c:numRef>
            </c:plus>
            <c:minus>
              <c:numRef>
                <c:f>normalization!$M$44:$M$55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2.8081487072546959E-5</c:v>
                  </c:pt>
                  <c:pt idx="3">
                    <c:v>2.9315413965369667E-5</c:v>
                  </c:pt>
                  <c:pt idx="4">
                    <c:v>1.3747655794388538E-4</c:v>
                  </c:pt>
                  <c:pt idx="5">
                    <c:v>3.2496346767742771E-4</c:v>
                  </c:pt>
                  <c:pt idx="6">
                    <c:v>3.5465672850535973E-4</c:v>
                  </c:pt>
                  <c:pt idx="7">
                    <c:v>1.3300011033094705E-4</c:v>
                  </c:pt>
                  <c:pt idx="8">
                    <c:v>4.0309677762610192E-2</c:v>
                  </c:pt>
                  <c:pt idx="9">
                    <c:v>1.6948063435718051E-2</c:v>
                  </c:pt>
                  <c:pt idx="10">
                    <c:v>3.596120791207847E-3</c:v>
                  </c:pt>
                  <c:pt idx="11">
                    <c:v>1.6809288399713973E-3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normalization!$J$44:$K$55</c:f>
              <c:multiLvlStrCache>
                <c:ptCount val="12"/>
                <c:lvl>
                  <c:pt idx="0">
                    <c:v>rp49</c:v>
                  </c:pt>
                  <c:pt idx="1">
                    <c:v>rp49</c:v>
                  </c:pt>
                  <c:pt idx="2">
                    <c:v>pb</c:v>
                  </c:pt>
                  <c:pt idx="3">
                    <c:v>pb</c:v>
                  </c:pt>
                  <c:pt idx="4">
                    <c:v>pb2</c:v>
                  </c:pt>
                  <c:pt idx="5">
                    <c:v>pb2</c:v>
                  </c:pt>
                  <c:pt idx="6">
                    <c:v>TBP</c:v>
                  </c:pt>
                  <c:pt idx="7">
                    <c:v>TBP</c:v>
                  </c:pt>
                  <c:pt idx="8">
                    <c:v>nrv2</c:v>
                  </c:pt>
                  <c:pt idx="9">
                    <c:v>nrv2</c:v>
                  </c:pt>
                  <c:pt idx="10">
                    <c:v>robl</c:v>
                  </c:pt>
                  <c:pt idx="11">
                    <c:v>robl</c:v>
                  </c:pt>
                </c:lvl>
                <c:lvl>
                  <c:pt idx="0">
                    <c:v>w1118</c:v>
                  </c:pt>
                  <c:pt idx="1">
                    <c:v>M2:20</c:v>
                  </c:pt>
                  <c:pt idx="2">
                    <c:v>w1118</c:v>
                  </c:pt>
                  <c:pt idx="3">
                    <c:v>M2:20</c:v>
                  </c:pt>
                  <c:pt idx="4">
                    <c:v>w1118</c:v>
                  </c:pt>
                  <c:pt idx="5">
                    <c:v>M2:20</c:v>
                  </c:pt>
                  <c:pt idx="6">
                    <c:v>w1118</c:v>
                  </c:pt>
                  <c:pt idx="7">
                    <c:v>M2:20</c:v>
                  </c:pt>
                  <c:pt idx="8">
                    <c:v>w1118</c:v>
                  </c:pt>
                  <c:pt idx="9">
                    <c:v>M2:20</c:v>
                  </c:pt>
                  <c:pt idx="10">
                    <c:v>w1118</c:v>
                  </c:pt>
                  <c:pt idx="11">
                    <c:v>M2:20</c:v>
                  </c:pt>
                </c:lvl>
              </c:multiLvlStrCache>
            </c:multiLvlStrRef>
          </c:cat>
          <c:val>
            <c:numRef>
              <c:f>normalization!$L$44:$L$55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1.1151338382629728E-4</c:v>
                </c:pt>
                <c:pt idx="3">
                  <c:v>1.2936679417730485E-4</c:v>
                </c:pt>
                <c:pt idx="4">
                  <c:v>1.6084963127392965E-3</c:v>
                </c:pt>
                <c:pt idx="5">
                  <c:v>1.8483989334559612E-3</c:v>
                </c:pt>
                <c:pt idx="6">
                  <c:v>2.6289328716010371E-3</c:v>
                </c:pt>
                <c:pt idx="7">
                  <c:v>2.870363999475602E-3</c:v>
                </c:pt>
                <c:pt idx="8">
                  <c:v>0.43218644925572791</c:v>
                </c:pt>
                <c:pt idx="9">
                  <c:v>0.45466515975205479</c:v>
                </c:pt>
                <c:pt idx="10">
                  <c:v>3.1834608824100614E-2</c:v>
                </c:pt>
                <c:pt idx="11">
                  <c:v>3.2767380681129443E-2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6-2440-BAD6-A1915D52E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4161263"/>
        <c:axId val="574162943"/>
      </c:barChart>
      <c:catAx>
        <c:axId val="574161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162943"/>
        <c:crosses val="autoZero"/>
        <c:auto val="1"/>
        <c:lblAlgn val="ctr"/>
        <c:lblOffset val="100"/>
        <c:noMultiLvlLbl val="0"/>
      </c:catAx>
      <c:valAx>
        <c:axId val="574162943"/>
        <c:scaling>
          <c:orientation val="minMax"/>
          <c:max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16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normalized to TBP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normalization!$O$44:$O$55</c:f>
                <c:numCache>
                  <c:formatCode>General</c:formatCode>
                  <c:ptCount val="12"/>
                  <c:pt idx="0">
                    <c:v>50.067345636560972</c:v>
                  </c:pt>
                  <c:pt idx="1">
                    <c:v>16.447590743587238</c:v>
                  </c:pt>
                  <c:pt idx="2">
                    <c:v>9.5828865369105964E-3</c:v>
                  </c:pt>
                  <c:pt idx="3">
                    <c:v>8.6992298892719123E-3</c:v>
                  </c:pt>
                  <c:pt idx="4">
                    <c:v>0.11698738812250484</c:v>
                  </c:pt>
                  <c:pt idx="5">
                    <c:v>8.6979438067193465E-2</c:v>
                  </c:pt>
                  <c:pt idx="6">
                    <c:v>0</c:v>
                  </c:pt>
                  <c:pt idx="7">
                    <c:v>0</c:v>
                  </c:pt>
                  <c:pt idx="8">
                    <c:v>19.084218949432895</c:v>
                  </c:pt>
                  <c:pt idx="9">
                    <c:v>7.4596685374270333</c:v>
                  </c:pt>
                  <c:pt idx="10">
                    <c:v>1.4331470467320042</c:v>
                  </c:pt>
                  <c:pt idx="11">
                    <c:v>0.81137136100449092</c:v>
                  </c:pt>
                </c:numCache>
              </c:numRef>
            </c:plus>
            <c:minus>
              <c:numRef>
                <c:f>normalization!$O$44:$O$55</c:f>
                <c:numCache>
                  <c:formatCode>General</c:formatCode>
                  <c:ptCount val="12"/>
                  <c:pt idx="0">
                    <c:v>50.067345636560972</c:v>
                  </c:pt>
                  <c:pt idx="1">
                    <c:v>16.447590743587238</c:v>
                  </c:pt>
                  <c:pt idx="2">
                    <c:v>9.5828865369105964E-3</c:v>
                  </c:pt>
                  <c:pt idx="3">
                    <c:v>8.6992298892719123E-3</c:v>
                  </c:pt>
                  <c:pt idx="4">
                    <c:v>0.11698738812250484</c:v>
                  </c:pt>
                  <c:pt idx="5">
                    <c:v>8.6979438067193465E-2</c:v>
                  </c:pt>
                  <c:pt idx="6">
                    <c:v>0</c:v>
                  </c:pt>
                  <c:pt idx="7">
                    <c:v>0</c:v>
                  </c:pt>
                  <c:pt idx="8">
                    <c:v>19.084218949432895</c:v>
                  </c:pt>
                  <c:pt idx="9">
                    <c:v>7.4596685374270333</c:v>
                  </c:pt>
                  <c:pt idx="10">
                    <c:v>1.4331470467320042</c:v>
                  </c:pt>
                  <c:pt idx="11">
                    <c:v>0.81137136100449092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normalization!$J$44:$K$55</c:f>
              <c:multiLvlStrCache>
                <c:ptCount val="12"/>
                <c:lvl>
                  <c:pt idx="0">
                    <c:v>rp49</c:v>
                  </c:pt>
                  <c:pt idx="1">
                    <c:v>rp49</c:v>
                  </c:pt>
                  <c:pt idx="2">
                    <c:v>pb</c:v>
                  </c:pt>
                  <c:pt idx="3">
                    <c:v>pb</c:v>
                  </c:pt>
                  <c:pt idx="4">
                    <c:v>pb2</c:v>
                  </c:pt>
                  <c:pt idx="5">
                    <c:v>pb2</c:v>
                  </c:pt>
                  <c:pt idx="6">
                    <c:v>TBP</c:v>
                  </c:pt>
                  <c:pt idx="7">
                    <c:v>TBP</c:v>
                  </c:pt>
                  <c:pt idx="8">
                    <c:v>nrv2</c:v>
                  </c:pt>
                  <c:pt idx="9">
                    <c:v>nrv2</c:v>
                  </c:pt>
                  <c:pt idx="10">
                    <c:v>robl</c:v>
                  </c:pt>
                  <c:pt idx="11">
                    <c:v>robl</c:v>
                  </c:pt>
                </c:lvl>
                <c:lvl>
                  <c:pt idx="0">
                    <c:v>w1118</c:v>
                  </c:pt>
                  <c:pt idx="1">
                    <c:v>M2:20</c:v>
                  </c:pt>
                  <c:pt idx="2">
                    <c:v>w1118</c:v>
                  </c:pt>
                  <c:pt idx="3">
                    <c:v>M2:20</c:v>
                  </c:pt>
                  <c:pt idx="4">
                    <c:v>w1118</c:v>
                  </c:pt>
                  <c:pt idx="5">
                    <c:v>M2:20</c:v>
                  </c:pt>
                  <c:pt idx="6">
                    <c:v>w1118</c:v>
                  </c:pt>
                  <c:pt idx="7">
                    <c:v>M2:20</c:v>
                  </c:pt>
                  <c:pt idx="8">
                    <c:v>w1118</c:v>
                  </c:pt>
                  <c:pt idx="9">
                    <c:v>M2:20</c:v>
                  </c:pt>
                  <c:pt idx="10">
                    <c:v>w1118</c:v>
                  </c:pt>
                  <c:pt idx="11">
                    <c:v>M2:20</c:v>
                  </c:pt>
                </c:lvl>
              </c:multiLvlStrCache>
            </c:multiLvlStrRef>
          </c:cat>
          <c:val>
            <c:numRef>
              <c:f>normalization!$N$44:$N$55</c:f>
              <c:numCache>
                <c:formatCode>General</c:formatCode>
                <c:ptCount val="12"/>
                <c:pt idx="0">
                  <c:v>384.87518241722483</c:v>
                </c:pt>
                <c:pt idx="1">
                  <c:v>348.89583359076823</c:v>
                </c:pt>
                <c:pt idx="2">
                  <c:v>4.2481635867678079E-2</c:v>
                </c:pt>
                <c:pt idx="3">
                  <c:v>4.4854628434229882E-2</c:v>
                </c:pt>
                <c:pt idx="4">
                  <c:v>0.62098216201994849</c:v>
                </c:pt>
                <c:pt idx="5">
                  <c:v>0.64142689309718992</c:v>
                </c:pt>
                <c:pt idx="6">
                  <c:v>1</c:v>
                </c:pt>
                <c:pt idx="7">
                  <c:v>1</c:v>
                </c:pt>
                <c:pt idx="8">
                  <c:v>165.5957608104782</c:v>
                </c:pt>
                <c:pt idx="9">
                  <c:v>158.56127136127495</c:v>
                </c:pt>
                <c:pt idx="10">
                  <c:v>12.183732529119084</c:v>
                </c:pt>
                <c:pt idx="11">
                  <c:v>11.433862443630064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9-994D-A91C-6D1AA4FA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6089263"/>
        <c:axId val="574077775"/>
      </c:barChart>
      <c:catAx>
        <c:axId val="546089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077775"/>
        <c:crosses val="autoZero"/>
        <c:auto val="1"/>
        <c:lblAlgn val="ctr"/>
        <c:lblOffset val="100"/>
        <c:noMultiLvlLbl val="0"/>
      </c:catAx>
      <c:valAx>
        <c:axId val="57407777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608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45</xdr:row>
      <xdr:rowOff>0</xdr:rowOff>
    </xdr:from>
    <xdr:to>
      <xdr:col>34</xdr:col>
      <xdr:colOff>0</xdr:colOff>
      <xdr:row>59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486D91-E965-BC43-B0AC-C529B82E1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501650</xdr:colOff>
      <xdr:row>59</xdr:row>
      <xdr:rowOff>76200</xdr:rowOff>
    </xdr:from>
    <xdr:to>
      <xdr:col>33</xdr:col>
      <xdr:colOff>501650</xdr:colOff>
      <xdr:row>73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196DC-3BD8-EF49-AFBA-7E897CAE2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6350</xdr:colOff>
      <xdr:row>73</xdr:row>
      <xdr:rowOff>177800</xdr:rowOff>
    </xdr:from>
    <xdr:to>
      <xdr:col>34</xdr:col>
      <xdr:colOff>6350</xdr:colOff>
      <xdr:row>88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EF0A6F-0FF7-164C-AA90-CD009BEE9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57150</xdr:colOff>
      <xdr:row>73</xdr:row>
      <xdr:rowOff>165100</xdr:rowOff>
    </xdr:from>
    <xdr:to>
      <xdr:col>24</xdr:col>
      <xdr:colOff>488950</xdr:colOff>
      <xdr:row>88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86F790-FF8C-5C44-A08B-BCBCD94F3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222250</xdr:colOff>
      <xdr:row>38</xdr:row>
      <xdr:rowOff>44450</xdr:rowOff>
    </xdr:from>
    <xdr:to>
      <xdr:col>31</xdr:col>
      <xdr:colOff>76200</xdr:colOff>
      <xdr:row>57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7357B6-454E-DC4B-9147-34B5B8C0C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222250</xdr:colOff>
      <xdr:row>58</xdr:row>
      <xdr:rowOff>69850</xdr:rowOff>
    </xdr:from>
    <xdr:to>
      <xdr:col>31</xdr:col>
      <xdr:colOff>76200</xdr:colOff>
      <xdr:row>78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09555C-A5FB-9447-8645-38267417E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222250</xdr:colOff>
      <xdr:row>78</xdr:row>
      <xdr:rowOff>107950</xdr:rowOff>
    </xdr:from>
    <xdr:to>
      <xdr:col>31</xdr:col>
      <xdr:colOff>76200</xdr:colOff>
      <xdr:row>98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194451-B0FE-E049-9E46-0D5845464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381000</xdr:colOff>
      <xdr:row>38</xdr:row>
      <xdr:rowOff>50800</xdr:rowOff>
    </xdr:from>
    <xdr:to>
      <xdr:col>45</xdr:col>
      <xdr:colOff>241300</xdr:colOff>
      <xdr:row>58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1159B69-26B8-684E-93BD-997EC18E5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381000</xdr:colOff>
      <xdr:row>58</xdr:row>
      <xdr:rowOff>76200</xdr:rowOff>
    </xdr:from>
    <xdr:to>
      <xdr:col>45</xdr:col>
      <xdr:colOff>241300</xdr:colOff>
      <xdr:row>78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85A6C6-E2E3-2A49-9A05-7D3308A2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381000</xdr:colOff>
      <xdr:row>78</xdr:row>
      <xdr:rowOff>127000</xdr:rowOff>
    </xdr:from>
    <xdr:to>
      <xdr:col>45</xdr:col>
      <xdr:colOff>241300</xdr:colOff>
      <xdr:row>98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2D9D8F-761F-CF48-B0A4-78492C138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41"/>
  <sheetViews>
    <sheetView workbookViewId="0">
      <pane xSplit="1" ySplit="1" topLeftCell="B2" activePane="bottomRight" state="frozenSplit"/>
      <selection pane="topRight"/>
      <selection pane="bottomLeft"/>
      <selection pane="bottomRight"/>
    </sheetView>
  </sheetViews>
  <sheetFormatPr baseColWidth="10" defaultColWidth="10" defaultRowHeight="15" customHeight="1" x14ac:dyDescent="0.15"/>
  <cols>
    <col min="1" max="1" width="5.75" style="1" customWidth="1"/>
  </cols>
  <sheetData>
    <row r="1" spans="2:98" s="1" customFormat="1" ht="22.5" customHeight="1" x14ac:dyDescent="0.1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</row>
    <row r="2" spans="2:98" ht="15" customHeight="1" x14ac:dyDescent="0.15">
      <c r="B2" s="3">
        <v>0.65</v>
      </c>
      <c r="C2" s="3">
        <v>-15.429759255242175</v>
      </c>
      <c r="D2" s="3">
        <v>-2.7539971241811827</v>
      </c>
      <c r="E2" s="3">
        <v>-8.7096948033294552</v>
      </c>
      <c r="F2" s="3">
        <v>-1.3161859179337512</v>
      </c>
      <c r="G2" s="3">
        <v>-7.7433158169768603</v>
      </c>
      <c r="H2" s="3">
        <v>-7.4273078238908852</v>
      </c>
      <c r="I2" s="3">
        <v>-7.1630693687329199</v>
      </c>
      <c r="J2" s="3">
        <v>-6.7260444556140442</v>
      </c>
      <c r="K2" s="3">
        <v>-5.3604854381566156</v>
      </c>
      <c r="L2" s="3">
        <v>-6.4385613868559517</v>
      </c>
      <c r="M2" s="3">
        <v>-3.2540948919189532</v>
      </c>
      <c r="N2" s="3">
        <v>-4.5537601169137361</v>
      </c>
      <c r="O2" s="3">
        <v>-8.605220324044069</v>
      </c>
      <c r="P2" s="3">
        <v>8.7473692118036865</v>
      </c>
      <c r="Q2" s="3">
        <v>8.5294754043070498</v>
      </c>
      <c r="R2" s="3">
        <v>6.1553133364577661</v>
      </c>
      <c r="S2" s="3">
        <v>-5.8331351012169534</v>
      </c>
      <c r="T2" s="3">
        <v>-11.871828780751571</v>
      </c>
      <c r="U2" s="3">
        <v>3.9526927794263429</v>
      </c>
      <c r="V2" s="3">
        <v>4.0966532770058279</v>
      </c>
      <c r="W2" s="3">
        <v>3.0522776056388352</v>
      </c>
      <c r="X2" s="3">
        <v>4.7918277217672198</v>
      </c>
      <c r="Y2" s="3">
        <v>1.6821078589626381</v>
      </c>
      <c r="Z2" s="3">
        <v>-7.9651615042568835</v>
      </c>
      <c r="AA2" s="3">
        <v>-43.268774491785393</v>
      </c>
      <c r="AB2" s="3">
        <v>-18.064826415814309</v>
      </c>
      <c r="AC2" s="3">
        <v>4.9255908137830033</v>
      </c>
      <c r="AD2" s="3">
        <v>16.780510706240591</v>
      </c>
      <c r="AE2" s="3">
        <v>16.537334228799693</v>
      </c>
      <c r="AF2" s="3">
        <v>-10.290618922549129</v>
      </c>
      <c r="AG2" s="3">
        <v>13.336098043359925</v>
      </c>
      <c r="AH2" s="3">
        <v>11.018783543849395</v>
      </c>
      <c r="AI2" s="3">
        <v>10.469059039949229</v>
      </c>
      <c r="AJ2" s="3">
        <v>12.813412637238685</v>
      </c>
      <c r="AK2" s="3">
        <v>15.606905567076524</v>
      </c>
      <c r="AL2" s="3">
        <v>-7.7033306200405605</v>
      </c>
      <c r="AM2" s="3">
        <v>-2.5797933882537336</v>
      </c>
      <c r="AN2" s="3">
        <v>-34.319627682287319</v>
      </c>
      <c r="AO2" s="3">
        <v>19.355225699444475</v>
      </c>
      <c r="AP2" s="3">
        <v>15.787901727645135</v>
      </c>
      <c r="AQ2" s="3">
        <v>12.02160866370275</v>
      </c>
      <c r="AR2" s="3">
        <v>12.009853436940432</v>
      </c>
      <c r="AS2" s="3">
        <v>12.877347051326751</v>
      </c>
      <c r="AT2" s="3">
        <v>9.1337882905477272</v>
      </c>
      <c r="AU2" s="3">
        <v>8.5974837250755058</v>
      </c>
      <c r="AV2" s="3">
        <v>10.693232525060921</v>
      </c>
      <c r="AW2" s="3">
        <v>8.2415190305887336</v>
      </c>
      <c r="AX2" s="3">
        <v>-6.563773245457071</v>
      </c>
      <c r="AY2" s="3">
        <v>-3.7628767519725557</v>
      </c>
      <c r="AZ2" s="3">
        <v>10.615317815134802</v>
      </c>
      <c r="BA2" s="3">
        <v>7.6946907366152573</v>
      </c>
      <c r="BB2" s="3">
        <v>8.5997666758582341</v>
      </c>
      <c r="BC2" s="3">
        <v>5.1692050260844553</v>
      </c>
      <c r="BD2" s="3">
        <v>-42.002670218436322</v>
      </c>
      <c r="BE2" s="3">
        <v>4.6289962290639437</v>
      </c>
      <c r="BF2" s="3">
        <v>3.9763705057865764</v>
      </c>
      <c r="BG2" s="3">
        <v>3.6785744063810171</v>
      </c>
      <c r="BH2" s="3">
        <v>2.5351165942378202</v>
      </c>
      <c r="BI2" s="3">
        <v>4.5623002046359034</v>
      </c>
      <c r="BJ2" s="3">
        <v>-7.2738690400275914</v>
      </c>
      <c r="BK2" s="3">
        <v>-20.327261803258125</v>
      </c>
      <c r="BL2" s="3">
        <v>18.608773530444751</v>
      </c>
      <c r="BM2" s="3">
        <v>24.278707102780118</v>
      </c>
      <c r="BN2" s="3">
        <v>21.430903564107666</v>
      </c>
      <c r="BO2" s="3">
        <v>19.089878211382086</v>
      </c>
      <c r="BP2" s="3">
        <v>2.8419456366638087</v>
      </c>
      <c r="BQ2" s="3">
        <v>14.213395959148556</v>
      </c>
      <c r="BR2" s="3">
        <v>17.48772971301355</v>
      </c>
      <c r="BS2" s="3">
        <v>13.913224140007344</v>
      </c>
      <c r="BT2" s="3">
        <v>15.903538130320896</v>
      </c>
      <c r="BU2" s="3">
        <v>16.578462172631589</v>
      </c>
      <c r="BV2" s="3">
        <v>-9.8099180265767245</v>
      </c>
      <c r="BW2" s="3">
        <v>-5.61293978390853</v>
      </c>
      <c r="BX2" s="3">
        <v>7.7403176614968174</v>
      </c>
      <c r="BY2" s="3">
        <v>6.7849912481705132</v>
      </c>
      <c r="BZ2" s="3">
        <v>5.9667668339223496</v>
      </c>
      <c r="CA2" s="3">
        <v>3.2284279511999898</v>
      </c>
      <c r="CB2" s="3">
        <v>2.7580031092704758</v>
      </c>
      <c r="CC2" s="3">
        <v>12.269678260568014</v>
      </c>
      <c r="CD2" s="3">
        <v>11.131832499004474</v>
      </c>
      <c r="CE2" s="3">
        <v>11.515509959381973</v>
      </c>
      <c r="CF2" s="3">
        <v>16.58001330563269</v>
      </c>
      <c r="CG2" s="3">
        <v>13.963327616856418</v>
      </c>
      <c r="CH2" s="3">
        <v>-16.275002296432604</v>
      </c>
      <c r="CI2" s="3">
        <v>-34.194901216561334</v>
      </c>
      <c r="CJ2" s="3">
        <v>-34.481184766476474</v>
      </c>
      <c r="CK2" s="3">
        <v>-24.012792363059646</v>
      </c>
      <c r="CL2" s="3">
        <v>-8.0349363304690655</v>
      </c>
      <c r="CM2" s="3">
        <v>-12.464815877797889</v>
      </c>
      <c r="CN2" s="3">
        <v>-5.6169908132247315</v>
      </c>
      <c r="CO2" s="3">
        <v>-4.6927540470621807</v>
      </c>
      <c r="CP2" s="3">
        <v>-4.1271140916579157</v>
      </c>
      <c r="CQ2" s="3">
        <v>-5.5022127888193495</v>
      </c>
      <c r="CR2" s="3">
        <v>-7.1978182751163331</v>
      </c>
      <c r="CS2" s="3">
        <v>-9.4615847455638118</v>
      </c>
      <c r="CT2" s="3">
        <v>-12.039248936755314</v>
      </c>
    </row>
    <row r="3" spans="2:98" ht="15" customHeight="1" x14ac:dyDescent="0.15">
      <c r="B3" s="3">
        <v>1.65</v>
      </c>
      <c r="C3" s="3">
        <v>-7.4963963652021448</v>
      </c>
      <c r="D3" s="3">
        <v>-2.0778320721491355</v>
      </c>
      <c r="E3" s="3">
        <v>-1.9343655617070112</v>
      </c>
      <c r="F3" s="3">
        <v>-0.76632012425574203</v>
      </c>
      <c r="G3" s="3">
        <v>-3.7853325721608826</v>
      </c>
      <c r="H3" s="3">
        <v>-3.0876138017702033</v>
      </c>
      <c r="I3" s="3">
        <v>-3.1669198480867067</v>
      </c>
      <c r="J3" s="3">
        <v>-3.65608824587963</v>
      </c>
      <c r="K3" s="3">
        <v>-2.063728547407834</v>
      </c>
      <c r="L3" s="3">
        <v>-1.7293271301066966</v>
      </c>
      <c r="M3" s="3">
        <v>-0.72421822384904999</v>
      </c>
      <c r="N3" s="3">
        <v>-1.9897535120854855</v>
      </c>
      <c r="O3" s="3">
        <v>-2.9470182243153431</v>
      </c>
      <c r="P3" s="3">
        <v>3.7227031278416121</v>
      </c>
      <c r="Q3" s="3">
        <v>3.7389067002484353</v>
      </c>
      <c r="R3" s="3">
        <v>2.6138589076449534</v>
      </c>
      <c r="S3" s="3">
        <v>-6.1285900837117424</v>
      </c>
      <c r="T3" s="3">
        <v>-8.4988080081373027</v>
      </c>
      <c r="U3" s="3">
        <v>1.3186066254098705</v>
      </c>
      <c r="V3" s="3">
        <v>1.1721825517931279</v>
      </c>
      <c r="W3" s="3">
        <v>0.92813327614476293</v>
      </c>
      <c r="X3" s="3">
        <v>1.5362490876449328</v>
      </c>
      <c r="Y3" s="3">
        <v>1.3887800740994294</v>
      </c>
      <c r="Z3" s="3">
        <v>-2.8950500390120055</v>
      </c>
      <c r="AA3" s="3">
        <v>-39.385048447172665</v>
      </c>
      <c r="AB3" s="3">
        <v>-18.80593029833517</v>
      </c>
      <c r="AC3" s="3">
        <v>-0.54966674309275732</v>
      </c>
      <c r="AD3" s="3">
        <v>7.4206399862495118</v>
      </c>
      <c r="AE3" s="3">
        <v>6.5973162481937493</v>
      </c>
      <c r="AF3" s="3">
        <v>-7.3399166304988057</v>
      </c>
      <c r="AG3" s="3">
        <v>5.2618056275564413</v>
      </c>
      <c r="AH3" s="3">
        <v>3.8700975069163519</v>
      </c>
      <c r="AI3" s="3">
        <v>4.857550691848985</v>
      </c>
      <c r="AJ3" s="3">
        <v>5.8323106813780896</v>
      </c>
      <c r="AK3" s="3">
        <v>6.6209493912749053</v>
      </c>
      <c r="AL3" s="3">
        <v>0.85537877200391677</v>
      </c>
      <c r="AM3" s="3">
        <v>5.6013094322074721</v>
      </c>
      <c r="AN3" s="3">
        <v>-60.137349171545054</v>
      </c>
      <c r="AO3" s="3">
        <v>8.0558253728049181</v>
      </c>
      <c r="AP3" s="3">
        <v>7.3290865953139246</v>
      </c>
      <c r="AQ3" s="3">
        <v>7.1412413094066665</v>
      </c>
      <c r="AR3" s="3">
        <v>6.3436835179935542</v>
      </c>
      <c r="AS3" s="3">
        <v>7.3281583672412012</v>
      </c>
      <c r="AT3" s="3">
        <v>4.9011295912909532</v>
      </c>
      <c r="AU3" s="3">
        <v>5.7228661945868566</v>
      </c>
      <c r="AV3" s="3">
        <v>4.4976709095829506</v>
      </c>
      <c r="AW3" s="3">
        <v>3.735502352870185</v>
      </c>
      <c r="AX3" s="3">
        <v>2.6328249171239122</v>
      </c>
      <c r="AY3" s="3">
        <v>2.6575866565885917</v>
      </c>
      <c r="AZ3" s="3">
        <v>3.7663435629350488</v>
      </c>
      <c r="BA3" s="3">
        <v>3.2245124992581395</v>
      </c>
      <c r="BB3" s="3">
        <v>3.3969228955857034</v>
      </c>
      <c r="BC3" s="3">
        <v>2.7171991299894103</v>
      </c>
      <c r="BD3" s="3">
        <v>-52.443442111301636</v>
      </c>
      <c r="BE3" s="3">
        <v>2.2670205496776816</v>
      </c>
      <c r="BF3" s="3">
        <v>1.7054440292663458</v>
      </c>
      <c r="BG3" s="3">
        <v>1.6201820603301371</v>
      </c>
      <c r="BH3" s="3">
        <v>1.7179644350383683</v>
      </c>
      <c r="BI3" s="3">
        <v>3.6099752523333564</v>
      </c>
      <c r="BJ3" s="3">
        <v>1.1736971358654387</v>
      </c>
      <c r="BK3" s="3">
        <v>-3.1625036095600763</v>
      </c>
      <c r="BL3" s="3">
        <v>8.4809654739327698</v>
      </c>
      <c r="BM3" s="3">
        <v>12.173487102214949</v>
      </c>
      <c r="BN3" s="3">
        <v>9.7911048070915854</v>
      </c>
      <c r="BO3" s="3">
        <v>8.1387587327095616</v>
      </c>
      <c r="BP3" s="3">
        <v>4.2824249866251876</v>
      </c>
      <c r="BQ3" s="3">
        <v>7.6628853714386196</v>
      </c>
      <c r="BR3" s="3">
        <v>7.0133409256099526</v>
      </c>
      <c r="BS3" s="3">
        <v>5.6079565084848468</v>
      </c>
      <c r="BT3" s="3">
        <v>7.4208101565602078</v>
      </c>
      <c r="BU3" s="3">
        <v>7.8747719360300152</v>
      </c>
      <c r="BV3" s="3">
        <v>1.2589436837204744</v>
      </c>
      <c r="BW3" s="3">
        <v>-0.30770483144709715</v>
      </c>
      <c r="BX3" s="3">
        <v>3.5667933231611642</v>
      </c>
      <c r="BY3" s="3">
        <v>3.1995039939084222</v>
      </c>
      <c r="BZ3" s="3">
        <v>4.3456715529120515</v>
      </c>
      <c r="CA3" s="3">
        <v>1.8377900767653728</v>
      </c>
      <c r="CB3" s="3">
        <v>0.44920610299311647</v>
      </c>
      <c r="CC3" s="3">
        <v>5.3230783875617362</v>
      </c>
      <c r="CD3" s="3">
        <v>4.9116213787995093</v>
      </c>
      <c r="CE3" s="3">
        <v>6.2873494815588629</v>
      </c>
      <c r="CF3" s="3">
        <v>7.4028833068551876</v>
      </c>
      <c r="CG3" s="3">
        <v>7.9802204684330036</v>
      </c>
      <c r="CH3" s="3">
        <v>-1.7627621238063966</v>
      </c>
      <c r="CI3" s="3">
        <v>-13.627064218855651</v>
      </c>
      <c r="CJ3" s="3">
        <v>-24.846634943896106</v>
      </c>
      <c r="CK3" s="3">
        <v>-9.8504147283589987</v>
      </c>
      <c r="CL3" s="3">
        <v>4.0661261917435354</v>
      </c>
      <c r="CM3" s="3">
        <v>0.99955133633153537</v>
      </c>
      <c r="CN3" s="3">
        <v>4.0247674847622079</v>
      </c>
      <c r="CO3" s="3">
        <v>1.503994922880679</v>
      </c>
      <c r="CP3" s="3">
        <v>1.5005830369084947</v>
      </c>
      <c r="CQ3" s="3">
        <v>1.5168530157287705</v>
      </c>
      <c r="CR3" s="3">
        <v>-0.72053204933069992</v>
      </c>
      <c r="CS3" s="3">
        <v>-0.35824344391244267</v>
      </c>
      <c r="CT3" s="3">
        <v>-1.2346614483848839</v>
      </c>
    </row>
    <row r="4" spans="2:98" ht="15" customHeight="1" x14ac:dyDescent="0.15">
      <c r="B4" s="3">
        <v>2.5909090909090908</v>
      </c>
      <c r="C4" s="3">
        <v>1.3781666916420932</v>
      </c>
      <c r="D4" s="3">
        <v>0.52085850116321808</v>
      </c>
      <c r="E4" s="3">
        <v>1.7799084166024954</v>
      </c>
      <c r="F4" s="3">
        <v>-0.28530413072684269</v>
      </c>
      <c r="G4" s="3">
        <v>0.74211887141922261</v>
      </c>
      <c r="H4" s="3">
        <v>-0.13870666283253286</v>
      </c>
      <c r="I4" s="3">
        <v>1.1031489393806737</v>
      </c>
      <c r="J4" s="3">
        <v>0.16663719884286365</v>
      </c>
      <c r="K4" s="3">
        <v>0.31758851627631657</v>
      </c>
      <c r="L4" s="3">
        <v>0.14413805061849416</v>
      </c>
      <c r="M4" s="3">
        <v>1.6655361461582174</v>
      </c>
      <c r="N4" s="3">
        <v>0.15822155978133878</v>
      </c>
      <c r="O4" s="3">
        <v>0.8217673127203966</v>
      </c>
      <c r="P4" s="3">
        <v>2.2376584259932315</v>
      </c>
      <c r="Q4" s="3">
        <v>2.3720605137531265</v>
      </c>
      <c r="R4" s="3">
        <v>2.4313276101347583</v>
      </c>
      <c r="S4" s="3">
        <v>-4.241514761800488</v>
      </c>
      <c r="T4" s="3">
        <v>-3.8338367311723118</v>
      </c>
      <c r="U4" s="3">
        <v>1.7033973732013692</v>
      </c>
      <c r="V4" s="3">
        <v>0.88110356640265763</v>
      </c>
      <c r="W4" s="3">
        <v>1.5619784758709443</v>
      </c>
      <c r="X4" s="3">
        <v>1.7057676468951399</v>
      </c>
      <c r="Y4" s="3">
        <v>2.3490171633181944</v>
      </c>
      <c r="Z4" s="3">
        <v>1.723979392542617</v>
      </c>
      <c r="AA4" s="3">
        <v>-31.529347922390969</v>
      </c>
      <c r="AB4" s="3">
        <v>-5.4824932031832532</v>
      </c>
      <c r="AC4" s="3">
        <v>4.4667339460740436</v>
      </c>
      <c r="AD4" s="3">
        <v>6.9687754369462596</v>
      </c>
      <c r="AE4" s="3">
        <v>5.16457978512409</v>
      </c>
      <c r="AF4" s="3">
        <v>-1.4294281716694286</v>
      </c>
      <c r="AG4" s="3">
        <v>4.4125194970638972</v>
      </c>
      <c r="AH4" s="3">
        <v>4.1711918141241995</v>
      </c>
      <c r="AI4" s="3">
        <v>4.7476040322124504</v>
      </c>
      <c r="AJ4" s="3">
        <v>3.497246790645363</v>
      </c>
      <c r="AK4" s="3">
        <v>6.2931787832933423</v>
      </c>
      <c r="AL4" s="3">
        <v>5.0378281270403136</v>
      </c>
      <c r="AM4" s="3">
        <v>7.0629987219932104</v>
      </c>
      <c r="AN4" s="3">
        <v>-63.691706181393556</v>
      </c>
      <c r="AO4" s="3">
        <v>6.2808919815602735</v>
      </c>
      <c r="AP4" s="3">
        <v>6.168952962619187</v>
      </c>
      <c r="AQ4" s="3">
        <v>6.7991528198722335</v>
      </c>
      <c r="AR4" s="3">
        <v>5.5360000156276215</v>
      </c>
      <c r="AS4" s="3">
        <v>5.2529888462073018</v>
      </c>
      <c r="AT4" s="3">
        <v>3.8773172145585022</v>
      </c>
      <c r="AU4" s="3">
        <v>5.9655619774680986</v>
      </c>
      <c r="AV4" s="3">
        <v>5.5884818345637086</v>
      </c>
      <c r="AW4" s="3">
        <v>3.8509756813290892</v>
      </c>
      <c r="AX4" s="3">
        <v>4.7793710087274235</v>
      </c>
      <c r="AY4" s="3">
        <v>2.3915270645410374</v>
      </c>
      <c r="AZ4" s="3">
        <v>2.436659231064084</v>
      </c>
      <c r="BA4" s="3">
        <v>2.4331507233221146</v>
      </c>
      <c r="BB4" s="3">
        <v>2.6499086841379835</v>
      </c>
      <c r="BC4" s="3">
        <v>2.6468038015461843</v>
      </c>
      <c r="BD4" s="3">
        <v>-47.568910786070489</v>
      </c>
      <c r="BE4" s="3">
        <v>3.1643716508920647</v>
      </c>
      <c r="BF4" s="3">
        <v>2.7826049762907701</v>
      </c>
      <c r="BG4" s="3">
        <v>2.8303795654095438</v>
      </c>
      <c r="BH4" s="3">
        <v>1.8493555074253436</v>
      </c>
      <c r="BI4" s="3">
        <v>2.4370082711812415</v>
      </c>
      <c r="BJ4" s="3">
        <v>1.8593186241248532</v>
      </c>
      <c r="BK4" s="3">
        <v>7.8455217948580867</v>
      </c>
      <c r="BL4" s="3">
        <v>6.4716126494462287</v>
      </c>
      <c r="BM4" s="3">
        <v>8.3399045437128621</v>
      </c>
      <c r="BN4" s="3">
        <v>7.8086841133358575</v>
      </c>
      <c r="BO4" s="3">
        <v>6.0564464058254543</v>
      </c>
      <c r="BP4" s="3">
        <v>7.0702827262439314</v>
      </c>
      <c r="BQ4" s="3">
        <v>6.5224054124042823</v>
      </c>
      <c r="BR4" s="3">
        <v>5.1264700927831655</v>
      </c>
      <c r="BS4" s="3">
        <v>4.7065296399647423</v>
      </c>
      <c r="BT4" s="3">
        <v>6.5926657724278357</v>
      </c>
      <c r="BU4" s="3">
        <v>5.6112923134395487</v>
      </c>
      <c r="BV4" s="3">
        <v>4.5878401474853945</v>
      </c>
      <c r="BW4" s="3">
        <v>2.7641076047617616</v>
      </c>
      <c r="BX4" s="3">
        <v>1.9758133690226032</v>
      </c>
      <c r="BY4" s="3">
        <v>2.3193705985800079</v>
      </c>
      <c r="BZ4" s="3">
        <v>2.303933295311424</v>
      </c>
      <c r="CA4" s="3">
        <v>1.4670417846273267</v>
      </c>
      <c r="CB4" s="3">
        <v>1.8340254429776337</v>
      </c>
      <c r="CC4" s="3">
        <v>4.3669216071576784</v>
      </c>
      <c r="CD4" s="3">
        <v>3.911472819459334</v>
      </c>
      <c r="CE4" s="3">
        <v>4.6296577615354408</v>
      </c>
      <c r="CF4" s="3">
        <v>3.8442454041705787</v>
      </c>
      <c r="CG4" s="3">
        <v>4.8576565029760559</v>
      </c>
      <c r="CH4" s="3">
        <v>2.447123006232971</v>
      </c>
      <c r="CI4" s="3">
        <v>1.5444525285672626</v>
      </c>
      <c r="CJ4" s="3">
        <v>-11.536718796611638</v>
      </c>
      <c r="CK4" s="3">
        <v>-5.8530925567219469</v>
      </c>
      <c r="CL4" s="3">
        <v>4.2028648396700419</v>
      </c>
      <c r="CM4" s="3">
        <v>5.5353551319456642</v>
      </c>
      <c r="CN4" s="3">
        <v>5.1935909924761745</v>
      </c>
      <c r="CO4" s="3">
        <v>2.9786206836565157</v>
      </c>
      <c r="CP4" s="3">
        <v>1.5673227961630687</v>
      </c>
      <c r="CQ4" s="3">
        <v>2.1164221167308597</v>
      </c>
      <c r="CR4" s="3">
        <v>0.77846831319226339</v>
      </c>
      <c r="CS4" s="3">
        <v>1.309531786118896</v>
      </c>
      <c r="CT4" s="3">
        <v>1.0656511789646288</v>
      </c>
    </row>
    <row r="5" spans="2:98" ht="15" customHeight="1" x14ac:dyDescent="0.15">
      <c r="B5" s="3">
        <v>3.65</v>
      </c>
      <c r="C5" s="3">
        <v>2.071088445875148</v>
      </c>
      <c r="D5" s="3">
        <v>2.9351020380910882</v>
      </c>
      <c r="E5" s="3">
        <v>0.9613115968945749</v>
      </c>
      <c r="F5" s="3">
        <v>1.8704667818440157E-2</v>
      </c>
      <c r="G5" s="3">
        <v>0.95537047161116107</v>
      </c>
      <c r="H5" s="3">
        <v>1.6669844723358551</v>
      </c>
      <c r="I5" s="3">
        <v>1.8126096523556043</v>
      </c>
      <c r="J5" s="3">
        <v>1.33243990969072</v>
      </c>
      <c r="K5" s="3">
        <v>0.21337282663370161</v>
      </c>
      <c r="L5" s="3">
        <v>1.7920308499606108</v>
      </c>
      <c r="M5" s="3">
        <v>0.24685550440136694</v>
      </c>
      <c r="N5" s="3">
        <v>0.59322785372233966</v>
      </c>
      <c r="O5" s="3">
        <v>1.9376007284495245</v>
      </c>
      <c r="P5" s="3">
        <v>1.3466040738841798</v>
      </c>
      <c r="Q5" s="3">
        <v>1.5762505379304912</v>
      </c>
      <c r="R5" s="3">
        <v>2.3169442018415793</v>
      </c>
      <c r="S5" s="3">
        <v>-1.4256807126366766</v>
      </c>
      <c r="T5" s="3">
        <v>-2.4191846598881739</v>
      </c>
      <c r="U5" s="3">
        <v>0.54020539312273286</v>
      </c>
      <c r="V5" s="3">
        <v>0.27575257730160274</v>
      </c>
      <c r="W5" s="3">
        <v>-6.3086169881216847E-3</v>
      </c>
      <c r="X5" s="3">
        <v>0.18889819807793629</v>
      </c>
      <c r="Y5" s="3">
        <v>0.28303814252353732</v>
      </c>
      <c r="Z5" s="3">
        <v>0.66952801946217733</v>
      </c>
      <c r="AA5" s="3">
        <v>-22.083832843407492</v>
      </c>
      <c r="AB5" s="3">
        <v>4.6093476228315922</v>
      </c>
      <c r="AC5" s="3">
        <v>2.3285926872603113</v>
      </c>
      <c r="AD5" s="3">
        <v>3.6716243427242716</v>
      </c>
      <c r="AE5" s="3">
        <v>3.502321988443839</v>
      </c>
      <c r="AF5" s="3">
        <v>-0.23291447473729932</v>
      </c>
      <c r="AG5" s="3">
        <v>1.6118507045863453</v>
      </c>
      <c r="AH5" s="3">
        <v>0.53761159525259927</v>
      </c>
      <c r="AI5" s="3">
        <v>3.0799984299605967</v>
      </c>
      <c r="AJ5" s="3">
        <v>1.272758162392563</v>
      </c>
      <c r="AK5" s="3">
        <v>3.3133685887652291</v>
      </c>
      <c r="AL5" s="3">
        <v>2.8285574632034809</v>
      </c>
      <c r="AM5" s="3">
        <v>4.6062662813531006</v>
      </c>
      <c r="AN5" s="3">
        <v>34.636056097367259</v>
      </c>
      <c r="AO5" s="3">
        <v>3.9543987666256726</v>
      </c>
      <c r="AP5" s="3">
        <v>3.8827747417322485</v>
      </c>
      <c r="AQ5" s="3">
        <v>4.2240235101867256</v>
      </c>
      <c r="AR5" s="3">
        <v>3.217312980125314</v>
      </c>
      <c r="AS5" s="3">
        <v>1.9108613406975792</v>
      </c>
      <c r="AT5" s="3">
        <v>3.3640909484996087</v>
      </c>
      <c r="AU5" s="3">
        <v>3.5784656659338907</v>
      </c>
      <c r="AV5" s="3">
        <v>1.739357457031133</v>
      </c>
      <c r="AW5" s="3">
        <v>3.2906948001080991</v>
      </c>
      <c r="AX5" s="3">
        <v>2.2976885335598922</v>
      </c>
      <c r="AY5" s="3">
        <v>2.0590534285852868</v>
      </c>
      <c r="AZ5" s="3">
        <v>1.2499933149847493</v>
      </c>
      <c r="BA5" s="3">
        <v>1.3061288170521266</v>
      </c>
      <c r="BB5" s="3">
        <v>1.1098420932052591</v>
      </c>
      <c r="BC5" s="3">
        <v>1.5090365565207549</v>
      </c>
      <c r="BD5" s="3">
        <v>35.100250018223164</v>
      </c>
      <c r="BE5" s="3">
        <v>1.219034632978321</v>
      </c>
      <c r="BF5" s="3">
        <v>1.6361509394360496</v>
      </c>
      <c r="BG5" s="3">
        <v>0.79212783005147003</v>
      </c>
      <c r="BH5" s="3">
        <v>-0.36329166095686105</v>
      </c>
      <c r="BI5" s="3">
        <v>1.2238346121934001</v>
      </c>
      <c r="BJ5" s="3">
        <v>1.6231088409778067</v>
      </c>
      <c r="BK5" s="3">
        <v>4.490856378213266</v>
      </c>
      <c r="BL5" s="3">
        <v>3.843278640183712</v>
      </c>
      <c r="BM5" s="3">
        <v>3.5788835857148342</v>
      </c>
      <c r="BN5" s="3">
        <v>3.3671389122150686</v>
      </c>
      <c r="BO5" s="3">
        <v>2.9228671957307029</v>
      </c>
      <c r="BP5" s="3">
        <v>4.184442457041996</v>
      </c>
      <c r="BQ5" s="3">
        <v>1.6262600483677261</v>
      </c>
      <c r="BR5" s="3">
        <v>2.0766454411128166</v>
      </c>
      <c r="BS5" s="3">
        <v>2.1338195851314481</v>
      </c>
      <c r="BT5" s="3">
        <v>2.0921124888936902</v>
      </c>
      <c r="BU5" s="3">
        <v>1.6000979763534815</v>
      </c>
      <c r="BV5" s="3">
        <v>2.0896054647216147</v>
      </c>
      <c r="BW5" s="3">
        <v>1.5479835634781693</v>
      </c>
      <c r="BX5" s="3">
        <v>0.88962126627973248</v>
      </c>
      <c r="BY5" s="3">
        <v>1.7576112849909009</v>
      </c>
      <c r="BZ5" s="3">
        <v>2.4642069910295845</v>
      </c>
      <c r="CA5" s="3">
        <v>1.2232723443201508</v>
      </c>
      <c r="CB5" s="3">
        <v>1.5623988863902696</v>
      </c>
      <c r="CC5" s="3">
        <v>1.4009983989676016</v>
      </c>
      <c r="CD5" s="3">
        <v>1.7958656972910489</v>
      </c>
      <c r="CE5" s="3">
        <v>1.4692467598905523</v>
      </c>
      <c r="CF5" s="3">
        <v>1.4796343738400424</v>
      </c>
      <c r="CG5" s="3">
        <v>3.2004001456224387</v>
      </c>
      <c r="CH5" s="3">
        <v>2.7330513300167354</v>
      </c>
      <c r="CI5" s="3">
        <v>3.865938272407675</v>
      </c>
      <c r="CJ5" s="3">
        <v>-2.6707642765649098</v>
      </c>
      <c r="CK5" s="3">
        <v>-5.1998484090395891</v>
      </c>
      <c r="CL5" s="3">
        <v>3.37883896771433</v>
      </c>
      <c r="CM5" s="3">
        <v>5.8823141120028595</v>
      </c>
      <c r="CN5" s="3">
        <v>1.659699357290549</v>
      </c>
      <c r="CO5" s="3">
        <v>0.72912680924969209</v>
      </c>
      <c r="CP5" s="3">
        <v>0.97787128107876242</v>
      </c>
      <c r="CQ5" s="3">
        <v>0.9998639792484596</v>
      </c>
      <c r="CR5" s="3">
        <v>0.85869268293998857</v>
      </c>
      <c r="CS5" s="3">
        <v>0.86191195444115465</v>
      </c>
      <c r="CT5" s="3">
        <v>0.23484078562648847</v>
      </c>
    </row>
    <row r="6" spans="2:98" ht="15" customHeight="1" x14ac:dyDescent="0.15">
      <c r="B6" s="3">
        <v>4.5909090909090908</v>
      </c>
      <c r="C6" s="3">
        <v>3.9870936619656732</v>
      </c>
      <c r="D6" s="3">
        <v>1.5153993463068218</v>
      </c>
      <c r="E6" s="3">
        <v>1.5904052046086576</v>
      </c>
      <c r="F6" s="3">
        <v>2.1208827337953267</v>
      </c>
      <c r="G6" s="3">
        <v>1.5293218516442835</v>
      </c>
      <c r="H6" s="3">
        <v>1.3400899617946038</v>
      </c>
      <c r="I6" s="3">
        <v>3.0078531583088193</v>
      </c>
      <c r="J6" s="3">
        <v>1.7767631875942129</v>
      </c>
      <c r="K6" s="3">
        <v>1.4419423241780009</v>
      </c>
      <c r="L6" s="3">
        <v>0.75422749218842</v>
      </c>
      <c r="M6" s="3">
        <v>-0.77775668137678622</v>
      </c>
      <c r="N6" s="3">
        <v>2.2398602849126519</v>
      </c>
      <c r="O6" s="3">
        <v>1.6424393721914043</v>
      </c>
      <c r="P6" s="3">
        <v>1.0845317791644788</v>
      </c>
      <c r="Q6" s="3">
        <v>1.6418970473840773</v>
      </c>
      <c r="R6" s="3">
        <v>0.95897691864388435</v>
      </c>
      <c r="S6" s="3">
        <v>0.14275636815142434</v>
      </c>
      <c r="T6" s="3">
        <v>0.77721038715441182</v>
      </c>
      <c r="U6" s="3">
        <v>1.1797347797470366</v>
      </c>
      <c r="V6" s="3">
        <v>1.7021476471888377</v>
      </c>
      <c r="W6" s="3">
        <v>0.86097211508547389</v>
      </c>
      <c r="X6" s="3">
        <v>1.1227656056504998</v>
      </c>
      <c r="Y6" s="3">
        <v>0.37285956449164814</v>
      </c>
      <c r="Z6" s="3">
        <v>0.77470586859533341</v>
      </c>
      <c r="AA6" s="3">
        <v>18.009764680125159</v>
      </c>
      <c r="AB6" s="3">
        <v>7.5490971464079166</v>
      </c>
      <c r="AC6" s="3">
        <v>3.9499457499697996</v>
      </c>
      <c r="AD6" s="3">
        <v>3.5349242603298308</v>
      </c>
      <c r="AE6" s="3">
        <v>3.4934856871377065</v>
      </c>
      <c r="AF6" s="3">
        <v>1.5685043878875149</v>
      </c>
      <c r="AG6" s="3">
        <v>1.8377667716364385</v>
      </c>
      <c r="AH6" s="3">
        <v>2.3070086616860976</v>
      </c>
      <c r="AI6" s="3">
        <v>2.2333933308960354</v>
      </c>
      <c r="AJ6" s="3">
        <v>1.8283838033697748</v>
      </c>
      <c r="AK6" s="3">
        <v>3.6150115549035604</v>
      </c>
      <c r="AL6" s="3">
        <v>3.0928186130910262</v>
      </c>
      <c r="AM6" s="3">
        <v>3.4633878227164132</v>
      </c>
      <c r="AN6" s="3">
        <v>28.470207614639833</v>
      </c>
      <c r="AO6" s="3">
        <v>3.5233295150902109</v>
      </c>
      <c r="AP6" s="3">
        <v>3.8406544146001806</v>
      </c>
      <c r="AQ6" s="3">
        <v>2.7494082299971296</v>
      </c>
      <c r="AR6" s="3">
        <v>3.1726796995096151</v>
      </c>
      <c r="AS6" s="3">
        <v>2.786566213823221</v>
      </c>
      <c r="AT6" s="3">
        <v>1.9371865380560962</v>
      </c>
      <c r="AU6" s="3">
        <v>1.7310070776101156</v>
      </c>
      <c r="AV6" s="3">
        <v>3.6910807569936424</v>
      </c>
      <c r="AW6" s="3">
        <v>2.0258274750559053</v>
      </c>
      <c r="AX6" s="3">
        <v>1.3172217838462075</v>
      </c>
      <c r="AY6" s="3">
        <v>0.52175432186356829</v>
      </c>
      <c r="AZ6" s="3">
        <v>1.9040138715696457</v>
      </c>
      <c r="BA6" s="3">
        <v>0.85208814306065506</v>
      </c>
      <c r="BB6" s="3">
        <v>1.3590880962196934</v>
      </c>
      <c r="BC6" s="3">
        <v>1.4292134987183545</v>
      </c>
      <c r="BD6" s="3">
        <v>29.605574067058114</v>
      </c>
      <c r="BE6" s="3">
        <v>0.45733913934174097</v>
      </c>
      <c r="BF6" s="3">
        <v>0.85943458078560298</v>
      </c>
      <c r="BG6" s="3">
        <v>0.55720853705889795</v>
      </c>
      <c r="BH6" s="3">
        <v>0.99932880523118683</v>
      </c>
      <c r="BI6" s="3">
        <v>0.76798004618854065</v>
      </c>
      <c r="BJ6" s="3">
        <v>1.4275642686570222</v>
      </c>
      <c r="BK6" s="3">
        <v>5.0212235346955367</v>
      </c>
      <c r="BL6" s="3">
        <v>0.93396470264667641</v>
      </c>
      <c r="BM6" s="3">
        <v>1.0467217043178039</v>
      </c>
      <c r="BN6" s="3">
        <v>2.0687066859982224</v>
      </c>
      <c r="BO6" s="3">
        <v>2.344646328821284</v>
      </c>
      <c r="BP6" s="3">
        <v>3.9218503380913035</v>
      </c>
      <c r="BQ6" s="3">
        <v>1.0644660265816128</v>
      </c>
      <c r="BR6" s="3">
        <v>2.1269165200709494</v>
      </c>
      <c r="BS6" s="3">
        <v>1.1356978673680942</v>
      </c>
      <c r="BT6" s="3">
        <v>2.3906529943219539</v>
      </c>
      <c r="BU6" s="3">
        <v>1.503657789454337</v>
      </c>
      <c r="BV6" s="3">
        <v>2.5505078259229776</v>
      </c>
      <c r="BW6" s="3">
        <v>0.75152728746229513</v>
      </c>
      <c r="BX6" s="3">
        <v>0.42313429313810502</v>
      </c>
      <c r="BY6" s="3">
        <v>0.61166876611639509</v>
      </c>
      <c r="BZ6" s="3">
        <v>0.56448084155437073</v>
      </c>
      <c r="CA6" s="3">
        <v>0.23911257059683066</v>
      </c>
      <c r="CB6" s="3">
        <v>1.1989519760140865</v>
      </c>
      <c r="CC6" s="3">
        <v>1.2026458492748588</v>
      </c>
      <c r="CD6" s="3">
        <v>1.4939911635811427</v>
      </c>
      <c r="CE6" s="3">
        <v>2.0617067536259697</v>
      </c>
      <c r="CF6" s="3">
        <v>1.7378077866771378</v>
      </c>
      <c r="CG6" s="3">
        <v>1.7888753396167658</v>
      </c>
      <c r="CH6" s="3">
        <v>2.4156350861999272</v>
      </c>
      <c r="CI6" s="3">
        <v>5.1015225022077288</v>
      </c>
      <c r="CJ6" s="3">
        <v>4.3942988315872071</v>
      </c>
      <c r="CK6" s="3">
        <v>-3.7587297204163406</v>
      </c>
      <c r="CL6" s="3">
        <v>0.2142308460837512</v>
      </c>
      <c r="CM6" s="3">
        <v>2.6324590657924887</v>
      </c>
      <c r="CN6" s="3">
        <v>0.73662808486176345</v>
      </c>
      <c r="CO6" s="3">
        <v>1.0489688958705869</v>
      </c>
      <c r="CP6" s="3">
        <v>0.31349240702240877</v>
      </c>
      <c r="CQ6" s="3">
        <v>0.31826332912999078</v>
      </c>
      <c r="CR6" s="3">
        <v>0.13860792390823917</v>
      </c>
      <c r="CS6" s="3">
        <v>-0.11432418748455575</v>
      </c>
      <c r="CT6" s="3">
        <v>2.0743205986018438</v>
      </c>
    </row>
    <row r="7" spans="2:98" ht="15" customHeight="1" x14ac:dyDescent="0.15">
      <c r="B7" s="3">
        <v>5.65</v>
      </c>
      <c r="C7" s="3">
        <v>1.3947928163175902</v>
      </c>
      <c r="D7" s="3">
        <v>1.0776091248957869</v>
      </c>
      <c r="E7" s="3">
        <v>1.6152704431621032</v>
      </c>
      <c r="F7" s="3">
        <v>1.6476417331785456</v>
      </c>
      <c r="G7" s="3">
        <v>2.4456900919020086</v>
      </c>
      <c r="H7" s="3">
        <v>2.9310818200891617</v>
      </c>
      <c r="I7" s="3">
        <v>1.2271938607948982</v>
      </c>
      <c r="J7" s="3">
        <v>1.8559989836587647</v>
      </c>
      <c r="K7" s="3">
        <v>0.72841657516744363</v>
      </c>
      <c r="L7" s="3">
        <v>1.0516719715695331</v>
      </c>
      <c r="M7" s="3">
        <v>0.16329826169470607</v>
      </c>
      <c r="N7" s="3">
        <v>0.90154118022519469</v>
      </c>
      <c r="O7" s="3">
        <v>1.6315387884072834</v>
      </c>
      <c r="P7" s="3">
        <v>1.0821333588270932</v>
      </c>
      <c r="Q7" s="3">
        <v>0.77195175510235003</v>
      </c>
      <c r="R7" s="3">
        <v>1.5382380618290767</v>
      </c>
      <c r="S7" s="3">
        <v>2.0111480191822579</v>
      </c>
      <c r="T7" s="3">
        <v>2.4603296868427265</v>
      </c>
      <c r="U7" s="3">
        <v>0.21460196619295857</v>
      </c>
      <c r="V7" s="3">
        <v>-0.17948379037613904</v>
      </c>
      <c r="W7" s="3">
        <v>0.88651283522830227</v>
      </c>
      <c r="X7" s="3">
        <v>0.8098174060760357</v>
      </c>
      <c r="Y7" s="3">
        <v>5.920583457475459E-2</v>
      </c>
      <c r="Z7" s="3">
        <v>0.95121371410152733</v>
      </c>
      <c r="AA7" s="3">
        <v>17.018555367154477</v>
      </c>
      <c r="AB7" s="3">
        <v>7.5450456898968241</v>
      </c>
      <c r="AC7" s="3">
        <v>2.2100676134851938</v>
      </c>
      <c r="AD7" s="3">
        <v>2.9766650459476978</v>
      </c>
      <c r="AE7" s="3">
        <v>2.1784109405598429</v>
      </c>
      <c r="AF7" s="3">
        <v>0.61595245088710726</v>
      </c>
      <c r="AG7" s="3">
        <v>2.1797863854930597</v>
      </c>
      <c r="AH7" s="3">
        <v>1.2711902725530422</v>
      </c>
      <c r="AI7" s="3">
        <v>1.0585055543766089</v>
      </c>
      <c r="AJ7" s="3">
        <v>1.403938614073752</v>
      </c>
      <c r="AK7" s="3">
        <v>0.64153622746795236</v>
      </c>
      <c r="AL7" s="3">
        <v>2.0099897270794713</v>
      </c>
      <c r="AM7" s="3">
        <v>3.5201975667930014</v>
      </c>
      <c r="AN7" s="3">
        <v>25.461460303626609</v>
      </c>
      <c r="AO7" s="3">
        <v>2.5934266044186529</v>
      </c>
      <c r="AP7" s="3">
        <v>2.0736325552217636</v>
      </c>
      <c r="AQ7" s="3">
        <v>2.3897449524629337</v>
      </c>
      <c r="AR7" s="3">
        <v>1.7026180835904938</v>
      </c>
      <c r="AS7" s="3">
        <v>2.7675386552580221</v>
      </c>
      <c r="AT7" s="3">
        <v>2.3305716699057939</v>
      </c>
      <c r="AU7" s="3">
        <v>1.9936555509937648</v>
      </c>
      <c r="AV7" s="3">
        <v>3.397178632032535</v>
      </c>
      <c r="AW7" s="3">
        <v>0.96232772115035914</v>
      </c>
      <c r="AX7" s="3">
        <v>1.3086968630918818</v>
      </c>
      <c r="AY7" s="3">
        <v>1.1478048509316636</v>
      </c>
      <c r="AZ7" s="3">
        <v>-0.34621616320436033</v>
      </c>
      <c r="BA7" s="3">
        <v>-7.5145226541621923E-2</v>
      </c>
      <c r="BB7" s="3">
        <v>1.0289682909988755</v>
      </c>
      <c r="BC7" s="3">
        <v>1.2467711000772965</v>
      </c>
      <c r="BD7" s="3">
        <v>25.905602065424659</v>
      </c>
      <c r="BE7" s="3">
        <v>0.99136330839394304</v>
      </c>
      <c r="BF7" s="3">
        <v>0.61631916770647877</v>
      </c>
      <c r="BG7" s="3">
        <v>0.76636087432467548</v>
      </c>
      <c r="BH7" s="3">
        <v>0.35651053808976485</v>
      </c>
      <c r="BI7" s="3">
        <v>0.16293886616040254</v>
      </c>
      <c r="BJ7" s="3">
        <v>-0.13487910550117022</v>
      </c>
      <c r="BK7" s="3">
        <v>4.5830441928960681</v>
      </c>
      <c r="BL7" s="3">
        <v>0.26045704763453159</v>
      </c>
      <c r="BM7" s="3">
        <v>-0.12714252418828664</v>
      </c>
      <c r="BN7" s="3">
        <v>1.9159150981965354</v>
      </c>
      <c r="BO7" s="3">
        <v>1.491741683312739</v>
      </c>
      <c r="BP7" s="3">
        <v>3.5371295804645797</v>
      </c>
      <c r="BQ7" s="3">
        <v>0.48602197868751773</v>
      </c>
      <c r="BR7" s="3">
        <v>0.69759054973110324</v>
      </c>
      <c r="BS7" s="3">
        <v>1.4409928377955907</v>
      </c>
      <c r="BT7" s="3">
        <v>0.79493450296160972</v>
      </c>
      <c r="BU7" s="3">
        <v>1.3209616674288895</v>
      </c>
      <c r="BV7" s="3">
        <v>1.0413143498463455</v>
      </c>
      <c r="BW7" s="3">
        <v>0.39066559050314709</v>
      </c>
      <c r="BX7" s="3">
        <v>0.78979780679588885</v>
      </c>
      <c r="BY7" s="3">
        <v>0.19725824654511825</v>
      </c>
      <c r="BZ7" s="3">
        <v>0.47463241877591145</v>
      </c>
      <c r="CA7" s="3">
        <v>1.292127496662431</v>
      </c>
      <c r="CB7" s="3">
        <v>0.1814439141929256</v>
      </c>
      <c r="CC7" s="3">
        <v>1.7729485819855313</v>
      </c>
      <c r="CD7" s="3">
        <v>-6.0061657657911383E-2</v>
      </c>
      <c r="CE7" s="3">
        <v>0.96903866402652739</v>
      </c>
      <c r="CF7" s="3">
        <v>0.24141965287174116</v>
      </c>
      <c r="CG7" s="3">
        <v>0.57146109843097292</v>
      </c>
      <c r="CH7" s="3">
        <v>2.3961808435747685</v>
      </c>
      <c r="CI7" s="3">
        <v>4.899888103750186</v>
      </c>
      <c r="CJ7" s="3">
        <v>10.71152003926926</v>
      </c>
      <c r="CK7" s="3">
        <v>-1.6746043944936559</v>
      </c>
      <c r="CL7" s="3">
        <v>0.27741172288818916</v>
      </c>
      <c r="CM7" s="3">
        <v>-0.22156855319889246</v>
      </c>
      <c r="CN7" s="3">
        <v>0.96854400881341007</v>
      </c>
      <c r="CO7" s="3">
        <v>0.48358731805149091</v>
      </c>
      <c r="CP7" s="3">
        <v>0.69458168550863775</v>
      </c>
      <c r="CQ7" s="3">
        <v>-6.2658927533902897E-3</v>
      </c>
      <c r="CR7" s="3">
        <v>1.5450642621656243</v>
      </c>
      <c r="CS7" s="3">
        <v>0.11497526180062323</v>
      </c>
      <c r="CT7" s="3">
        <v>0.53574295609354294</v>
      </c>
    </row>
    <row r="8" spans="2:98" ht="15" customHeight="1" x14ac:dyDescent="0.15">
      <c r="B8" s="3">
        <v>6.65</v>
      </c>
      <c r="C8" s="3">
        <v>1.3062409665054133</v>
      </c>
      <c r="D8" s="3">
        <v>-0.29804927929785663</v>
      </c>
      <c r="E8" s="3">
        <v>-1.0590847719071803</v>
      </c>
      <c r="F8" s="3">
        <v>1.3976347514569056</v>
      </c>
      <c r="G8" s="3">
        <v>2.9848782966519707</v>
      </c>
      <c r="H8" s="3">
        <v>1.1897645914081068</v>
      </c>
      <c r="I8" s="3">
        <v>-5.6704494388668536E-3</v>
      </c>
      <c r="J8" s="3">
        <v>1.5644288049350052</v>
      </c>
      <c r="K8" s="3">
        <v>1.9434520228260226</v>
      </c>
      <c r="L8" s="3">
        <v>0.38366856777867042</v>
      </c>
      <c r="M8" s="3">
        <v>0.128430858145407</v>
      </c>
      <c r="N8" s="3">
        <v>1.9316590724384355</v>
      </c>
      <c r="O8" s="3">
        <v>2.0580775457664231</v>
      </c>
      <c r="P8" s="3">
        <v>-0.814136279238312</v>
      </c>
      <c r="Q8" s="3">
        <v>-0.51549302847354284</v>
      </c>
      <c r="R8" s="3">
        <v>-0.62933484516304361</v>
      </c>
      <c r="S8" s="3">
        <v>3.2442674034646188</v>
      </c>
      <c r="T8" s="3">
        <v>2.8827987939138779</v>
      </c>
      <c r="U8" s="3">
        <v>0.63556902671143689</v>
      </c>
      <c r="V8" s="3">
        <v>0.49363909944850093</v>
      </c>
      <c r="W8" s="3">
        <v>1.628061891778998E-3</v>
      </c>
      <c r="X8" s="3">
        <v>0.99936139986903072</v>
      </c>
      <c r="Y8" s="3">
        <v>0.19596068559707192</v>
      </c>
      <c r="Z8" s="3">
        <v>1.2753144845245856</v>
      </c>
      <c r="AA8" s="3">
        <v>14.094280355316641</v>
      </c>
      <c r="AB8" s="3">
        <v>5.060923038095666</v>
      </c>
      <c r="AC8" s="3">
        <v>1.7217294359592188</v>
      </c>
      <c r="AD8" s="3">
        <v>-0.23554744080325918</v>
      </c>
      <c r="AE8" s="3">
        <v>-0.35218744330472873</v>
      </c>
      <c r="AF8" s="3">
        <v>-1.0974319292682821</v>
      </c>
      <c r="AG8" s="3">
        <v>-0.9860790393336174</v>
      </c>
      <c r="AH8" s="3">
        <v>1.5847650706512013</v>
      </c>
      <c r="AI8" s="3">
        <v>0.41763820756278847</v>
      </c>
      <c r="AJ8" s="3">
        <v>2.0651078552072022</v>
      </c>
      <c r="AK8" s="3">
        <v>9.4359347792817516E-2</v>
      </c>
      <c r="AL8" s="3">
        <v>2.6567900857559721</v>
      </c>
      <c r="AM8" s="3">
        <v>-0.38954362961203515</v>
      </c>
      <c r="AN8" s="3">
        <v>20.42781551985297</v>
      </c>
      <c r="AO8" s="3">
        <v>-1.0862931519886274</v>
      </c>
      <c r="AP8" s="3">
        <v>-0.40862938051543551</v>
      </c>
      <c r="AQ8" s="3">
        <v>-0.59367976072059037</v>
      </c>
      <c r="AR8" s="3">
        <v>0.1344550590836775</v>
      </c>
      <c r="AS8" s="3">
        <v>-0.6713770794700622</v>
      </c>
      <c r="AT8" s="3">
        <v>0.31163958842381589</v>
      </c>
      <c r="AU8" s="3">
        <v>5.8505858990486104E-2</v>
      </c>
      <c r="AV8" s="3">
        <v>1.6430084991461058</v>
      </c>
      <c r="AW8" s="3">
        <v>0.93882186345177843</v>
      </c>
      <c r="AX8" s="3">
        <v>1.1453777626375086</v>
      </c>
      <c r="AY8" s="3">
        <v>-1.6359258536155608</v>
      </c>
      <c r="AZ8" s="3">
        <v>-2.0309397947058869</v>
      </c>
      <c r="BA8" s="3">
        <v>-0.60053361384234449</v>
      </c>
      <c r="BB8" s="3">
        <v>-1.0645509888811375</v>
      </c>
      <c r="BC8" s="3">
        <v>-1.1790192279562461</v>
      </c>
      <c r="BD8" s="3">
        <v>19.862228461602172</v>
      </c>
      <c r="BE8" s="3">
        <v>-0.29375765409992027</v>
      </c>
      <c r="BF8" s="3">
        <v>-0.42316747340902339</v>
      </c>
      <c r="BG8" s="3">
        <v>-3.4169588987822408E-2</v>
      </c>
      <c r="BH8" s="3">
        <v>0.7338401005712285</v>
      </c>
      <c r="BI8" s="3">
        <v>-0.61372593701076994</v>
      </c>
      <c r="BJ8" s="3">
        <v>0.20714551397685455</v>
      </c>
      <c r="BK8" s="3">
        <v>-1.6063937036734615</v>
      </c>
      <c r="BL8" s="3">
        <v>-2.0357075213636335</v>
      </c>
      <c r="BM8" s="3">
        <v>-2.1480697166749678</v>
      </c>
      <c r="BN8" s="3">
        <v>-2.0032757770142666</v>
      </c>
      <c r="BO8" s="3">
        <v>-1.9525374544642773</v>
      </c>
      <c r="BP8" s="3">
        <v>-1.5177438676516886</v>
      </c>
      <c r="BQ8" s="3">
        <v>-0.81051659631884831</v>
      </c>
      <c r="BR8" s="3">
        <v>-0.13997296683231752</v>
      </c>
      <c r="BS8" s="3">
        <v>-0.18163163857093423</v>
      </c>
      <c r="BT8" s="3">
        <v>-0.13862418321753012</v>
      </c>
      <c r="BU8" s="3">
        <v>0.65524311462849028</v>
      </c>
      <c r="BV8" s="3">
        <v>2.052053875554293</v>
      </c>
      <c r="BW8" s="3">
        <v>-0.13020210749920125</v>
      </c>
      <c r="BX8" s="3">
        <v>-1.2684079655591631</v>
      </c>
      <c r="BY8" s="3">
        <v>-0.76658980827301093</v>
      </c>
      <c r="BZ8" s="3">
        <v>-1.1666976042521924</v>
      </c>
      <c r="CA8" s="3">
        <v>0.72041583200569903</v>
      </c>
      <c r="CB8" s="3">
        <v>-0.59158711636882799</v>
      </c>
      <c r="CC8" s="3">
        <v>0.10889568885653489</v>
      </c>
      <c r="CD8" s="3">
        <v>1.9012743359951401E-2</v>
      </c>
      <c r="CE8" s="3">
        <v>1.0449083573824964</v>
      </c>
      <c r="CF8" s="3">
        <v>1.2359375534841206</v>
      </c>
      <c r="CG8" s="3">
        <v>0.72237901116068315</v>
      </c>
      <c r="CH8" s="3">
        <v>2.1523192605493477</v>
      </c>
      <c r="CI8" s="3">
        <v>2.3970371834800517</v>
      </c>
      <c r="CJ8" s="3">
        <v>10.789394045990889</v>
      </c>
      <c r="CK8" s="3">
        <v>2.1297010078222343</v>
      </c>
      <c r="CL8" s="3">
        <v>-2.2899153627611213</v>
      </c>
      <c r="CM8" s="3">
        <v>-1.7583035770531978</v>
      </c>
      <c r="CN8" s="3">
        <v>-0.91509408076194632</v>
      </c>
      <c r="CO8" s="3">
        <v>-0.33013306705697687</v>
      </c>
      <c r="CP8" s="3">
        <v>2.7662041161249817E-2</v>
      </c>
      <c r="CQ8" s="3">
        <v>2.5405297750637601E-2</v>
      </c>
      <c r="CR8" s="3">
        <v>-0.31594555309084171</v>
      </c>
      <c r="CS8" s="3">
        <v>0.21466664028173454</v>
      </c>
      <c r="CT8" s="3">
        <v>0.96093045863949555</v>
      </c>
    </row>
    <row r="9" spans="2:98" ht="15" customHeight="1" x14ac:dyDescent="0.15">
      <c r="B9" s="3">
        <v>7.65</v>
      </c>
      <c r="C9" s="3">
        <v>2.9874350383223032</v>
      </c>
      <c r="D9" s="3">
        <v>-0.45485727784461005</v>
      </c>
      <c r="E9" s="3">
        <v>2.4980781911438044E-2</v>
      </c>
      <c r="F9" s="3">
        <v>1.4584350065782132</v>
      </c>
      <c r="G9" s="3">
        <v>1.7889843485812094</v>
      </c>
      <c r="H9" s="3">
        <v>-0.63995885830536281</v>
      </c>
      <c r="I9" s="3">
        <v>-0.89848664375682574</v>
      </c>
      <c r="J9" s="3">
        <v>0.63528723391209496</v>
      </c>
      <c r="K9" s="3">
        <v>-0.28407666593363956</v>
      </c>
      <c r="L9" s="3">
        <v>0.30665084106209406</v>
      </c>
      <c r="M9" s="3">
        <v>-1.1149514743452187</v>
      </c>
      <c r="N9" s="3">
        <v>-5.7611093245668599E-4</v>
      </c>
      <c r="O9" s="3">
        <v>1.4578614450583132</v>
      </c>
      <c r="P9" s="3">
        <v>1.5410876689664974</v>
      </c>
      <c r="Q9" s="3">
        <v>0.27442970450886151</v>
      </c>
      <c r="R9" s="3">
        <v>0.48487294594229979</v>
      </c>
      <c r="S9" s="3">
        <v>4.3797744797107612</v>
      </c>
      <c r="T9" s="3">
        <v>4.7458160945860755</v>
      </c>
      <c r="U9" s="3">
        <v>0.28513696160320023</v>
      </c>
      <c r="V9" s="3">
        <v>-0.5249672023728067</v>
      </c>
      <c r="W9" s="3">
        <v>0.13012636634772434</v>
      </c>
      <c r="X9" s="3">
        <v>-1.2028525116082847</v>
      </c>
      <c r="Y9" s="3">
        <v>-0.21136980650169335</v>
      </c>
      <c r="Z9" s="3">
        <v>0.44769153790355176</v>
      </c>
      <c r="AA9" s="3">
        <v>18.959358056160113</v>
      </c>
      <c r="AB9" s="3">
        <v>5.8253577857741448</v>
      </c>
      <c r="AC9" s="3">
        <v>4.4738535567108215</v>
      </c>
      <c r="AD9" s="3">
        <v>2.0625102222830378</v>
      </c>
      <c r="AE9" s="3">
        <v>1.1888597769916487</v>
      </c>
      <c r="AF9" s="3">
        <v>3.3763847958559836</v>
      </c>
      <c r="AG9" s="3">
        <v>1.2998871526762628</v>
      </c>
      <c r="AH9" s="3">
        <v>1.0360215179539978</v>
      </c>
      <c r="AI9" s="3">
        <v>0.55185278457895492</v>
      </c>
      <c r="AJ9" s="3">
        <v>3.162594513349859E-2</v>
      </c>
      <c r="AK9" s="3">
        <v>7.1579471215159174E-2</v>
      </c>
      <c r="AL9" s="3">
        <v>1.4298816630090414</v>
      </c>
      <c r="AM9" s="3">
        <v>0.36167559747252653</v>
      </c>
      <c r="AN9" s="3">
        <v>22.788936489332173</v>
      </c>
      <c r="AO9" s="3">
        <v>1.6802121740164466</v>
      </c>
      <c r="AP9" s="3">
        <v>0.10976850550576955</v>
      </c>
      <c r="AQ9" s="3">
        <v>1.1649529128383165</v>
      </c>
      <c r="AR9" s="3">
        <v>1.1201558599561849</v>
      </c>
      <c r="AS9" s="3">
        <v>1.146577060479899</v>
      </c>
      <c r="AT9" s="3">
        <v>0.49640943126757975</v>
      </c>
      <c r="AU9" s="3">
        <v>0.11245201002185468</v>
      </c>
      <c r="AV9" s="3">
        <v>-0.14385326017224997</v>
      </c>
      <c r="AW9" s="3">
        <v>0.85066288834468651</v>
      </c>
      <c r="AX9" s="3">
        <v>0.82693822442757892</v>
      </c>
      <c r="AY9" s="3">
        <v>0.28811116930535263</v>
      </c>
      <c r="AZ9" s="3">
        <v>5.4179631345789403E-2</v>
      </c>
      <c r="BA9" s="3">
        <v>0.53123510364457616</v>
      </c>
      <c r="BB9" s="3">
        <v>0.12570428864296446</v>
      </c>
      <c r="BC9" s="3">
        <v>4.4973465921316347E-3</v>
      </c>
      <c r="BD9" s="3">
        <v>16.310754100657221</v>
      </c>
      <c r="BE9" s="3">
        <v>0.58708739242314323</v>
      </c>
      <c r="BF9" s="3">
        <v>0.65660627303486763</v>
      </c>
      <c r="BG9" s="3">
        <v>-0.40424799269101186</v>
      </c>
      <c r="BH9" s="3">
        <v>-0.14048174205436226</v>
      </c>
      <c r="BI9" s="3">
        <v>-0.68460969834961816</v>
      </c>
      <c r="BJ9" s="3">
        <v>-6.5205859881984907E-3</v>
      </c>
      <c r="BK9" s="3">
        <v>2.717088054019996</v>
      </c>
      <c r="BL9" s="3">
        <v>1.0195345487959457</v>
      </c>
      <c r="BM9" s="3">
        <v>-1.3203776231524103</v>
      </c>
      <c r="BN9" s="3">
        <v>-0.28897971624627417</v>
      </c>
      <c r="BO9" s="3">
        <v>-7.8143726999769569E-2</v>
      </c>
      <c r="BP9" s="3">
        <v>2.8844938568863654</v>
      </c>
      <c r="BQ9" s="3">
        <v>-0.38235778792625297</v>
      </c>
      <c r="BR9" s="3">
        <v>-0.39307618834595814</v>
      </c>
      <c r="BS9" s="3">
        <v>0.63831991938445753</v>
      </c>
      <c r="BT9" s="3">
        <v>-1.3747819735455096</v>
      </c>
      <c r="BU9" s="3">
        <v>-1.7630040609961384</v>
      </c>
      <c r="BV9" s="3">
        <v>0.19553454234534229</v>
      </c>
      <c r="BW9" s="3">
        <v>4.1332224637756099E-2</v>
      </c>
      <c r="BX9" s="3">
        <v>-0.18469925052977487</v>
      </c>
      <c r="BY9" s="3">
        <v>-0.15129182070870684</v>
      </c>
      <c r="BZ9" s="3">
        <v>0.5557612741987441</v>
      </c>
      <c r="CA9" s="3">
        <v>0.39798618776802641</v>
      </c>
      <c r="CB9" s="3">
        <v>0.54037412312391098</v>
      </c>
      <c r="CC9" s="3">
        <v>0.42333063949297411</v>
      </c>
      <c r="CD9" s="3">
        <v>6.7306176419890562E-2</v>
      </c>
      <c r="CE9" s="3">
        <v>-0.40229993946957165</v>
      </c>
      <c r="CF9" s="3">
        <v>-1.1542734060719795</v>
      </c>
      <c r="CG9" s="3">
        <v>-0.3496447418480102</v>
      </c>
      <c r="CH9" s="3">
        <v>0.4206206909973389</v>
      </c>
      <c r="CI9" s="3">
        <v>4.8672951909376252</v>
      </c>
      <c r="CJ9" s="3">
        <v>12.569494717022508</v>
      </c>
      <c r="CK9" s="3">
        <v>9.6496678446104056</v>
      </c>
      <c r="CL9" s="3">
        <v>1.9585571052199384</v>
      </c>
      <c r="CM9" s="3">
        <v>-0.64283198462374003</v>
      </c>
      <c r="CN9" s="3">
        <v>1.2282611592768262</v>
      </c>
      <c r="CO9" s="3">
        <v>-1.4740928168522487</v>
      </c>
      <c r="CP9" s="3">
        <v>-0.4613533145461588</v>
      </c>
      <c r="CQ9" s="3">
        <v>0.15227870360877205</v>
      </c>
      <c r="CR9" s="3">
        <v>0.59716958464861136</v>
      </c>
      <c r="CS9" s="3">
        <v>0.44775611939820692</v>
      </c>
      <c r="CT9" s="3">
        <v>-1.2049717454233928</v>
      </c>
    </row>
    <row r="10" spans="2:98" ht="15" customHeight="1" x14ac:dyDescent="0.15">
      <c r="B10" s="3">
        <v>8.65</v>
      </c>
      <c r="C10" s="3">
        <v>-5.5430974994919779E-2</v>
      </c>
      <c r="D10" s="3">
        <v>-1.1375289809466835</v>
      </c>
      <c r="E10" s="3">
        <v>-0.75206449737777348</v>
      </c>
      <c r="F10" s="3">
        <v>-0.52274783657850321</v>
      </c>
      <c r="G10" s="3">
        <v>-0.69898170158529638</v>
      </c>
      <c r="H10" s="3">
        <v>-1.6877277027723494</v>
      </c>
      <c r="I10" s="3">
        <v>-2.8221627894996004</v>
      </c>
      <c r="J10" s="3">
        <v>1.0532705806669469</v>
      </c>
      <c r="K10" s="3">
        <v>-0.55033290215868647</v>
      </c>
      <c r="L10" s="3">
        <v>-0.49261082951250046</v>
      </c>
      <c r="M10" s="3">
        <v>1.3881037950397399</v>
      </c>
      <c r="N10" s="3">
        <v>-1.2824907522884814</v>
      </c>
      <c r="O10" s="3">
        <v>0.93474599024955296</v>
      </c>
      <c r="P10" s="3">
        <v>0.16975675324908934</v>
      </c>
      <c r="Q10" s="3">
        <v>-0.60822770485282263</v>
      </c>
      <c r="R10" s="3">
        <v>0.10753367026114802</v>
      </c>
      <c r="S10" s="3">
        <v>2.7853776767959175</v>
      </c>
      <c r="T10" s="3">
        <v>3.4474127945643431</v>
      </c>
      <c r="U10" s="3">
        <v>-0.22842162813049072</v>
      </c>
      <c r="V10" s="3">
        <v>-0.98831725671089998</v>
      </c>
      <c r="W10" s="3">
        <v>0.90527747284193083</v>
      </c>
      <c r="X10" s="3">
        <v>-1.0878539342126601</v>
      </c>
      <c r="Y10" s="3">
        <v>5.5369036586853326E-2</v>
      </c>
      <c r="Z10" s="3">
        <v>1.6791347544366886</v>
      </c>
      <c r="AA10" s="3">
        <v>16.021749625794655</v>
      </c>
      <c r="AB10" s="3">
        <v>4.6183993614331484</v>
      </c>
      <c r="AC10" s="3">
        <v>1.63880337772855</v>
      </c>
      <c r="AD10" s="3">
        <v>-2.4541077716243649</v>
      </c>
      <c r="AE10" s="3">
        <v>-2.0192212579971169</v>
      </c>
      <c r="AF10" s="3">
        <v>6.0876523840264554</v>
      </c>
      <c r="AG10" s="3">
        <v>-1.9636878277243568</v>
      </c>
      <c r="AH10" s="3">
        <v>-0.13623630493424344</v>
      </c>
      <c r="AI10" s="3">
        <v>-0.56837344102882525</v>
      </c>
      <c r="AJ10" s="3">
        <v>0.41108997952869686</v>
      </c>
      <c r="AK10" s="3">
        <v>-1.4252399318725111</v>
      </c>
      <c r="AL10" s="3">
        <v>0.29833258081072245</v>
      </c>
      <c r="AM10" s="3">
        <v>-1.317089530256851</v>
      </c>
      <c r="AN10" s="3">
        <v>18.124519009363325</v>
      </c>
      <c r="AO10" s="3">
        <v>-1.7251515541275353</v>
      </c>
      <c r="AP10" s="3">
        <v>-1.9616158227358369</v>
      </c>
      <c r="AQ10" s="3">
        <v>-1.7886721898056521</v>
      </c>
      <c r="AR10" s="3">
        <v>-0.27899482170579404</v>
      </c>
      <c r="AS10" s="3">
        <v>-1.8497475604379474</v>
      </c>
      <c r="AT10" s="3">
        <v>-1.1715821347023621</v>
      </c>
      <c r="AU10" s="3">
        <v>-0.91787257623872165</v>
      </c>
      <c r="AV10" s="3">
        <v>-2.6855978396588966</v>
      </c>
      <c r="AW10" s="3">
        <v>-0.29048830162747663</v>
      </c>
      <c r="AX10" s="3">
        <v>0.76446620150284161</v>
      </c>
      <c r="AY10" s="3">
        <v>-2.0091577690292297</v>
      </c>
      <c r="AZ10" s="3">
        <v>-1.1961794135181094</v>
      </c>
      <c r="BA10" s="3">
        <v>-1.7027844781561612</v>
      </c>
      <c r="BB10" s="3">
        <v>-1.5825036958830765</v>
      </c>
      <c r="BC10" s="3">
        <v>-1.4803831359735113</v>
      </c>
      <c r="BD10" s="3">
        <v>10.496238541340233</v>
      </c>
      <c r="BE10" s="3">
        <v>-1.8890482311944652</v>
      </c>
      <c r="BF10" s="3">
        <v>-1.5087543986329024</v>
      </c>
      <c r="BG10" s="3">
        <v>-1.0784184675966912</v>
      </c>
      <c r="BH10" s="3">
        <v>-0.59290727446716573</v>
      </c>
      <c r="BI10" s="3">
        <v>-1.651549687800582</v>
      </c>
      <c r="BJ10" s="3">
        <v>-1.1573856116654042</v>
      </c>
      <c r="BK10" s="3">
        <v>0.30498542123962125</v>
      </c>
      <c r="BL10" s="3">
        <v>-0.49222433415104661</v>
      </c>
      <c r="BM10" s="3">
        <v>-3.0419159894641439</v>
      </c>
      <c r="BN10" s="3">
        <v>-2.7932123715795569</v>
      </c>
      <c r="BO10" s="3">
        <v>-1.9053587180209206</v>
      </c>
      <c r="BP10" s="3">
        <v>-1.9721265294829209</v>
      </c>
      <c r="BQ10" s="3">
        <v>-1.2855702778649061</v>
      </c>
      <c r="BR10" s="3">
        <v>-2.0666872753706684</v>
      </c>
      <c r="BS10" s="3">
        <v>-1.3877004802920965</v>
      </c>
      <c r="BT10" s="3">
        <v>-2.6457653174559255</v>
      </c>
      <c r="BU10" s="3">
        <v>-2.4172280680406857</v>
      </c>
      <c r="BV10" s="3">
        <v>-1.2680478755862623</v>
      </c>
      <c r="BW10" s="3">
        <v>-3.7772080887179982E-2</v>
      </c>
      <c r="BX10" s="3">
        <v>-0.54492826576205289</v>
      </c>
      <c r="BY10" s="3">
        <v>-0.39673852689031719</v>
      </c>
      <c r="BZ10" s="3">
        <v>-0.84389389482726074</v>
      </c>
      <c r="CA10" s="3">
        <v>-0.25989695037822003</v>
      </c>
      <c r="CB10" s="3">
        <v>-0.56495969270264368</v>
      </c>
      <c r="CC10" s="3">
        <v>0.20039067552522738</v>
      </c>
      <c r="CD10" s="3">
        <v>8.8300020581755234E-2</v>
      </c>
      <c r="CE10" s="3">
        <v>-0.88563876132644737</v>
      </c>
      <c r="CF10" s="3">
        <v>-0.52750436954875113</v>
      </c>
      <c r="CG10" s="3">
        <v>-1.9596053423275066</v>
      </c>
      <c r="CH10" s="3">
        <v>-0.33039157677666253</v>
      </c>
      <c r="CI10" s="3">
        <v>1.9753895787250144</v>
      </c>
      <c r="CJ10" s="3">
        <v>10.740942963895179</v>
      </c>
      <c r="CK10" s="3">
        <v>12.267114777697145</v>
      </c>
      <c r="CL10" s="3">
        <v>-0.39421009848365429</v>
      </c>
      <c r="CM10" s="3">
        <v>-1.742137920939399</v>
      </c>
      <c r="CN10" s="3">
        <v>-0.4013273853590249</v>
      </c>
      <c r="CO10" s="3">
        <v>-1.5710662527316686</v>
      </c>
      <c r="CP10" s="3">
        <v>0.39101396149146694</v>
      </c>
      <c r="CQ10" s="3">
        <v>-1.0875706856337501</v>
      </c>
      <c r="CR10" s="3">
        <v>0.37230264563038418</v>
      </c>
      <c r="CS10" s="3">
        <v>0.84155486791803469</v>
      </c>
      <c r="CT10" s="3">
        <v>1.571460809667883</v>
      </c>
    </row>
    <row r="11" spans="2:98" ht="15" customHeight="1" x14ac:dyDescent="0.15">
      <c r="B11" s="3">
        <v>9.5909090909090917</v>
      </c>
      <c r="C11" s="3">
        <v>1.0655556351633777</v>
      </c>
      <c r="D11" s="3">
        <v>1.4693334747903464</v>
      </c>
      <c r="E11" s="3">
        <v>1.2293616212871257</v>
      </c>
      <c r="F11" s="3">
        <v>-1.5797247423200815</v>
      </c>
      <c r="G11" s="3">
        <v>-3.2795760275608359</v>
      </c>
      <c r="H11" s="3">
        <v>0.96778071204170146</v>
      </c>
      <c r="I11" s="3">
        <v>-0.69977518180195375</v>
      </c>
      <c r="J11" s="3">
        <v>-1.1037674244780078</v>
      </c>
      <c r="K11" s="3">
        <v>-1.710920938523941E-2</v>
      </c>
      <c r="L11" s="3">
        <v>0.43623953791319536</v>
      </c>
      <c r="M11" s="3">
        <v>-0.68254068125042977</v>
      </c>
      <c r="N11" s="3">
        <v>-1.8741672531468794</v>
      </c>
      <c r="O11" s="3">
        <v>0.89436942484178417</v>
      </c>
      <c r="P11" s="3">
        <v>-0.66518315046272392</v>
      </c>
      <c r="Q11" s="3">
        <v>-4.7683171387973289E-2</v>
      </c>
      <c r="R11" s="3">
        <v>-0.79367286801357295</v>
      </c>
      <c r="S11" s="3">
        <v>3.1554887975890438</v>
      </c>
      <c r="T11" s="3">
        <v>3.3445793564886799</v>
      </c>
      <c r="U11" s="3">
        <v>0.30144463274712052</v>
      </c>
      <c r="V11" s="3">
        <v>0.59227973758089547</v>
      </c>
      <c r="W11" s="3">
        <v>-0.35033616463601902</v>
      </c>
      <c r="X11" s="3">
        <v>3.3315421910174337E-2</v>
      </c>
      <c r="Y11" s="3">
        <v>-0.24673627690077637</v>
      </c>
      <c r="Z11" s="3">
        <v>1.2162131438777237</v>
      </c>
      <c r="AA11" s="3">
        <v>14.683326784503038</v>
      </c>
      <c r="AB11" s="3">
        <v>5.1459523680298389</v>
      </c>
      <c r="AC11" s="3">
        <v>2.1630405394120089</v>
      </c>
      <c r="AD11" s="3">
        <v>-1.0010867723313481</v>
      </c>
      <c r="AE11" s="3">
        <v>-9.9739031579190396E-2</v>
      </c>
      <c r="AF11" s="3">
        <v>6.9947492373895557</v>
      </c>
      <c r="AG11" s="3">
        <v>1.6517664045657625</v>
      </c>
      <c r="AH11" s="3">
        <v>0.34741913438011807</v>
      </c>
      <c r="AI11" s="3">
        <v>-0.14603412174795949</v>
      </c>
      <c r="AJ11" s="3">
        <v>0.18861371122244464</v>
      </c>
      <c r="AK11" s="3">
        <v>-8.2775724393513883E-2</v>
      </c>
      <c r="AL11" s="3">
        <v>-0.95038765685620774</v>
      </c>
      <c r="AM11" s="3">
        <v>-0.6497968618006098</v>
      </c>
      <c r="AN11" s="3">
        <v>16.50935179690407</v>
      </c>
      <c r="AO11" s="3">
        <v>-1.0981101779341316</v>
      </c>
      <c r="AP11" s="3">
        <v>-0.93925804985116201</v>
      </c>
      <c r="AQ11" s="3">
        <v>7.9658341215804285E-2</v>
      </c>
      <c r="AR11" s="3">
        <v>5.7575730598500741E-2</v>
      </c>
      <c r="AS11" s="3">
        <v>0.21951731179990475</v>
      </c>
      <c r="AT11" s="3">
        <v>0.64392394620728055</v>
      </c>
      <c r="AU11" s="3">
        <v>0.13782165811539926</v>
      </c>
      <c r="AV11" s="3">
        <v>-1.7159776309784434</v>
      </c>
      <c r="AW11" s="3">
        <v>0.37335682946496718</v>
      </c>
      <c r="AX11" s="3">
        <v>-0.9413572282678615</v>
      </c>
      <c r="AY11" s="3">
        <v>-0.70890642111021407</v>
      </c>
      <c r="AZ11" s="3">
        <v>-0.71043833398084644</v>
      </c>
      <c r="BA11" s="3">
        <v>-0.35592671650408647</v>
      </c>
      <c r="BB11" s="3">
        <v>-1.1309865124563885</v>
      </c>
      <c r="BC11" s="3">
        <v>-1.0689153959338</v>
      </c>
      <c r="BD11" s="3">
        <v>8.7725991453498295</v>
      </c>
      <c r="BE11" s="3">
        <v>-1.0627873573953366</v>
      </c>
      <c r="BF11" s="3">
        <v>-0.22078372568353188</v>
      </c>
      <c r="BG11" s="3">
        <v>-0.60977899857874718</v>
      </c>
      <c r="BH11" s="3">
        <v>-0.66047793962758305</v>
      </c>
      <c r="BI11" s="3">
        <v>-0.94315912909246435</v>
      </c>
      <c r="BJ11" s="3">
        <v>-0.76652016817519097</v>
      </c>
      <c r="BK11" s="3">
        <v>0.57523625830503988</v>
      </c>
      <c r="BL11" s="3">
        <v>-2.5398130012816864</v>
      </c>
      <c r="BM11" s="3">
        <v>-3.5292993161356208</v>
      </c>
      <c r="BN11" s="3">
        <v>-2.2737911557221651</v>
      </c>
      <c r="BO11" s="3">
        <v>0.58489071960246974</v>
      </c>
      <c r="BP11" s="3">
        <v>-0.22122487955800807</v>
      </c>
      <c r="BQ11" s="3">
        <v>-1.1576645676699968</v>
      </c>
      <c r="BR11" s="3">
        <v>9.5238124820980374E-2</v>
      </c>
      <c r="BS11" s="3">
        <v>1.2355291606522201</v>
      </c>
      <c r="BT11" s="3">
        <v>-1.7766087190867665</v>
      </c>
      <c r="BU11" s="3">
        <v>-2.6633248778515508</v>
      </c>
      <c r="BV11" s="3">
        <v>-0.42502486120235972</v>
      </c>
      <c r="BW11" s="3">
        <v>0.46733134340939841</v>
      </c>
      <c r="BX11" s="3">
        <v>-0.54524824581903886</v>
      </c>
      <c r="BY11" s="3">
        <v>-0.79148364681589101</v>
      </c>
      <c r="BZ11" s="3">
        <v>-0.40692730501598362</v>
      </c>
      <c r="CA11" s="3">
        <v>-0.77819378870742639</v>
      </c>
      <c r="CB11" s="3">
        <v>0.61709465302953959</v>
      </c>
      <c r="CC11" s="3">
        <v>0.51011924072480497</v>
      </c>
      <c r="CD11" s="3">
        <v>0.49924067883330281</v>
      </c>
      <c r="CE11" s="3">
        <v>0.62534552046679437</v>
      </c>
      <c r="CF11" s="3">
        <v>-7.7234430952728417E-2</v>
      </c>
      <c r="CG11" s="3">
        <v>-0.34450591694070454</v>
      </c>
      <c r="CH11" s="3">
        <v>-0.55454706367112294</v>
      </c>
      <c r="CI11" s="3">
        <v>1.2889150854706486</v>
      </c>
      <c r="CJ11" s="3">
        <v>8.0314084744364891</v>
      </c>
      <c r="CK11" s="3">
        <v>11.038186819989164</v>
      </c>
      <c r="CL11" s="3">
        <v>-0.86229712293436478</v>
      </c>
      <c r="CM11" s="3">
        <v>-1.5191616901930729</v>
      </c>
      <c r="CN11" s="3">
        <v>-0.3275600037957247</v>
      </c>
      <c r="CO11" s="3">
        <v>-0.97886944672825393</v>
      </c>
      <c r="CP11" s="3">
        <v>-0.79855945561189401</v>
      </c>
      <c r="CQ11" s="3">
        <v>-0.37521661522777094</v>
      </c>
      <c r="CR11" s="3">
        <v>0.82632228201839553</v>
      </c>
      <c r="CS11" s="3">
        <v>0.19445927160631982</v>
      </c>
      <c r="CT11" s="3">
        <v>-0.40032720261876875</v>
      </c>
    </row>
    <row r="12" spans="2:98" ht="15" customHeight="1" x14ac:dyDescent="0.15">
      <c r="B12" s="3">
        <v>10.590909090909092</v>
      </c>
      <c r="C12" s="3">
        <v>-2.304207674127781</v>
      </c>
      <c r="D12" s="3">
        <v>-1.71841796623346</v>
      </c>
      <c r="E12" s="3">
        <v>-1.286803960200416</v>
      </c>
      <c r="F12" s="3">
        <v>-1.7817980464172365</v>
      </c>
      <c r="G12" s="3">
        <v>-0.17815680705194836</v>
      </c>
      <c r="H12" s="3">
        <v>0.16488525014540301</v>
      </c>
      <c r="I12" s="3">
        <v>-0.3296621174014831</v>
      </c>
      <c r="J12" s="3">
        <v>-6.9915507238420105E-2</v>
      </c>
      <c r="K12" s="3">
        <v>0.81081075044073714</v>
      </c>
      <c r="L12" s="3">
        <v>-1.8262036717194405</v>
      </c>
      <c r="M12" s="3">
        <v>0.49984941274391304</v>
      </c>
      <c r="N12" s="3">
        <v>-1.0413719991296944</v>
      </c>
      <c r="O12" s="3">
        <v>0.73607636463418658</v>
      </c>
      <c r="P12" s="3">
        <v>-0.84843420411573334</v>
      </c>
      <c r="Q12" s="3">
        <v>-0.38185458847607379</v>
      </c>
      <c r="R12" s="3">
        <v>-0.353576361521732</v>
      </c>
      <c r="S12" s="3">
        <v>2.513823977299694</v>
      </c>
      <c r="T12" s="3">
        <v>2.5287049775377568</v>
      </c>
      <c r="U12" s="3">
        <v>0.64698037483162807</v>
      </c>
      <c r="V12" s="3">
        <v>-9.9501585115831404E-2</v>
      </c>
      <c r="W12" s="3">
        <v>-5.3570233384448329E-2</v>
      </c>
      <c r="X12" s="3">
        <v>0.40907571966783962</v>
      </c>
      <c r="Y12" s="3">
        <v>0.91266759255864827</v>
      </c>
      <c r="Z12" s="3">
        <v>-8.1432937155966556E-2</v>
      </c>
      <c r="AA12" s="3">
        <v>15.27283734289324</v>
      </c>
      <c r="AB12" s="3">
        <v>4.5836190175057254</v>
      </c>
      <c r="AC12" s="3">
        <v>2.2738555755342986</v>
      </c>
      <c r="AD12" s="3">
        <v>-1.5052375981762225</v>
      </c>
      <c r="AE12" s="3">
        <v>-0.14161187386145002</v>
      </c>
      <c r="AF12" s="3">
        <v>7.5036202099623779</v>
      </c>
      <c r="AG12" s="3">
        <v>0.67671438994267419</v>
      </c>
      <c r="AH12" s="3">
        <v>0.20071189789638311</v>
      </c>
      <c r="AI12" s="3">
        <v>1.5741983599683635</v>
      </c>
      <c r="AJ12" s="3">
        <v>-0.34713391386372905</v>
      </c>
      <c r="AK12" s="3">
        <v>-0.84691260078284358</v>
      </c>
      <c r="AL12" s="3">
        <v>-0.94871668462008074</v>
      </c>
      <c r="AM12" s="3">
        <v>-1.3542029141649436</v>
      </c>
      <c r="AN12" s="3">
        <v>14.593214421224843</v>
      </c>
      <c r="AO12" s="3">
        <v>-2.3694059082924355</v>
      </c>
      <c r="AP12" s="3">
        <v>-1.7073492830050441</v>
      </c>
      <c r="AQ12" s="3">
        <v>-1.2675141396676963</v>
      </c>
      <c r="AR12" s="3">
        <v>-1.0251187519108953</v>
      </c>
      <c r="AS12" s="3">
        <v>-0.99213183750703138</v>
      </c>
      <c r="AT12" s="3">
        <v>-0.49594021978339242</v>
      </c>
      <c r="AU12" s="3">
        <v>-0.45798919509655889</v>
      </c>
      <c r="AV12" s="3">
        <v>-0.7217926247093942</v>
      </c>
      <c r="AW12" s="3">
        <v>-0.56264592364397004</v>
      </c>
      <c r="AX12" s="3">
        <v>-0.53511348275014825</v>
      </c>
      <c r="AY12" s="3">
        <v>-1.8778610427472131</v>
      </c>
      <c r="AZ12" s="3">
        <v>-1.2832390986609994</v>
      </c>
      <c r="BA12" s="3">
        <v>-1.2006598497687833</v>
      </c>
      <c r="BB12" s="3">
        <v>-1.7748999599227773</v>
      </c>
      <c r="BC12" s="3">
        <v>-2.3934935229456187</v>
      </c>
      <c r="BD12" s="3">
        <v>2.9800634489133699</v>
      </c>
      <c r="BE12" s="3">
        <v>-1.597522707172061</v>
      </c>
      <c r="BF12" s="3">
        <v>-0.72047352700076317</v>
      </c>
      <c r="BG12" s="3">
        <v>-1.0813119458816232</v>
      </c>
      <c r="BH12" s="3">
        <v>-0.16236198468322982</v>
      </c>
      <c r="BI12" s="3">
        <v>-1.3652611504216452</v>
      </c>
      <c r="BJ12" s="3">
        <v>-0.3353010099104381</v>
      </c>
      <c r="BK12" s="3">
        <v>-1.827114229703966</v>
      </c>
      <c r="BL12" s="3">
        <v>0.62852081020253081</v>
      </c>
      <c r="BM12" s="3">
        <v>-2.9323437109374026</v>
      </c>
      <c r="BN12" s="3">
        <v>-1.9076259870453214</v>
      </c>
      <c r="BO12" s="3">
        <v>-2.3655563075420218</v>
      </c>
      <c r="BP12" s="3">
        <v>-0.79793109295792419</v>
      </c>
      <c r="BQ12" s="3">
        <v>-1.867888968807847</v>
      </c>
      <c r="BR12" s="3">
        <v>-1.4900860309710424</v>
      </c>
      <c r="BS12" s="3">
        <v>-0.40576512567611189</v>
      </c>
      <c r="BT12" s="3">
        <v>-1.4662511252300305</v>
      </c>
      <c r="BU12" s="3">
        <v>-2.5148090424177099</v>
      </c>
      <c r="BV12" s="3">
        <v>-1.521529147623994</v>
      </c>
      <c r="BW12" s="3">
        <v>-1.2584004900034529</v>
      </c>
      <c r="BX12" s="3">
        <v>-0.29970999738600312</v>
      </c>
      <c r="BY12" s="3">
        <v>-0.77269662405183226</v>
      </c>
      <c r="BZ12" s="3">
        <v>-1.6265540955387792</v>
      </c>
      <c r="CA12" s="3">
        <v>-0.72763300221498639</v>
      </c>
      <c r="CB12" s="3">
        <v>-3.230620033860987E-2</v>
      </c>
      <c r="CC12" s="3">
        <v>0.4366852197638309</v>
      </c>
      <c r="CD12" s="3">
        <v>1.7437368694189672</v>
      </c>
      <c r="CE12" s="3">
        <v>0.1878120226041915</v>
      </c>
      <c r="CF12" s="3">
        <v>0.29808664839936228</v>
      </c>
      <c r="CG12" s="3">
        <v>-0.97215968286434418</v>
      </c>
      <c r="CH12" s="3">
        <v>1.5474529914228583</v>
      </c>
      <c r="CI12" s="3">
        <v>0.83511985162056135</v>
      </c>
      <c r="CJ12" s="3">
        <v>4.8999946936484093</v>
      </c>
      <c r="CK12" s="3">
        <v>7.0043117147434941</v>
      </c>
      <c r="CL12" s="3">
        <v>-0.54771300495445985</v>
      </c>
      <c r="CM12" s="3">
        <v>-0.79461472050184057</v>
      </c>
      <c r="CN12" s="3">
        <v>-1.4005675383164657</v>
      </c>
      <c r="CO12" s="3">
        <v>-0.34922064635645711</v>
      </c>
      <c r="CP12" s="3">
        <v>-1.154928735815929</v>
      </c>
      <c r="CQ12" s="3">
        <v>-0.53790709756810884</v>
      </c>
      <c r="CR12" s="3">
        <v>-0.46930206041758993</v>
      </c>
      <c r="CS12" s="3">
        <v>9.4118347012283721E-2</v>
      </c>
      <c r="CT12" s="3">
        <v>-0.95079881268600275</v>
      </c>
    </row>
    <row r="13" spans="2:98" ht="15" customHeight="1" x14ac:dyDescent="0.15">
      <c r="B13" s="3">
        <v>11.590909090909092</v>
      </c>
      <c r="C13" s="3">
        <v>-1.1092964321561567</v>
      </c>
      <c r="D13" s="3">
        <v>-1.7753680561623923</v>
      </c>
      <c r="E13" s="3">
        <v>-1.055317060868731</v>
      </c>
      <c r="F13" s="3">
        <v>-0.23190300911835493</v>
      </c>
      <c r="G13" s="3">
        <v>-0.64792370494973284</v>
      </c>
      <c r="H13" s="3">
        <v>-1.3638000022402252</v>
      </c>
      <c r="I13" s="3">
        <v>1.7360799977959687</v>
      </c>
      <c r="J13" s="3">
        <v>-1.9151701108272619</v>
      </c>
      <c r="K13" s="3">
        <v>-0.41753376480971838</v>
      </c>
      <c r="L13" s="3">
        <v>0.85499757463014703</v>
      </c>
      <c r="M13" s="3">
        <v>0.39607240042340663</v>
      </c>
      <c r="N13" s="3">
        <v>0.90691688164508832</v>
      </c>
      <c r="O13" s="3">
        <v>-0.46298464343658452</v>
      </c>
      <c r="P13" s="3">
        <v>-1.4347680271928311</v>
      </c>
      <c r="Q13" s="3">
        <v>-1.0074227029394933</v>
      </c>
      <c r="R13" s="3">
        <v>-1.2682396916018774</v>
      </c>
      <c r="S13" s="3">
        <v>1.4579673794436872</v>
      </c>
      <c r="T13" s="3">
        <v>2.2003383794687466</v>
      </c>
      <c r="U13" s="3">
        <v>-0.98720762682427221</v>
      </c>
      <c r="V13" s="3">
        <v>0.85987778923401947</v>
      </c>
      <c r="W13" s="3">
        <v>0.31912290709277613</v>
      </c>
      <c r="X13" s="3">
        <v>-0.19840715214860438</v>
      </c>
      <c r="Y13" s="3">
        <v>0.39438445657111743</v>
      </c>
      <c r="Z13" s="3">
        <v>0.4923710795670786</v>
      </c>
      <c r="AA13" s="3">
        <v>11.909143202827408</v>
      </c>
      <c r="AB13" s="3">
        <v>5.4694796277044588</v>
      </c>
      <c r="AC13" s="3">
        <v>1.5173520006325703</v>
      </c>
      <c r="AD13" s="3">
        <v>-1.7911977712898306</v>
      </c>
      <c r="AE13" s="3">
        <v>-1.3333901671953186</v>
      </c>
      <c r="AF13" s="3">
        <v>5.4135762350749701</v>
      </c>
      <c r="AG13" s="3">
        <v>-0.21893226347526706</v>
      </c>
      <c r="AH13" s="3">
        <v>0.64158574907270349</v>
      </c>
      <c r="AI13" s="3">
        <v>-0.42965618787314952</v>
      </c>
      <c r="AJ13" s="3">
        <v>0.8458656297745506</v>
      </c>
      <c r="AK13" s="3">
        <v>-1.4651178396524642</v>
      </c>
      <c r="AL13" s="3">
        <v>-0.85513713630592747</v>
      </c>
      <c r="AM13" s="3">
        <v>-0.72020876120973298</v>
      </c>
      <c r="AN13" s="3">
        <v>9.3379419260052146</v>
      </c>
      <c r="AO13" s="3">
        <v>-2.2628080361043317</v>
      </c>
      <c r="AP13" s="3">
        <v>-1.4498093500486107</v>
      </c>
      <c r="AQ13" s="3">
        <v>-0.30325412671226104</v>
      </c>
      <c r="AR13" s="3">
        <v>-1.7627331020081556</v>
      </c>
      <c r="AS13" s="3">
        <v>-0.95081903527818667</v>
      </c>
      <c r="AT13" s="3">
        <v>1.5263182290652821E-2</v>
      </c>
      <c r="AU13" s="3">
        <v>-0.52846736820077922</v>
      </c>
      <c r="AV13" s="3">
        <v>-0.18571264872468873</v>
      </c>
      <c r="AW13" s="3">
        <v>5.6288075294219198E-2</v>
      </c>
      <c r="AX13" s="3">
        <v>-0.86064216881010225</v>
      </c>
      <c r="AY13" s="3">
        <v>-0.22836116100927484</v>
      </c>
      <c r="AZ13" s="3">
        <v>-1.3048795091792158</v>
      </c>
      <c r="BA13" s="3">
        <v>-0.67001792065059362</v>
      </c>
      <c r="BB13" s="3">
        <v>-1.7979049986342943</v>
      </c>
      <c r="BC13" s="3">
        <v>-1.8487016250693955</v>
      </c>
      <c r="BD13" s="3">
        <v>-1.0212899131643098</v>
      </c>
      <c r="BE13" s="3">
        <v>-0.83323228334461419</v>
      </c>
      <c r="BF13" s="3">
        <v>-1.5834950864302755</v>
      </c>
      <c r="BG13" s="3">
        <v>-0.95401755909688291</v>
      </c>
      <c r="BH13" s="3">
        <v>0.21701980095832596</v>
      </c>
      <c r="BI13" s="3">
        <v>-0.68835681153484529</v>
      </c>
      <c r="BJ13" s="3">
        <v>-0.32510637723885338</v>
      </c>
      <c r="BK13" s="3">
        <v>-0.25258056025916176</v>
      </c>
      <c r="BL13" s="3">
        <v>-1.4510744809786047</v>
      </c>
      <c r="BM13" s="3">
        <v>-2.2468720969366132</v>
      </c>
      <c r="BN13" s="3">
        <v>-2.8118960614717139</v>
      </c>
      <c r="BO13" s="3">
        <v>-2.4898460921328365</v>
      </c>
      <c r="BP13" s="3">
        <v>-2.1220801753332807</v>
      </c>
      <c r="BQ13" s="3">
        <v>-0.74301384333000442</v>
      </c>
      <c r="BR13" s="3">
        <v>-0.37465298360422139</v>
      </c>
      <c r="BS13" s="3">
        <v>-0.5876955763600904</v>
      </c>
      <c r="BT13" s="3">
        <v>-1.0064638616162256</v>
      </c>
      <c r="BU13" s="3">
        <v>-1.7397969301896978</v>
      </c>
      <c r="BV13" s="3">
        <v>-1.3594349803889259</v>
      </c>
      <c r="BW13" s="3">
        <v>-0.46878399179956887</v>
      </c>
      <c r="BX13" s="3">
        <v>8.3664311904385613E-2</v>
      </c>
      <c r="BY13" s="3">
        <v>3.0317128278682048E-2</v>
      </c>
      <c r="BZ13" s="3">
        <v>-0.90422544978804353</v>
      </c>
      <c r="CA13" s="3">
        <v>4.5046460686080536E-2</v>
      </c>
      <c r="CB13" s="3">
        <v>-0.84402275230615942</v>
      </c>
      <c r="CC13" s="3">
        <v>0.49473871475936448</v>
      </c>
      <c r="CD13" s="3">
        <v>0.52499599512140094</v>
      </c>
      <c r="CE13" s="3">
        <v>0.28461787176303233</v>
      </c>
      <c r="CF13" s="3">
        <v>-0.53094796298972824</v>
      </c>
      <c r="CG13" s="3">
        <v>-1.0794395954687843</v>
      </c>
      <c r="CH13" s="3">
        <v>1.2440528182435173</v>
      </c>
      <c r="CI13" s="3">
        <v>2.1331762049476879</v>
      </c>
      <c r="CJ13" s="3">
        <v>2.0885927965144901</v>
      </c>
      <c r="CK13" s="3">
        <v>4.0660409853539363</v>
      </c>
      <c r="CL13" s="3">
        <v>0.81426911567257321</v>
      </c>
      <c r="CM13" s="3">
        <v>-0.16421979750890614</v>
      </c>
      <c r="CN13" s="3">
        <v>-1.020028195154282</v>
      </c>
      <c r="CO13" s="3">
        <v>-0.23378589550827655</v>
      </c>
      <c r="CP13" s="3">
        <v>-1.2999014323631854</v>
      </c>
      <c r="CQ13" s="3">
        <v>-0.3665510464899171</v>
      </c>
      <c r="CR13" s="3">
        <v>3.5407681078197584E-2</v>
      </c>
      <c r="CS13" s="3">
        <v>0.24133771977926699</v>
      </c>
      <c r="CT13" s="3">
        <v>0.21866445130854117</v>
      </c>
    </row>
    <row r="14" spans="2:98" ht="15" customHeight="1" x14ac:dyDescent="0.15">
      <c r="B14" s="3">
        <v>12.590909090909092</v>
      </c>
      <c r="C14" s="3">
        <v>-1.2513935508326313</v>
      </c>
      <c r="D14" s="3">
        <v>2.6749320816132922</v>
      </c>
      <c r="E14" s="3">
        <v>1.6566106379143548</v>
      </c>
      <c r="F14" s="3">
        <v>1.6855880955048974</v>
      </c>
      <c r="G14" s="3">
        <v>0.79807276457694343</v>
      </c>
      <c r="H14" s="3">
        <v>2.7219131407580903</v>
      </c>
      <c r="I14" s="3">
        <v>0.42195646371595785</v>
      </c>
      <c r="J14" s="3">
        <v>1.7606258753036172</v>
      </c>
      <c r="K14" s="3">
        <v>-0.8676392146002172</v>
      </c>
      <c r="L14" s="3">
        <v>-0.75783398113873091</v>
      </c>
      <c r="M14" s="3">
        <v>-0.26601619420927136</v>
      </c>
      <c r="N14" s="3">
        <v>0.7470127615077331</v>
      </c>
      <c r="O14" s="3">
        <v>-0.30605257196839375</v>
      </c>
      <c r="P14" s="3">
        <v>-0.95862012403017616</v>
      </c>
      <c r="Q14" s="3">
        <v>-0.99054770680663751</v>
      </c>
      <c r="R14" s="3">
        <v>-0.65032615394932236</v>
      </c>
      <c r="S14" s="3">
        <v>2.1746558804433107</v>
      </c>
      <c r="T14" s="3">
        <v>3.0451559619096997</v>
      </c>
      <c r="U14" s="3">
        <v>-0.41611580978081975</v>
      </c>
      <c r="V14" s="3">
        <v>-0.35130047861287039</v>
      </c>
      <c r="W14" s="3">
        <v>0.12641247924960908</v>
      </c>
      <c r="X14" s="3">
        <v>-1.3668935605118122</v>
      </c>
      <c r="Y14" s="3">
        <v>-0.72090140351053833</v>
      </c>
      <c r="Z14" s="3">
        <v>-0.35749731890069825</v>
      </c>
      <c r="AA14" s="3">
        <v>11.600672078816274</v>
      </c>
      <c r="AB14" s="3">
        <v>5.2579615892129823</v>
      </c>
      <c r="AC14" s="3">
        <v>1.4825638895828206</v>
      </c>
      <c r="AD14" s="3">
        <v>-0.14106896550248393</v>
      </c>
      <c r="AE14" s="3">
        <v>1.7166352988851941E-2</v>
      </c>
      <c r="AF14" s="3">
        <v>6.7014811316793157</v>
      </c>
      <c r="AG14" s="3">
        <v>0.96515807686569133</v>
      </c>
      <c r="AH14" s="3">
        <v>0.73966466352476345</v>
      </c>
      <c r="AI14" s="3">
        <v>-1.0238783244939214</v>
      </c>
      <c r="AJ14" s="3">
        <v>-1.2587724668744613</v>
      </c>
      <c r="AK14" s="3">
        <v>-2.4413212058564113</v>
      </c>
      <c r="AL14" s="3">
        <v>-1.6431229815861457</v>
      </c>
      <c r="AM14" s="3">
        <v>-1.4180502943962097</v>
      </c>
      <c r="AN14" s="3">
        <v>5.8301168247644455</v>
      </c>
      <c r="AO14" s="3">
        <v>3.6682032294550027E-2</v>
      </c>
      <c r="AP14" s="3">
        <v>-0.18142364533423461</v>
      </c>
      <c r="AQ14" s="3">
        <v>-1.2140754095211719</v>
      </c>
      <c r="AR14" s="3">
        <v>-1.0067094191905426</v>
      </c>
      <c r="AS14" s="3">
        <v>1.0680401056505389</v>
      </c>
      <c r="AT14" s="3">
        <v>0.11296135586849232</v>
      </c>
      <c r="AU14" s="3">
        <v>-0.25049502716416328</v>
      </c>
      <c r="AV14" s="3">
        <v>-1.1375983988462508</v>
      </c>
      <c r="AW14" s="3">
        <v>-1.1440071966013647</v>
      </c>
      <c r="AX14" s="3">
        <v>0.11789918468213045</v>
      </c>
      <c r="AY14" s="3">
        <v>-0.3332508243954635</v>
      </c>
      <c r="AZ14" s="3">
        <v>-1.0249798743978999</v>
      </c>
      <c r="BA14" s="3">
        <v>-0.23276602501977095</v>
      </c>
      <c r="BB14" s="3">
        <v>-0.52033704219775245</v>
      </c>
      <c r="BC14" s="3">
        <v>0.32671643551890384</v>
      </c>
      <c r="BD14" s="3">
        <v>-3.4149960496255289</v>
      </c>
      <c r="BE14" s="3">
        <v>-0.30792963449181343</v>
      </c>
      <c r="BF14" s="3">
        <v>-0.42831167614036758</v>
      </c>
      <c r="BG14" s="3">
        <v>-0.14508420134097832</v>
      </c>
      <c r="BH14" s="3">
        <v>-1.492643166204175</v>
      </c>
      <c r="BI14" s="3">
        <v>-1.263750508631972</v>
      </c>
      <c r="BJ14" s="3">
        <v>-1.5432089661425152</v>
      </c>
      <c r="BK14" s="3">
        <v>1.0663684537519202</v>
      </c>
      <c r="BL14" s="3">
        <v>-1.0827954542802445</v>
      </c>
      <c r="BM14" s="3">
        <v>-1.3289284959928978</v>
      </c>
      <c r="BN14" s="3">
        <v>-1.0085676969768542</v>
      </c>
      <c r="BO14" s="3">
        <v>-0.50836752241519889</v>
      </c>
      <c r="BP14" s="3">
        <v>-1.3107454870543052</v>
      </c>
      <c r="BQ14" s="3">
        <v>-0.28648761138595091</v>
      </c>
      <c r="BR14" s="3">
        <v>-0.87509046723954498</v>
      </c>
      <c r="BS14" s="3">
        <v>-0.74587209349675732</v>
      </c>
      <c r="BT14" s="3">
        <v>-2.6716120704035689</v>
      </c>
      <c r="BU14" s="3">
        <v>-2.7686312070204053</v>
      </c>
      <c r="BV14" s="3">
        <v>-1.643860192903503</v>
      </c>
      <c r="BW14" s="3">
        <v>0.49455620086729368</v>
      </c>
      <c r="BX14" s="3">
        <v>0.35634404067621972</v>
      </c>
      <c r="BY14" s="3">
        <v>0.60919048959584643</v>
      </c>
      <c r="BZ14" s="3">
        <v>-6.8007645909631265E-2</v>
      </c>
      <c r="CA14" s="3">
        <v>0.25820162741592867</v>
      </c>
      <c r="CB14" s="3">
        <v>1.3822399072340659</v>
      </c>
      <c r="CC14" s="3">
        <v>0.52501311684284246</v>
      </c>
      <c r="CD14" s="3">
        <v>-0.50777545988103157</v>
      </c>
      <c r="CE14" s="3">
        <v>-0.14934856545704633</v>
      </c>
      <c r="CF14" s="3">
        <v>-1.6684340179376136</v>
      </c>
      <c r="CG14" s="3">
        <v>-1.9285803381445135</v>
      </c>
      <c r="CH14" s="3">
        <v>2.8850479152424668E-3</v>
      </c>
      <c r="CI14" s="3">
        <v>-0.16375801389341405</v>
      </c>
      <c r="CJ14" s="3">
        <v>3.4072052690780765</v>
      </c>
      <c r="CK14" s="3">
        <v>5.5517997040921614</v>
      </c>
      <c r="CL14" s="3">
        <v>0.65608577862781203</v>
      </c>
      <c r="CM14" s="3">
        <v>1.0408816844159219</v>
      </c>
      <c r="CN14" s="3">
        <v>0.47830729087326063</v>
      </c>
      <c r="CO14" s="3">
        <v>-9.7841666680835715E-2</v>
      </c>
      <c r="CP14" s="3">
        <v>-0.37095964869388354</v>
      </c>
      <c r="CQ14" s="3">
        <v>-1.196981685008609</v>
      </c>
      <c r="CR14" s="3">
        <v>-0.68097714139804566</v>
      </c>
      <c r="CS14" s="3">
        <v>-1.5832530587965152</v>
      </c>
      <c r="CT14" s="3">
        <v>-1.9390125339287465</v>
      </c>
    </row>
    <row r="15" spans="2:98" ht="15" customHeight="1" x14ac:dyDescent="0.15">
      <c r="B15" s="3">
        <v>13.590909090909092</v>
      </c>
      <c r="C15" s="3">
        <v>3.9245551622225889</v>
      </c>
      <c r="D15" s="3">
        <v>4.7067258275733934</v>
      </c>
      <c r="E15" s="3">
        <v>4.6001645449692319</v>
      </c>
      <c r="F15" s="3">
        <v>4.5185839699983603</v>
      </c>
      <c r="G15" s="3">
        <v>4.3845780646225307</v>
      </c>
      <c r="H15" s="3">
        <v>2.2332902964895425</v>
      </c>
      <c r="I15" s="3">
        <v>4.9077864124788562</v>
      </c>
      <c r="J15" s="3">
        <v>8.5060114048654896</v>
      </c>
      <c r="K15" s="3">
        <v>5.0879851419095417</v>
      </c>
      <c r="L15" s="3">
        <v>4.6311089020621807</v>
      </c>
      <c r="M15" s="3">
        <v>4.4942218648911307</v>
      </c>
      <c r="N15" s="3">
        <v>7.870045901223591</v>
      </c>
      <c r="O15" s="3">
        <v>-1.9635443874554994</v>
      </c>
      <c r="P15" s="3">
        <v>-3.0685182416792998</v>
      </c>
      <c r="Q15" s="3">
        <v>-2.1338757850297725</v>
      </c>
      <c r="R15" s="3">
        <v>-1.4107066543884343</v>
      </c>
      <c r="S15" s="3">
        <v>0.17344364444306848</v>
      </c>
      <c r="T15" s="3">
        <v>0.50678967927757412</v>
      </c>
      <c r="U15" s="3">
        <v>-0.22727719949597258</v>
      </c>
      <c r="V15" s="3">
        <v>0.81965420966480451</v>
      </c>
      <c r="W15" s="3">
        <v>0.39766277738971212</v>
      </c>
      <c r="X15" s="3">
        <v>1.3738176653109804</v>
      </c>
      <c r="Y15" s="3">
        <v>1.1294514917904621</v>
      </c>
      <c r="Z15" s="3">
        <v>0.70786473604357525</v>
      </c>
      <c r="AA15" s="3">
        <v>6.2060789122210736</v>
      </c>
      <c r="AB15" s="3">
        <v>0.16239155675907568</v>
      </c>
      <c r="AC15" s="3">
        <v>-2.4150477611092356</v>
      </c>
      <c r="AD15" s="3">
        <v>-2.8039603587318993</v>
      </c>
      <c r="AE15" s="3">
        <v>-2.545556682905783</v>
      </c>
      <c r="AF15" s="3">
        <v>0.77588301201535614</v>
      </c>
      <c r="AG15" s="3">
        <v>-1.0802018817578301</v>
      </c>
      <c r="AH15" s="3">
        <v>1.8565297269664711</v>
      </c>
      <c r="AI15" s="3">
        <v>0.89328984017299717</v>
      </c>
      <c r="AJ15" s="3">
        <v>1.955415920673488</v>
      </c>
      <c r="AK15" s="3">
        <v>0.8951549814731834</v>
      </c>
      <c r="AL15" s="3">
        <v>-0.62439547180605359</v>
      </c>
      <c r="AM15" s="3">
        <v>-3.3269453420715536</v>
      </c>
      <c r="AN15" s="3">
        <v>1.6143329793023895</v>
      </c>
      <c r="AO15" s="3">
        <v>-3.8783907113897271</v>
      </c>
      <c r="AP15" s="3">
        <v>-3.012395179433895</v>
      </c>
      <c r="AQ15" s="3">
        <v>-5.6158159013342015</v>
      </c>
      <c r="AR15" s="3">
        <v>-4.1651917121996007</v>
      </c>
      <c r="AS15" s="3">
        <v>-3.9090421962641244</v>
      </c>
      <c r="AT15" s="3">
        <v>-1.0562970312160473</v>
      </c>
      <c r="AU15" s="3">
        <v>-0.28170874025948933</v>
      </c>
      <c r="AV15" s="3">
        <v>1.0561963983100782</v>
      </c>
      <c r="AW15" s="3">
        <v>0.81011556352052594</v>
      </c>
      <c r="AX15" s="3">
        <v>0.37428282106145616</v>
      </c>
      <c r="AY15" s="3">
        <v>-2.1787115957305332</v>
      </c>
      <c r="AZ15" s="3">
        <v>-2.0038927972286729</v>
      </c>
      <c r="BA15" s="3">
        <v>-1.4229349565839016</v>
      </c>
      <c r="BB15" s="3">
        <v>-1.9631502516775754</v>
      </c>
      <c r="BC15" s="3">
        <v>-1.6620461409629002</v>
      </c>
      <c r="BD15" s="3">
        <v>-9.9778272494077669</v>
      </c>
      <c r="BE15" s="3">
        <v>-0.67875748310513018</v>
      </c>
      <c r="BF15" s="3">
        <v>-2.2022010047083427</v>
      </c>
      <c r="BG15" s="3">
        <v>-0.32215790646790765</v>
      </c>
      <c r="BH15" s="3">
        <v>0.92960407267753453</v>
      </c>
      <c r="BI15" s="3">
        <v>-3.2027936984889038E-2</v>
      </c>
      <c r="BJ15" s="3">
        <v>0.2192484599557929</v>
      </c>
      <c r="BK15" s="3">
        <v>-3.3371438488368312</v>
      </c>
      <c r="BL15" s="3">
        <v>-3.5223830426087943</v>
      </c>
      <c r="BM15" s="3">
        <v>-3.7425134052557496</v>
      </c>
      <c r="BN15" s="3">
        <v>-5.8458691762871808</v>
      </c>
      <c r="BO15" s="3">
        <v>-2.2037765803700609</v>
      </c>
      <c r="BP15" s="3">
        <v>-5.9797023039953956</v>
      </c>
      <c r="BQ15" s="3">
        <v>-1.5318910472240077</v>
      </c>
      <c r="BR15" s="3">
        <v>-4.3169504985087315E-2</v>
      </c>
      <c r="BS15" s="3">
        <v>-0.42143159742028047</v>
      </c>
      <c r="BT15" s="3">
        <v>1.6116267434597376E-2</v>
      </c>
      <c r="BU15" s="3">
        <v>1.0750634403812569</v>
      </c>
      <c r="BV15" s="3">
        <v>0.35515316498009497</v>
      </c>
      <c r="BW15" s="3">
        <v>-0.50846973452598831</v>
      </c>
      <c r="BX15" s="3">
        <v>-1.8763619264377667</v>
      </c>
      <c r="BY15" s="3">
        <v>-1.8865465383054243</v>
      </c>
      <c r="BZ15" s="3">
        <v>-1.7391326744714206</v>
      </c>
      <c r="CA15" s="3">
        <v>-0.63920144678428414</v>
      </c>
      <c r="CB15" s="3">
        <v>-2.4408797005999645</v>
      </c>
      <c r="CC15" s="3">
        <v>0.28273710357922255</v>
      </c>
      <c r="CD15" s="3">
        <v>0.97465846370187137</v>
      </c>
      <c r="CE15" s="3">
        <v>-1.3048277777531894</v>
      </c>
      <c r="CF15" s="3">
        <v>0.5373072258368552</v>
      </c>
      <c r="CG15" s="3">
        <v>-0.17167577620233487</v>
      </c>
      <c r="CH15" s="3">
        <v>-0.34882019055476121</v>
      </c>
      <c r="CI15" s="3">
        <v>-1.2873700959887628</v>
      </c>
      <c r="CJ15" s="3">
        <v>1.9771366366067014</v>
      </c>
      <c r="CK15" s="3">
        <v>0.33231927761045199</v>
      </c>
      <c r="CL15" s="3">
        <v>-1.1311669405640714</v>
      </c>
      <c r="CM15" s="3">
        <v>-1.7639190864553029</v>
      </c>
      <c r="CN15" s="3">
        <v>-1.1950549523946847</v>
      </c>
      <c r="CO15" s="3">
        <v>2.198107224216983E-2</v>
      </c>
      <c r="CP15" s="3">
        <v>-1.2982181360859499</v>
      </c>
      <c r="CQ15" s="3">
        <v>-0.59412515517368547</v>
      </c>
      <c r="CR15" s="3">
        <v>1.0820947138334986</v>
      </c>
      <c r="CS15" s="3">
        <v>1.6169776496992085</v>
      </c>
      <c r="CT15" s="3">
        <v>1.7471270418921563</v>
      </c>
    </row>
    <row r="16" spans="2:98" ht="15" customHeight="1" x14ac:dyDescent="0.15">
      <c r="B16" s="3">
        <v>14.590909090909092</v>
      </c>
      <c r="C16" s="3">
        <v>18.033586052243777</v>
      </c>
      <c r="D16" s="3">
        <v>18.95961013603511</v>
      </c>
      <c r="E16" s="3">
        <v>16.77142470122476</v>
      </c>
      <c r="F16" s="3">
        <v>16.269197025193989</v>
      </c>
      <c r="G16" s="3">
        <v>10.471336192373485</v>
      </c>
      <c r="H16" s="3">
        <v>15.594386401278143</v>
      </c>
      <c r="I16" s="3">
        <v>14.076971207635097</v>
      </c>
      <c r="J16" s="3">
        <v>17.538797469995643</v>
      </c>
      <c r="K16" s="3">
        <v>9.3902846388071453</v>
      </c>
      <c r="L16" s="3">
        <v>12.450337278136317</v>
      </c>
      <c r="M16" s="3">
        <v>8.622999421745476</v>
      </c>
      <c r="N16" s="3">
        <v>9.0194474512890679</v>
      </c>
      <c r="O16" s="3">
        <v>-0.48199095097459121</v>
      </c>
      <c r="P16" s="3">
        <v>0.11670066762195574</v>
      </c>
      <c r="Q16" s="3">
        <v>-0.61092384180199133</v>
      </c>
      <c r="R16" s="3">
        <v>-1.2227201156098317</v>
      </c>
      <c r="S16" s="3">
        <v>0.71995680344593893</v>
      </c>
      <c r="T16" s="3">
        <v>1.6924315001639911</v>
      </c>
      <c r="U16" s="3">
        <v>-0.50514689556075609</v>
      </c>
      <c r="V16" s="3">
        <v>-0.70659854907751196</v>
      </c>
      <c r="W16" s="3">
        <v>-0.53877720887970781</v>
      </c>
      <c r="X16" s="3">
        <v>-0.97515214998293231</v>
      </c>
      <c r="Y16" s="3">
        <v>-0.1914440879172048</v>
      </c>
      <c r="Z16" s="3">
        <v>-0.91536441725395434</v>
      </c>
      <c r="AA16" s="3">
        <v>8.1792593281405743</v>
      </c>
      <c r="AB16" s="3">
        <v>2.7199864831404739</v>
      </c>
      <c r="AC16" s="3">
        <v>0.63574923416712181</v>
      </c>
      <c r="AD16" s="3">
        <v>0.39636777964994963</v>
      </c>
      <c r="AE16" s="3">
        <v>-0.32297017211948287</v>
      </c>
      <c r="AF16" s="3">
        <v>3.0187254034907482</v>
      </c>
      <c r="AG16" s="3">
        <v>0.34606820624691181</v>
      </c>
      <c r="AH16" s="3">
        <v>-0.59113189276314415</v>
      </c>
      <c r="AI16" s="3">
        <v>0.220199969817088</v>
      </c>
      <c r="AJ16" s="3">
        <v>-0.54486356441088901</v>
      </c>
      <c r="AK16" s="3">
        <v>-1.8487920040756762</v>
      </c>
      <c r="AL16" s="3">
        <v>0.42279285093400176</v>
      </c>
      <c r="AM16" s="3">
        <v>-1.5025564257776978</v>
      </c>
      <c r="AN16" s="3">
        <v>0.3107379817945457</v>
      </c>
      <c r="AO16" s="3">
        <v>-0.36710836893308851</v>
      </c>
      <c r="AP16" s="3">
        <v>-0.61741919372423126</v>
      </c>
      <c r="AQ16" s="3">
        <v>-0.47457324303331916</v>
      </c>
      <c r="AR16" s="3">
        <v>0.58385889935885871</v>
      </c>
      <c r="AS16" s="3">
        <v>-0.52836093971359332</v>
      </c>
      <c r="AT16" s="3">
        <v>0.10070588487940313</v>
      </c>
      <c r="AU16" s="3">
        <v>-0.23802022367584641</v>
      </c>
      <c r="AV16" s="3">
        <v>-1.730798209085151</v>
      </c>
      <c r="AW16" s="3">
        <v>-1.1391299279161444</v>
      </c>
      <c r="AX16" s="3">
        <v>-1.7800987029025919</v>
      </c>
      <c r="AY16" s="3">
        <v>0.31124264616238406</v>
      </c>
      <c r="AZ16" s="3">
        <v>0.38216266556952405</v>
      </c>
      <c r="BA16" s="3">
        <v>0.42885358377344573</v>
      </c>
      <c r="BB16" s="3">
        <v>1.2591896353465586</v>
      </c>
      <c r="BC16" s="3">
        <v>1.233330263364337</v>
      </c>
      <c r="BD16" s="3">
        <v>-11.19056897430255</v>
      </c>
      <c r="BE16" s="3">
        <v>-7.3297651522068463E-2</v>
      </c>
      <c r="BF16" s="3">
        <v>0.57448251218187352</v>
      </c>
      <c r="BG16" s="3">
        <v>0.37727255944605531</v>
      </c>
      <c r="BH16" s="3">
        <v>-0.1405719348359753</v>
      </c>
      <c r="BI16" s="3">
        <v>-1.0212351221225617</v>
      </c>
      <c r="BJ16" s="3">
        <v>-1.2327752591346552</v>
      </c>
      <c r="BK16" s="3">
        <v>-1.3605763562696893</v>
      </c>
      <c r="BL16" s="3">
        <v>0.64171688862165865</v>
      </c>
      <c r="BM16" s="3">
        <v>-1.8493372867638413</v>
      </c>
      <c r="BN16" s="3">
        <v>-0.66156154621216956</v>
      </c>
      <c r="BO16" s="3">
        <v>-0.96451953345683705</v>
      </c>
      <c r="BP16" s="3">
        <v>2.1425046857189045E-2</v>
      </c>
      <c r="BQ16" s="3">
        <v>-2.6480538629130024E-3</v>
      </c>
      <c r="BR16" s="3">
        <v>0.18988060294867637</v>
      </c>
      <c r="BS16" s="3">
        <v>0.46414727627785624</v>
      </c>
      <c r="BT16" s="3">
        <v>-1.9428275704265161</v>
      </c>
      <c r="BU16" s="3">
        <v>-1.4285670991646384</v>
      </c>
      <c r="BV16" s="3">
        <v>-2.0573343409840845</v>
      </c>
      <c r="BW16" s="3">
        <v>-0.65809272845967826</v>
      </c>
      <c r="BX16" s="3">
        <v>-0.49500000274002787</v>
      </c>
      <c r="BY16" s="3">
        <v>-0.6016979962959681</v>
      </c>
      <c r="BZ16" s="3">
        <v>-0.68296449203546672</v>
      </c>
      <c r="CA16" s="3">
        <v>0.39163252688950934</v>
      </c>
      <c r="CB16" s="3">
        <v>0.51752501851598254</v>
      </c>
      <c r="CC16" s="3">
        <v>0.45295156027634675</v>
      </c>
      <c r="CD16" s="3">
        <v>-0.47248784575378977</v>
      </c>
      <c r="CE16" s="3">
        <v>-0.5208819349057876</v>
      </c>
      <c r="CF16" s="3">
        <v>0.38137567188692856</v>
      </c>
      <c r="CG16" s="3">
        <v>-1.9712924789959629</v>
      </c>
      <c r="CH16" s="3">
        <v>7.1772100469047473E-2</v>
      </c>
      <c r="CI16" s="3">
        <v>-0.90346845173240808</v>
      </c>
      <c r="CJ16" s="3">
        <v>0.33109053267907029</v>
      </c>
      <c r="CK16" s="3">
        <v>1.313027241141242</v>
      </c>
      <c r="CL16" s="3">
        <v>-1.2529474679349164</v>
      </c>
      <c r="CM16" s="3">
        <v>-1.1722099481649479</v>
      </c>
      <c r="CN16" s="3">
        <v>-0.26683536058726531</v>
      </c>
      <c r="CO16" s="3">
        <v>-0.47818259934945218</v>
      </c>
      <c r="CP16" s="3">
        <v>0.21902840185828154</v>
      </c>
      <c r="CQ16" s="3">
        <v>-0.31745498377750891</v>
      </c>
      <c r="CR16" s="3">
        <v>-0.99814288924170569</v>
      </c>
      <c r="CS16" s="3">
        <v>-1.1604583614330295</v>
      </c>
      <c r="CT16" s="3">
        <v>-1.2710296226931064</v>
      </c>
    </row>
    <row r="17" spans="2:98" ht="15" customHeight="1" x14ac:dyDescent="0.15">
      <c r="B17" s="3">
        <v>15.590909090909092</v>
      </c>
      <c r="C17" s="3">
        <v>43.248572017994377</v>
      </c>
      <c r="D17" s="3">
        <v>41.165762794127716</v>
      </c>
      <c r="E17" s="3">
        <v>38.029550482771072</v>
      </c>
      <c r="F17" s="3">
        <v>32.598818768468902</v>
      </c>
      <c r="G17" s="3">
        <v>27.606014079228657</v>
      </c>
      <c r="H17" s="3">
        <v>29.453585154461905</v>
      </c>
      <c r="I17" s="3">
        <v>33.586189679989388</v>
      </c>
      <c r="J17" s="3">
        <v>31.106297010281764</v>
      </c>
      <c r="K17" s="3">
        <v>25.274719624672628</v>
      </c>
      <c r="L17" s="3">
        <v>27.055796296962399</v>
      </c>
      <c r="M17" s="3">
        <v>25.586554184477734</v>
      </c>
      <c r="N17" s="3">
        <v>22.66202243517904</v>
      </c>
      <c r="O17" s="3">
        <v>-0.21733836018989905</v>
      </c>
      <c r="P17" s="3">
        <v>-0.87580546716151275</v>
      </c>
      <c r="Q17" s="3">
        <v>-1.7986888113143777</v>
      </c>
      <c r="R17" s="3">
        <v>-1.0696656635790873</v>
      </c>
      <c r="S17" s="3">
        <v>0.68213943471539551</v>
      </c>
      <c r="T17" s="3">
        <v>1.2946948019175579</v>
      </c>
      <c r="U17" s="3">
        <v>-0.75968514492313943</v>
      </c>
      <c r="V17" s="3">
        <v>-0.87048752495712733</v>
      </c>
      <c r="W17" s="3">
        <v>-0.50548326047658065</v>
      </c>
      <c r="X17" s="3">
        <v>-0.18148814647918243</v>
      </c>
      <c r="Y17" s="3">
        <v>-0.79577968599915039</v>
      </c>
      <c r="Z17" s="3">
        <v>-1.6316162639640197</v>
      </c>
      <c r="AA17" s="3">
        <v>4.9968159382466411</v>
      </c>
      <c r="AB17" s="3">
        <v>1.4055462102414822</v>
      </c>
      <c r="AC17" s="3">
        <v>0.36876664999152808</v>
      </c>
      <c r="AD17" s="3">
        <v>-0.22058999980373528</v>
      </c>
      <c r="AE17" s="3">
        <v>0.55098434492521164</v>
      </c>
      <c r="AF17" s="3">
        <v>2.3370915864896915</v>
      </c>
      <c r="AG17" s="3">
        <v>0.64894685597749913</v>
      </c>
      <c r="AH17" s="3">
        <v>0.76312498645114601</v>
      </c>
      <c r="AI17" s="3">
        <v>-0.21338446423345658</v>
      </c>
      <c r="AJ17" s="3">
        <v>-0.85791984167190094</v>
      </c>
      <c r="AK17" s="3">
        <v>-4.04485087123021E-2</v>
      </c>
      <c r="AL17" s="3">
        <v>-1.1815858772889669</v>
      </c>
      <c r="AM17" s="3">
        <v>-7.7681170286268753E-2</v>
      </c>
      <c r="AN17" s="3">
        <v>-2.7428599415461576</v>
      </c>
      <c r="AO17" s="3">
        <v>-1.2522025974791404</v>
      </c>
      <c r="AP17" s="3">
        <v>-3.0086728653770933E-2</v>
      </c>
      <c r="AQ17" s="3">
        <v>-0.33180432617427869</v>
      </c>
      <c r="AR17" s="3">
        <v>-2.9577624449359519E-2</v>
      </c>
      <c r="AS17" s="3">
        <v>0.21681919047148313</v>
      </c>
      <c r="AT17" s="3">
        <v>0.1340827469059036</v>
      </c>
      <c r="AU17" s="3">
        <v>-0.86498782456357048</v>
      </c>
      <c r="AV17" s="3">
        <v>-0.19444723243151429</v>
      </c>
      <c r="AW17" s="3">
        <v>-0.39923816753224628</v>
      </c>
      <c r="AX17" s="3">
        <v>-0.99571530252006824</v>
      </c>
      <c r="AY17" s="3">
        <v>0.87914390006818621</v>
      </c>
      <c r="AZ17" s="3">
        <v>2.2842690705807627</v>
      </c>
      <c r="BA17" s="3">
        <v>1.3460667120781977</v>
      </c>
      <c r="BB17" s="3">
        <v>1.6316579415278056</v>
      </c>
      <c r="BC17" s="3">
        <v>1.6812342856397322</v>
      </c>
      <c r="BD17" s="3">
        <v>-14.748414502535638</v>
      </c>
      <c r="BE17" s="3">
        <v>1.1384848915818679</v>
      </c>
      <c r="BF17" s="3">
        <v>1.2006063844215191</v>
      </c>
      <c r="BG17" s="3">
        <v>1.2129004598779147</v>
      </c>
      <c r="BH17" s="3">
        <v>1.0386599618755099</v>
      </c>
      <c r="BI17" s="3">
        <v>7.5168740849392179E-2</v>
      </c>
      <c r="BJ17" s="3">
        <v>-0.24011677331350256</v>
      </c>
      <c r="BK17" s="3">
        <v>-1.3980466063924268</v>
      </c>
      <c r="BL17" s="3">
        <v>0.30618106177348636</v>
      </c>
      <c r="BM17" s="3">
        <v>0.279656111243753</v>
      </c>
      <c r="BN17" s="3">
        <v>-1.5607447634229175</v>
      </c>
      <c r="BO17" s="3">
        <v>-1.8296668341861277E-2</v>
      </c>
      <c r="BP17" s="3">
        <v>0.1861766191929064</v>
      </c>
      <c r="BQ17" s="3">
        <v>1.034311723152598</v>
      </c>
      <c r="BR17" s="3">
        <v>0.8751603657093483</v>
      </c>
      <c r="BS17" s="3">
        <v>1.2353519123911383</v>
      </c>
      <c r="BT17" s="3">
        <v>-0.33962874017930744</v>
      </c>
      <c r="BU17" s="3">
        <v>0.18419047634102981</v>
      </c>
      <c r="BV17" s="3">
        <v>-1.4480734540503022</v>
      </c>
      <c r="BW17" s="3">
        <v>-0.36532966952040624</v>
      </c>
      <c r="BX17" s="3">
        <v>-0.5032545044899166</v>
      </c>
      <c r="BY17" s="3">
        <v>-0.59908146779440585</v>
      </c>
      <c r="BZ17" s="3">
        <v>-0.72386962138335775</v>
      </c>
      <c r="CA17" s="3">
        <v>-0.18745373309775459</v>
      </c>
      <c r="CB17" s="3">
        <v>8.5979336333139145E-2</v>
      </c>
      <c r="CC17" s="3">
        <v>-8.1710230677401796E-2</v>
      </c>
      <c r="CD17" s="3">
        <v>-5.87513559130457E-2</v>
      </c>
      <c r="CE17" s="3">
        <v>-1.1194260038740822</v>
      </c>
      <c r="CF17" s="3">
        <v>-0.83026927955410201</v>
      </c>
      <c r="CG17" s="3">
        <v>-3.5437316360969362E-2</v>
      </c>
      <c r="CH17" s="3">
        <v>-1.2878786037460941</v>
      </c>
      <c r="CI17" s="3">
        <v>-1.4668029569708665</v>
      </c>
      <c r="CJ17" s="3">
        <v>-1.6314246440151692</v>
      </c>
      <c r="CK17" s="3">
        <v>-0.42721001325770658</v>
      </c>
      <c r="CL17" s="3">
        <v>-2.0041993723168616</v>
      </c>
      <c r="CM17" s="3">
        <v>0.1312648011365809</v>
      </c>
      <c r="CN17" s="3">
        <v>-1.3775402099339544</v>
      </c>
      <c r="CO17" s="3">
        <v>8.1481563510521937E-2</v>
      </c>
      <c r="CP17" s="3">
        <v>0.35800634203866366</v>
      </c>
      <c r="CQ17" s="3">
        <v>-0.52741198833723502</v>
      </c>
      <c r="CR17" s="3">
        <v>-1.0178800780284973</v>
      </c>
      <c r="CS17" s="3">
        <v>-0.8126705995371708</v>
      </c>
      <c r="CT17" s="3">
        <v>-2.0277430433505401</v>
      </c>
    </row>
    <row r="18" spans="2:98" ht="15" customHeight="1" x14ac:dyDescent="0.15">
      <c r="B18" s="3">
        <v>16.59090909090909</v>
      </c>
      <c r="C18" s="3">
        <v>87.499173344543067</v>
      </c>
      <c r="D18" s="3">
        <v>83.916682141920205</v>
      </c>
      <c r="E18" s="3">
        <v>71.8764539737017</v>
      </c>
      <c r="F18" s="3">
        <v>67.738933637870105</v>
      </c>
      <c r="G18" s="3">
        <v>60.524662073889886</v>
      </c>
      <c r="H18" s="3">
        <v>62.355668527272599</v>
      </c>
      <c r="I18" s="3">
        <v>73.566385615559454</v>
      </c>
      <c r="J18" s="3">
        <v>66.76192736023421</v>
      </c>
      <c r="K18" s="3">
        <v>53.128855243960345</v>
      </c>
      <c r="L18" s="3">
        <v>53.667982082696994</v>
      </c>
      <c r="M18" s="3">
        <v>49.220146771005091</v>
      </c>
      <c r="N18" s="3">
        <v>43.799609586740814</v>
      </c>
      <c r="O18" s="3">
        <v>-0.53722005898890757</v>
      </c>
      <c r="P18" s="3">
        <v>-0.93359036978597487</v>
      </c>
      <c r="Q18" s="3">
        <v>-0.98261005349212382</v>
      </c>
      <c r="R18" s="3">
        <v>-1.4913411546206135</v>
      </c>
      <c r="S18" s="3">
        <v>0.81081657997282264</v>
      </c>
      <c r="T18" s="3">
        <v>0.66398976177663371</v>
      </c>
      <c r="U18" s="3">
        <v>-0.34295681767889619</v>
      </c>
      <c r="V18" s="3">
        <v>-0.48266180793621061</v>
      </c>
      <c r="W18" s="3">
        <v>-0.64235966588728388</v>
      </c>
      <c r="X18" s="3">
        <v>-0.54670879231645131</v>
      </c>
      <c r="Y18" s="3">
        <v>-1.3865888874469761</v>
      </c>
      <c r="Z18" s="3">
        <v>-0.67098388216447802</v>
      </c>
      <c r="AA18" s="3">
        <v>2.4799908633216319</v>
      </c>
      <c r="AB18" s="3">
        <v>9.5438538790972416E-2</v>
      </c>
      <c r="AC18" s="3">
        <v>-0.67079174396701546</v>
      </c>
      <c r="AD18" s="3">
        <v>-0.76900294062608054</v>
      </c>
      <c r="AE18" s="3">
        <v>0.97809276928563804</v>
      </c>
      <c r="AF18" s="3">
        <v>1.4646608801117509</v>
      </c>
      <c r="AG18" s="3">
        <v>1.45706148524215</v>
      </c>
      <c r="AH18" s="3">
        <v>-0.17498106057837504</v>
      </c>
      <c r="AI18" s="3">
        <v>-0.89638267982053321</v>
      </c>
      <c r="AJ18" s="3">
        <v>-0.20032064467000055</v>
      </c>
      <c r="AK18" s="3">
        <v>-0.86181408321397157</v>
      </c>
      <c r="AL18" s="3">
        <v>-1.1706944944272095</v>
      </c>
      <c r="AM18" s="3">
        <v>-1.9817191256368005</v>
      </c>
      <c r="AN18" s="3">
        <v>-4.5688836196815146</v>
      </c>
      <c r="AO18" s="3">
        <v>-0.3320466099252144</v>
      </c>
      <c r="AP18" s="3">
        <v>-1.3247719064899002</v>
      </c>
      <c r="AQ18" s="3">
        <v>-0.67638697637522682</v>
      </c>
      <c r="AR18" s="3">
        <v>-0.20470109628848832</v>
      </c>
      <c r="AS18" s="3">
        <v>0.31705290627951399</v>
      </c>
      <c r="AT18" s="3">
        <v>0.82609689094476835</v>
      </c>
      <c r="AU18" s="3">
        <v>-0.80002025286887601</v>
      </c>
      <c r="AV18" s="3">
        <v>-1.0267647579198638</v>
      </c>
      <c r="AW18" s="3">
        <v>-0.51885136514528085</v>
      </c>
      <c r="AX18" s="3">
        <v>-1.292505854567537</v>
      </c>
      <c r="AY18" s="3">
        <v>6.0569580908123726</v>
      </c>
      <c r="AZ18" s="3">
        <v>5.4867123555211492</v>
      </c>
      <c r="BA18" s="3">
        <v>4.7389018374094007</v>
      </c>
      <c r="BB18" s="3">
        <v>5.59478875304967</v>
      </c>
      <c r="BC18" s="3">
        <v>5.018971791336071</v>
      </c>
      <c r="BD18" s="3">
        <v>-13.091245684454123</v>
      </c>
      <c r="BE18" s="3">
        <v>5.0454069524501506</v>
      </c>
      <c r="BF18" s="3">
        <v>5.2055550419948986</v>
      </c>
      <c r="BG18" s="3">
        <v>3.3904864477810861</v>
      </c>
      <c r="BH18" s="3">
        <v>2.0754056505010112</v>
      </c>
      <c r="BI18" s="3">
        <v>1.9037050726198004</v>
      </c>
      <c r="BJ18" s="3">
        <v>0.92007822862223065</v>
      </c>
      <c r="BK18" s="3">
        <v>3.5423938142976112</v>
      </c>
      <c r="BL18" s="3">
        <v>4.0787769504092921</v>
      </c>
      <c r="BM18" s="3">
        <v>1.1757522929866582</v>
      </c>
      <c r="BN18" s="3">
        <v>1.2899556671224559</v>
      </c>
      <c r="BO18" s="3">
        <v>0.73148884748604814</v>
      </c>
      <c r="BP18" s="3">
        <v>0.63187569351964612</v>
      </c>
      <c r="BQ18" s="3">
        <v>3.527134549963364</v>
      </c>
      <c r="BR18" s="3">
        <v>3.3014389560590871</v>
      </c>
      <c r="BS18" s="3">
        <v>2.4275892187553723</v>
      </c>
      <c r="BT18" s="3">
        <v>0.8799014652241226</v>
      </c>
      <c r="BU18" s="3">
        <v>2.0030301725551567</v>
      </c>
      <c r="BV18" s="3">
        <v>-0.49076028759020573</v>
      </c>
      <c r="BW18" s="3">
        <v>-0.90586532103873196</v>
      </c>
      <c r="BX18" s="3">
        <v>-1.0137828440499561</v>
      </c>
      <c r="BY18" s="3">
        <v>-0.38241311297008451</v>
      </c>
      <c r="BZ18" s="3">
        <v>-0.53522049018152984</v>
      </c>
      <c r="CA18" s="3">
        <v>-1.0521696836706838</v>
      </c>
      <c r="CB18" s="3">
        <v>0.18089369301111446</v>
      </c>
      <c r="CC18" s="3">
        <v>-1.7208491121193674</v>
      </c>
      <c r="CD18" s="3">
        <v>-0.50048247151534042</v>
      </c>
      <c r="CE18" s="3">
        <v>-0.34354524586564139</v>
      </c>
      <c r="CF18" s="3">
        <v>-1.6870294226379769</v>
      </c>
      <c r="CG18" s="3">
        <v>-1.7469551836568371</v>
      </c>
      <c r="CH18" s="3">
        <v>-0.711905369069882</v>
      </c>
      <c r="CI18" s="3">
        <v>-5.2225022233130858E-2</v>
      </c>
      <c r="CJ18" s="3">
        <v>-0.19412194275253114</v>
      </c>
      <c r="CK18" s="3">
        <v>-0.9652541713491587</v>
      </c>
      <c r="CL18" s="3">
        <v>-1.2935795212682706</v>
      </c>
      <c r="CM18" s="3">
        <v>0.21429534181686449</v>
      </c>
      <c r="CN18" s="3">
        <v>-1.0255947070883735</v>
      </c>
      <c r="CO18" s="3">
        <v>0.21442447372271545</v>
      </c>
      <c r="CP18" s="3">
        <v>0.92039191590089331</v>
      </c>
      <c r="CQ18" s="3">
        <v>0.3417379366565001</v>
      </c>
      <c r="CR18" s="3">
        <v>-0.78976946105075285</v>
      </c>
      <c r="CS18" s="3">
        <v>-0.80988210067658883</v>
      </c>
      <c r="CT18" s="3">
        <v>-1.5082844519644709</v>
      </c>
    </row>
    <row r="19" spans="2:98" ht="15" customHeight="1" x14ac:dyDescent="0.15">
      <c r="B19" s="3">
        <v>17.59090909090909</v>
      </c>
      <c r="C19" s="3">
        <v>162.37149562442636</v>
      </c>
      <c r="D19" s="3">
        <v>151.31160749073933</v>
      </c>
      <c r="E19" s="3">
        <v>136.48326914347479</v>
      </c>
      <c r="F19" s="3">
        <v>127.63948994322936</v>
      </c>
      <c r="G19" s="3">
        <v>117.00161969533804</v>
      </c>
      <c r="H19" s="3">
        <v>117.20044731184231</v>
      </c>
      <c r="I19" s="3">
        <v>137.54757676523684</v>
      </c>
      <c r="J19" s="3">
        <v>128.65074627316602</v>
      </c>
      <c r="K19" s="3">
        <v>101.19713403608853</v>
      </c>
      <c r="L19" s="3">
        <v>100.36388961070384</v>
      </c>
      <c r="M19" s="3">
        <v>97.460459785871194</v>
      </c>
      <c r="N19" s="3">
        <v>80.653829638268633</v>
      </c>
      <c r="O19" s="3">
        <v>-1.0322872613170944</v>
      </c>
      <c r="P19" s="3">
        <v>-1.1305529951578137</v>
      </c>
      <c r="Q19" s="3">
        <v>-0.35590824517652209</v>
      </c>
      <c r="R19" s="3">
        <v>-0.93064755863599657</v>
      </c>
      <c r="S19" s="3">
        <v>3.8434787773155676E-2</v>
      </c>
      <c r="T19" s="3">
        <v>-0.84544150680784469</v>
      </c>
      <c r="U19" s="3">
        <v>-0.62987836553907073</v>
      </c>
      <c r="V19" s="3">
        <v>-1.2913122513479038</v>
      </c>
      <c r="W19" s="3">
        <v>-1.0607619829219743</v>
      </c>
      <c r="X19" s="3">
        <v>-0.95534889682778612</v>
      </c>
      <c r="Y19" s="3">
        <v>-0.32870175105369981</v>
      </c>
      <c r="Z19" s="3">
        <v>-0.25491323637447749</v>
      </c>
      <c r="AA19" s="3">
        <v>1.9305264996870619</v>
      </c>
      <c r="AB19" s="3">
        <v>-0.10137777915656443</v>
      </c>
      <c r="AC19" s="3">
        <v>1.7670043054696976</v>
      </c>
      <c r="AD19" s="3">
        <v>-8.6731172993950167E-3</v>
      </c>
      <c r="AE19" s="3">
        <v>0.22518988168172882</v>
      </c>
      <c r="AF19" s="3">
        <v>2.1054081831081248</v>
      </c>
      <c r="AG19" s="3">
        <v>-0.32718175230087354</v>
      </c>
      <c r="AH19" s="3">
        <v>-0.27830175590111139</v>
      </c>
      <c r="AI19" s="3">
        <v>-1.0007119451523181</v>
      </c>
      <c r="AJ19" s="3">
        <v>-1.407994150938066</v>
      </c>
      <c r="AK19" s="3">
        <v>-1.2801937398240284</v>
      </c>
      <c r="AL19" s="3">
        <v>-0.68305306965442014</v>
      </c>
      <c r="AM19" s="3">
        <v>-0.3234583734238754</v>
      </c>
      <c r="AN19" s="3">
        <v>-7.1988651583234287</v>
      </c>
      <c r="AO19" s="3">
        <v>1.3697540883299553E-3</v>
      </c>
      <c r="AP19" s="3">
        <v>0.17727353168697846</v>
      </c>
      <c r="AQ19" s="3">
        <v>-1.8537859522906501</v>
      </c>
      <c r="AR19" s="3">
        <v>-0.36238951043748102</v>
      </c>
      <c r="AS19" s="3">
        <v>0.72081055069071454</v>
      </c>
      <c r="AT19" s="3">
        <v>-0.10638340341574803</v>
      </c>
      <c r="AU19" s="3">
        <v>-1.3748037370371549</v>
      </c>
      <c r="AV19" s="3">
        <v>9.689568427688755E-4</v>
      </c>
      <c r="AW19" s="3">
        <v>-0.29139497813446269</v>
      </c>
      <c r="AX19" s="3">
        <v>0.12837162566790994</v>
      </c>
      <c r="AY19" s="3">
        <v>12.158404862039276</v>
      </c>
      <c r="AZ19" s="3">
        <v>12.902132042911546</v>
      </c>
      <c r="BA19" s="3">
        <v>11.044917072978819</v>
      </c>
      <c r="BB19" s="3">
        <v>10.481354216832131</v>
      </c>
      <c r="BC19" s="3">
        <v>9.3657514100931962</v>
      </c>
      <c r="BD19" s="3">
        <v>-11.174525301743188</v>
      </c>
      <c r="BE19" s="3">
        <v>11.186868167120281</v>
      </c>
      <c r="BF19" s="3">
        <v>11.517671427013397</v>
      </c>
      <c r="BG19" s="3">
        <v>8.3689703633577324</v>
      </c>
      <c r="BH19" s="3">
        <v>7.006599061296356</v>
      </c>
      <c r="BI19" s="3">
        <v>5.0392063687728523</v>
      </c>
      <c r="BJ19" s="3">
        <v>4.3207804487490193</v>
      </c>
      <c r="BK19" s="3">
        <v>8.9829292235257299</v>
      </c>
      <c r="BL19" s="3">
        <v>10.462167480120115</v>
      </c>
      <c r="BM19" s="3">
        <v>5.5651714396779539</v>
      </c>
      <c r="BN19" s="3">
        <v>4.9230934559809612</v>
      </c>
      <c r="BO19" s="3">
        <v>4.4175553606520452</v>
      </c>
      <c r="BP19" s="3">
        <v>5.3839863945554498</v>
      </c>
      <c r="BQ19" s="3">
        <v>8.283508209856052</v>
      </c>
      <c r="BR19" s="3">
        <v>6.8745407898760504</v>
      </c>
      <c r="BS19" s="3">
        <v>5.7700285877193664</v>
      </c>
      <c r="BT19" s="3">
        <v>4.3460864131139942</v>
      </c>
      <c r="BU19" s="3">
        <v>2.7095849042419786</v>
      </c>
      <c r="BV19" s="3">
        <v>3.344100615567811</v>
      </c>
      <c r="BW19" s="3">
        <v>0.65002160297194678</v>
      </c>
      <c r="BX19" s="3">
        <v>-0.42045340618989258</v>
      </c>
      <c r="BY19" s="3">
        <v>-9.7537219085381821E-2</v>
      </c>
      <c r="BZ19" s="3">
        <v>-0.41526423884465657</v>
      </c>
      <c r="CA19" s="3">
        <v>-0.28345147238201207</v>
      </c>
      <c r="CB19" s="3">
        <v>0.42938674661542109</v>
      </c>
      <c r="CC19" s="3">
        <v>-0.68482433326289538</v>
      </c>
      <c r="CD19" s="3">
        <v>-0.63195089738911747</v>
      </c>
      <c r="CE19" s="3">
        <v>-0.20087529748673205</v>
      </c>
      <c r="CF19" s="3">
        <v>-0.91478039107670384</v>
      </c>
      <c r="CG19" s="3">
        <v>-1.485606771449568</v>
      </c>
      <c r="CH19" s="3">
        <v>-0.8716484208027282</v>
      </c>
      <c r="CI19" s="3">
        <v>-2.4846665415726079</v>
      </c>
      <c r="CJ19" s="3">
        <v>-1.8681582766154747</v>
      </c>
      <c r="CK19" s="3">
        <v>-0.26244467176815078</v>
      </c>
      <c r="CL19" s="3">
        <v>-2.0141314708379809</v>
      </c>
      <c r="CM19" s="3">
        <v>0.34667315383779851</v>
      </c>
      <c r="CN19" s="3">
        <v>-0.56453107386676038</v>
      </c>
      <c r="CO19" s="3">
        <v>3.8844003361784871</v>
      </c>
      <c r="CP19" s="3">
        <v>3.0414581650142622</v>
      </c>
      <c r="CQ19" s="3">
        <v>0.65104463154392533</v>
      </c>
      <c r="CR19" s="3">
        <v>1.1824504867124119</v>
      </c>
      <c r="CS19" s="3">
        <v>-0.45536783995385122</v>
      </c>
      <c r="CT19" s="3">
        <v>0.53924472001654067</v>
      </c>
    </row>
    <row r="20" spans="2:98" ht="15" customHeight="1" x14ac:dyDescent="0.15">
      <c r="B20" s="3">
        <v>18.59090909090909</v>
      </c>
      <c r="C20" s="3">
        <v>265.4326256878021</v>
      </c>
      <c r="D20" s="3">
        <v>244.63127375618046</v>
      </c>
      <c r="E20" s="3">
        <v>223.5616868329281</v>
      </c>
      <c r="F20" s="3">
        <v>210.98191384314924</v>
      </c>
      <c r="G20" s="3">
        <v>199.24658673048572</v>
      </c>
      <c r="H20" s="3">
        <v>200.9439282146015</v>
      </c>
      <c r="I20" s="3">
        <v>225.6364717079378</v>
      </c>
      <c r="J20" s="3">
        <v>208.88110307917202</v>
      </c>
      <c r="K20" s="3">
        <v>171.92634373470469</v>
      </c>
      <c r="L20" s="3">
        <v>170.28642623697408</v>
      </c>
      <c r="M20" s="3">
        <v>164.17672149524037</v>
      </c>
      <c r="N20" s="3">
        <v>135.59935388041248</v>
      </c>
      <c r="O20" s="3">
        <v>-0.87862718326357481</v>
      </c>
      <c r="P20" s="3">
        <v>-0.86267292276519925</v>
      </c>
      <c r="Q20" s="3">
        <v>-1.071181870172552</v>
      </c>
      <c r="R20" s="3">
        <v>-1.1879155097631156</v>
      </c>
      <c r="S20" s="3">
        <v>3.4821593984531773E-2</v>
      </c>
      <c r="T20" s="3">
        <v>-0.58851829956847723</v>
      </c>
      <c r="U20" s="3">
        <v>-0.88476262039364428</v>
      </c>
      <c r="V20" s="3">
        <v>4.9273424764635365E-2</v>
      </c>
      <c r="W20" s="3">
        <v>-0.47858660024888877</v>
      </c>
      <c r="X20" s="3">
        <v>-0.7464373303442926</v>
      </c>
      <c r="Y20" s="3">
        <v>-1.090214776105995</v>
      </c>
      <c r="Z20" s="3">
        <v>-0.83952129107501605</v>
      </c>
      <c r="AA20" s="3">
        <v>-0.12168578710054589</v>
      </c>
      <c r="AB20" s="3">
        <v>0.59104341022214157</v>
      </c>
      <c r="AC20" s="3">
        <v>0.3266460566996443</v>
      </c>
      <c r="AD20" s="3">
        <v>0.3361521512742911</v>
      </c>
      <c r="AE20" s="3">
        <v>0.65754753212627293</v>
      </c>
      <c r="AF20" s="3">
        <v>0.29687788411297333</v>
      </c>
      <c r="AG20" s="3">
        <v>-0.14356494639883977</v>
      </c>
      <c r="AH20" s="3">
        <v>0.14974003849664541</v>
      </c>
      <c r="AI20" s="3">
        <v>9.7044014552977842E-2</v>
      </c>
      <c r="AJ20" s="3">
        <v>-0.69537442685486894</v>
      </c>
      <c r="AK20" s="3">
        <v>-1.2667945218949512</v>
      </c>
      <c r="AL20" s="3">
        <v>-0.63127379121323202</v>
      </c>
      <c r="AM20" s="3">
        <v>0.73395755024046139</v>
      </c>
      <c r="AN20" s="3">
        <v>-9.4446682416023577</v>
      </c>
      <c r="AO20" s="3">
        <v>1.3886986475409344</v>
      </c>
      <c r="AP20" s="3">
        <v>0.77200544944525973</v>
      </c>
      <c r="AQ20" s="3">
        <v>0.68613858500259539</v>
      </c>
      <c r="AR20" s="3">
        <v>1.1067742081713163</v>
      </c>
      <c r="AS20" s="3">
        <v>2.0199638450649786</v>
      </c>
      <c r="AT20" s="3">
        <v>1.2144592714581108</v>
      </c>
      <c r="AU20" s="3">
        <v>1.8159428610133546</v>
      </c>
      <c r="AV20" s="3">
        <v>9.1029795608619679E-2</v>
      </c>
      <c r="AW20" s="3">
        <v>-1.83267071525961E-3</v>
      </c>
      <c r="AX20" s="3">
        <v>-0.22866657830678605</v>
      </c>
      <c r="AY20" s="3">
        <v>24.90140407360667</v>
      </c>
      <c r="AZ20" s="3">
        <v>25.693276171209561</v>
      </c>
      <c r="BA20" s="3">
        <v>22.853767439674925</v>
      </c>
      <c r="BB20" s="3">
        <v>23.132866677463369</v>
      </c>
      <c r="BC20" s="3">
        <v>21.255197643375311</v>
      </c>
      <c r="BD20" s="3">
        <v>-0.4651770773817816</v>
      </c>
      <c r="BE20" s="3">
        <v>23.748715379115879</v>
      </c>
      <c r="BF20" s="3">
        <v>22.868564228558228</v>
      </c>
      <c r="BG20" s="3">
        <v>16.999764813320439</v>
      </c>
      <c r="BH20" s="3">
        <v>14.832060951052199</v>
      </c>
      <c r="BI20" s="3">
        <v>11.167885490258811</v>
      </c>
      <c r="BJ20" s="3">
        <v>11.078779731498571</v>
      </c>
      <c r="BK20" s="3">
        <v>20.477123757044637</v>
      </c>
      <c r="BL20" s="3">
        <v>21.549723190083569</v>
      </c>
      <c r="BM20" s="3">
        <v>13.650707652227823</v>
      </c>
      <c r="BN20" s="3">
        <v>14.817668442369154</v>
      </c>
      <c r="BO20" s="3">
        <v>10.227267741741116</v>
      </c>
      <c r="BP20" s="3">
        <v>11.010864326923752</v>
      </c>
      <c r="BQ20" s="3">
        <v>17.061279959999979</v>
      </c>
      <c r="BR20" s="3">
        <v>14.105744364275324</v>
      </c>
      <c r="BS20" s="3">
        <v>13.401945164810854</v>
      </c>
      <c r="BT20" s="3">
        <v>9.8386466297832271</v>
      </c>
      <c r="BU20" s="3">
        <v>9.0312892184323346</v>
      </c>
      <c r="BV20" s="3">
        <v>7.4912043978394536</v>
      </c>
      <c r="BW20" s="3">
        <v>-0.13255612554826257</v>
      </c>
      <c r="BX20" s="3">
        <v>-3.0865797150056551E-2</v>
      </c>
      <c r="BY20" s="3">
        <v>-1.085486123818157</v>
      </c>
      <c r="BZ20" s="3">
        <v>-0.40857257281231796</v>
      </c>
      <c r="CA20" s="3">
        <v>-0.21837290347690441</v>
      </c>
      <c r="CB20" s="3">
        <v>1.0443945746129089</v>
      </c>
      <c r="CC20" s="3">
        <v>-0.50289460365706873</v>
      </c>
      <c r="CD20" s="3">
        <v>-0.34926876064787393</v>
      </c>
      <c r="CE20" s="3">
        <v>-0.58836126889156048</v>
      </c>
      <c r="CF20" s="3">
        <v>-1.5567797339614913</v>
      </c>
      <c r="CG20" s="3">
        <v>-1.2883301041060804</v>
      </c>
      <c r="CH20" s="3">
        <v>-1.0848348896734592</v>
      </c>
      <c r="CI20" s="3">
        <v>-0.77510603551195345</v>
      </c>
      <c r="CJ20" s="3">
        <v>-4.500034708428359</v>
      </c>
      <c r="CK20" s="3">
        <v>-1.6237579844798802</v>
      </c>
      <c r="CL20" s="3">
        <v>-0.40180200134506094</v>
      </c>
      <c r="CM20" s="3">
        <v>0.28918278329382474</v>
      </c>
      <c r="CN20" s="3">
        <v>-0.46646440445061899</v>
      </c>
      <c r="CO20" s="3">
        <v>9.704003664751383</v>
      </c>
      <c r="CP20" s="3">
        <v>8.4027222981065961</v>
      </c>
      <c r="CQ20" s="3">
        <v>3.6704230784383185</v>
      </c>
      <c r="CR20" s="3">
        <v>1.4915871985840568</v>
      </c>
      <c r="CS20" s="3">
        <v>0.58415524796657792</v>
      </c>
      <c r="CT20" s="3">
        <v>1.6643012954413621</v>
      </c>
    </row>
    <row r="21" spans="2:98" ht="15" customHeight="1" x14ac:dyDescent="0.15">
      <c r="B21" s="3">
        <v>19.59090909090909</v>
      </c>
      <c r="C21" s="3">
        <v>398.69458754975511</v>
      </c>
      <c r="D21" s="3">
        <v>368.04519471627617</v>
      </c>
      <c r="E21" s="3">
        <v>337.20906148746445</v>
      </c>
      <c r="F21" s="3">
        <v>320.58997039221595</v>
      </c>
      <c r="G21" s="3">
        <v>306.34128905311417</v>
      </c>
      <c r="H21" s="3">
        <v>306.47507573326135</v>
      </c>
      <c r="I21" s="3">
        <v>333.09452055523326</v>
      </c>
      <c r="J21" s="3">
        <v>309.76355138299186</v>
      </c>
      <c r="K21" s="3">
        <v>265.42334185895334</v>
      </c>
      <c r="L21" s="3">
        <v>257.12072292359102</v>
      </c>
      <c r="M21" s="3">
        <v>263.78393823441399</v>
      </c>
      <c r="N21" s="3">
        <v>210.7216469606937</v>
      </c>
      <c r="O21" s="3">
        <v>-1.1485192642256266</v>
      </c>
      <c r="P21" s="3">
        <v>-1.0054597929552074</v>
      </c>
      <c r="Q21" s="3">
        <v>-1.6412119517070778</v>
      </c>
      <c r="R21" s="3">
        <v>-0.9065278284808187</v>
      </c>
      <c r="S21" s="3">
        <v>-0.46042778634307524</v>
      </c>
      <c r="T21" s="3">
        <v>-0.28193071639299205</v>
      </c>
      <c r="U21" s="3">
        <v>0.14728166735227433</v>
      </c>
      <c r="V21" s="3">
        <v>0.58249732958745426</v>
      </c>
      <c r="W21" s="3">
        <v>-0.39713684477305833</v>
      </c>
      <c r="X21" s="3">
        <v>0.23695817041857481</v>
      </c>
      <c r="Y21" s="3">
        <v>-1.2578549201236342</v>
      </c>
      <c r="Z21" s="3">
        <v>0.46785537080455697</v>
      </c>
      <c r="AA21" s="3">
        <v>-1.8127466731937147</v>
      </c>
      <c r="AB21" s="3">
        <v>-0.6717243235841579</v>
      </c>
      <c r="AC21" s="3">
        <v>-0.80763037762005752</v>
      </c>
      <c r="AD21" s="3">
        <v>-0.34724469447792217</v>
      </c>
      <c r="AE21" s="3">
        <v>-3.1178348874789208E-2</v>
      </c>
      <c r="AF21" s="3">
        <v>0.12193701336104823</v>
      </c>
      <c r="AG21" s="3">
        <v>-0.41281953511781921</v>
      </c>
      <c r="AH21" s="3">
        <v>0.8147332629974926</v>
      </c>
      <c r="AI21" s="3">
        <v>0.1874689562085905</v>
      </c>
      <c r="AJ21" s="3">
        <v>-0.91202642429436764</v>
      </c>
      <c r="AK21" s="3">
        <v>0.4367224376694594</v>
      </c>
      <c r="AL21" s="3">
        <v>-0.45429008699022688</v>
      </c>
      <c r="AM21" s="3">
        <v>2.1175703089765534</v>
      </c>
      <c r="AN21" s="3">
        <v>-10.954348850089332</v>
      </c>
      <c r="AO21" s="3">
        <v>1.1628041744449433</v>
      </c>
      <c r="AP21" s="3">
        <v>1.9507439539696065</v>
      </c>
      <c r="AQ21" s="3">
        <v>1.6042532762081123</v>
      </c>
      <c r="AR21" s="3">
        <v>1.497912247801878</v>
      </c>
      <c r="AS21" s="3">
        <v>2.817605767819316</v>
      </c>
      <c r="AT21" s="3">
        <v>2.7265449442940621</v>
      </c>
      <c r="AU21" s="3">
        <v>2.3638614597774676</v>
      </c>
      <c r="AV21" s="3">
        <v>3.1196021665650164</v>
      </c>
      <c r="AW21" s="3">
        <v>2.5876402276858812</v>
      </c>
      <c r="AX21" s="3">
        <v>1.6296046363823962</v>
      </c>
      <c r="AY21" s="3">
        <v>50.749312607040451</v>
      </c>
      <c r="AZ21" s="3">
        <v>52.693768477991568</v>
      </c>
      <c r="BA21" s="3">
        <v>45.148364017074414</v>
      </c>
      <c r="BB21" s="3">
        <v>44.446308723919401</v>
      </c>
      <c r="BC21" s="3">
        <v>39.93883125243849</v>
      </c>
      <c r="BD21" s="3">
        <v>20.898482168253338</v>
      </c>
      <c r="BE21" s="3">
        <v>48.40066571189351</v>
      </c>
      <c r="BF21" s="3">
        <v>46.279182942899411</v>
      </c>
      <c r="BG21" s="3">
        <v>34.184175206338182</v>
      </c>
      <c r="BH21" s="3">
        <v>31.041886534561002</v>
      </c>
      <c r="BI21" s="3">
        <v>24.941165883435701</v>
      </c>
      <c r="BJ21" s="3">
        <v>22.700646643951359</v>
      </c>
      <c r="BK21" s="3">
        <v>39.409091347697654</v>
      </c>
      <c r="BL21" s="3">
        <v>40.147992057191573</v>
      </c>
      <c r="BM21" s="3">
        <v>24.695471826867674</v>
      </c>
      <c r="BN21" s="3">
        <v>25.710809588370637</v>
      </c>
      <c r="BO21" s="3">
        <v>23.281953622442927</v>
      </c>
      <c r="BP21" s="3">
        <v>27.247399707703153</v>
      </c>
      <c r="BQ21" s="3">
        <v>31.592532024235084</v>
      </c>
      <c r="BR21" s="3">
        <v>29.31184533714503</v>
      </c>
      <c r="BS21" s="3">
        <v>24.416031589188151</v>
      </c>
      <c r="BT21" s="3">
        <v>22.640142953869599</v>
      </c>
      <c r="BU21" s="3">
        <v>20.802652046396986</v>
      </c>
      <c r="BV21" s="3">
        <v>17.024704656078825</v>
      </c>
      <c r="BW21" s="3">
        <v>-0.68175226393532284</v>
      </c>
      <c r="BX21" s="3">
        <v>-0.24087530073842345</v>
      </c>
      <c r="BY21" s="3">
        <v>-0.49803311670234507</v>
      </c>
      <c r="BZ21" s="3">
        <v>-1.2116595996935189</v>
      </c>
      <c r="CA21" s="3">
        <v>-0.49310650939600009</v>
      </c>
      <c r="CB21" s="3">
        <v>-0.87944928650608745</v>
      </c>
      <c r="CC21" s="3">
        <v>-0.43069098617252166</v>
      </c>
      <c r="CD21" s="3">
        <v>-0.13154090855647382</v>
      </c>
      <c r="CE21" s="3">
        <v>1.1640574985278818E-2</v>
      </c>
      <c r="CF21" s="3">
        <v>-0.5529631053662456</v>
      </c>
      <c r="CG21" s="3">
        <v>-0.20911024943598022</v>
      </c>
      <c r="CH21" s="3">
        <v>-2.0971135417224218</v>
      </c>
      <c r="CI21" s="3">
        <v>0.49999918680379096</v>
      </c>
      <c r="CJ21" s="3">
        <v>-3.0512457641702326</v>
      </c>
      <c r="CK21" s="3">
        <v>-4.1794717485894353</v>
      </c>
      <c r="CL21" s="3">
        <v>-0.85163590809025891</v>
      </c>
      <c r="CM21" s="3">
        <v>-1.8137294190165676</v>
      </c>
      <c r="CN21" s="3">
        <v>-0.97990053579343339</v>
      </c>
      <c r="CO21" s="3">
        <v>20.632607374594159</v>
      </c>
      <c r="CP21" s="3">
        <v>17.01853863838636</v>
      </c>
      <c r="CQ21" s="3">
        <v>8.0725522401625085</v>
      </c>
      <c r="CR21" s="3">
        <v>6.9223521423118086</v>
      </c>
      <c r="CS21" s="3">
        <v>2.4648913130233154</v>
      </c>
      <c r="CT21" s="3">
        <v>2.2439889480252191</v>
      </c>
    </row>
    <row r="22" spans="2:98" ht="15" customHeight="1" x14ac:dyDescent="0.15">
      <c r="B22" s="3">
        <v>20.59090909090909</v>
      </c>
      <c r="C22" s="3">
        <v>540.36212342998203</v>
      </c>
      <c r="D22" s="3">
        <v>495.05138542020904</v>
      </c>
      <c r="E22" s="3">
        <v>479.59962421794444</v>
      </c>
      <c r="F22" s="3">
        <v>450.89756097880553</v>
      </c>
      <c r="G22" s="3">
        <v>430.94380551848462</v>
      </c>
      <c r="H22" s="3">
        <v>430.59030798206624</v>
      </c>
      <c r="I22" s="3">
        <v>457.75783292315845</v>
      </c>
      <c r="J22" s="3">
        <v>427.56020999170158</v>
      </c>
      <c r="K22" s="3">
        <v>376.80444730418861</v>
      </c>
      <c r="L22" s="3">
        <v>371.17377752020394</v>
      </c>
      <c r="M22" s="3">
        <v>380.51612591443677</v>
      </c>
      <c r="N22" s="3">
        <v>302.37262533673265</v>
      </c>
      <c r="O22" s="3">
        <v>-0.68755824460311032</v>
      </c>
      <c r="P22" s="3">
        <v>0.22797202190560029</v>
      </c>
      <c r="Q22" s="3">
        <v>-0.23486820927251983</v>
      </c>
      <c r="R22" s="3">
        <v>-1.6605852674160815E-2</v>
      </c>
      <c r="S22" s="3">
        <v>-0.96448264820287477</v>
      </c>
      <c r="T22" s="3">
        <v>-1.6138804689862809</v>
      </c>
      <c r="U22" s="3">
        <v>-0.39780557933767113</v>
      </c>
      <c r="V22" s="3">
        <v>0.36034399317827592</v>
      </c>
      <c r="W22" s="3">
        <v>-0.7478938731251219</v>
      </c>
      <c r="X22" s="3">
        <v>0.14594982219466601</v>
      </c>
      <c r="Y22" s="3">
        <v>-1.0890027262313424</v>
      </c>
      <c r="Z22" s="3">
        <v>-1.0020859320746354</v>
      </c>
      <c r="AA22" s="3">
        <v>-3.8674453420602504</v>
      </c>
      <c r="AB22" s="3">
        <v>-0.21525764344289655</v>
      </c>
      <c r="AC22" s="3">
        <v>1.349477387971433</v>
      </c>
      <c r="AD22" s="3">
        <v>2.4528214833429161</v>
      </c>
      <c r="AE22" s="3">
        <v>2.7217774453850438</v>
      </c>
      <c r="AF22" s="3">
        <v>3.0552367104329505</v>
      </c>
      <c r="AG22" s="3">
        <v>2.113512701424952</v>
      </c>
      <c r="AH22" s="3">
        <v>0.12528436622585559</v>
      </c>
      <c r="AI22" s="3">
        <v>0.44178736693061182</v>
      </c>
      <c r="AJ22" s="3">
        <v>-0.48256743594146201</v>
      </c>
      <c r="AK22" s="3">
        <v>-0.56276113393965943</v>
      </c>
      <c r="AL22" s="3">
        <v>-0.67756302540726665</v>
      </c>
      <c r="AM22" s="3">
        <v>7.2376768616061895</v>
      </c>
      <c r="AN22" s="3">
        <v>-7.9178804866578503</v>
      </c>
      <c r="AO22" s="3">
        <v>6.9971076195770365</v>
      </c>
      <c r="AP22" s="3">
        <v>5.8764494613867555</v>
      </c>
      <c r="AQ22" s="3">
        <v>7.945290494130802</v>
      </c>
      <c r="AR22" s="3">
        <v>5.6957705827186373</v>
      </c>
      <c r="AS22" s="3">
        <v>8.3285939435309615</v>
      </c>
      <c r="AT22" s="3">
        <v>5.9516012477942013</v>
      </c>
      <c r="AU22" s="3">
        <v>4.5048952601411543</v>
      </c>
      <c r="AV22" s="3">
        <v>4.2070544498535583</v>
      </c>
      <c r="AW22" s="3">
        <v>3.1869878131065548</v>
      </c>
      <c r="AX22" s="3">
        <v>3.8909891559112566</v>
      </c>
      <c r="AY22" s="3">
        <v>101.65777366174751</v>
      </c>
      <c r="AZ22" s="3">
        <v>103.5832918507711</v>
      </c>
      <c r="BA22" s="3">
        <v>87.483891794088038</v>
      </c>
      <c r="BB22" s="3">
        <v>87.738904706011795</v>
      </c>
      <c r="BC22" s="3">
        <v>79.530824961826795</v>
      </c>
      <c r="BD22" s="3">
        <v>68.707933152875853</v>
      </c>
      <c r="BE22" s="3">
        <v>93.054008318734418</v>
      </c>
      <c r="BF22" s="3">
        <v>90.653770742027064</v>
      </c>
      <c r="BG22" s="3">
        <v>68.741550275660927</v>
      </c>
      <c r="BH22" s="3">
        <v>60.487788777797277</v>
      </c>
      <c r="BI22" s="3">
        <v>50.153324485790904</v>
      </c>
      <c r="BJ22" s="3">
        <v>47.323631511322787</v>
      </c>
      <c r="BK22" s="3">
        <v>80.828961707859776</v>
      </c>
      <c r="BL22" s="3">
        <v>78.555607036135598</v>
      </c>
      <c r="BM22" s="3">
        <v>52.931876401864201</v>
      </c>
      <c r="BN22" s="3">
        <v>55.437417376833878</v>
      </c>
      <c r="BO22" s="3">
        <v>49.037069996889727</v>
      </c>
      <c r="BP22" s="3">
        <v>58.067636706544022</v>
      </c>
      <c r="BQ22" s="3">
        <v>63.181167662258019</v>
      </c>
      <c r="BR22" s="3">
        <v>58.395639535630437</v>
      </c>
      <c r="BS22" s="3">
        <v>49.648429991344074</v>
      </c>
      <c r="BT22" s="3">
        <v>43.692140537494595</v>
      </c>
      <c r="BU22" s="3">
        <v>42.319598290434783</v>
      </c>
      <c r="BV22" s="3">
        <v>35.71340116685144</v>
      </c>
      <c r="BW22" s="3">
        <v>0.5924998044736185</v>
      </c>
      <c r="BX22" s="3">
        <v>1.0159312535938056</v>
      </c>
      <c r="BY22" s="3">
        <v>0.51740731020748854</v>
      </c>
      <c r="BZ22" s="3">
        <v>0.31968511913692055</v>
      </c>
      <c r="CA22" s="3">
        <v>-0.54925969267924302</v>
      </c>
      <c r="CB22" s="3">
        <v>0.63173338546295099</v>
      </c>
      <c r="CC22" s="3">
        <v>0.47409593748392354</v>
      </c>
      <c r="CD22" s="3">
        <v>1.7565961180650902E-2</v>
      </c>
      <c r="CE22" s="3">
        <v>1.1670946382423608E-2</v>
      </c>
      <c r="CF22" s="3">
        <v>-0.83626680571546785</v>
      </c>
      <c r="CG22" s="3">
        <v>-0.70911481938054521</v>
      </c>
      <c r="CH22" s="3">
        <v>-1.6316382219811203</v>
      </c>
      <c r="CI22" s="3">
        <v>0.10008296448950205</v>
      </c>
      <c r="CJ22" s="3">
        <v>-2.7127757563146702</v>
      </c>
      <c r="CK22" s="3">
        <v>-2.3439844913212937</v>
      </c>
      <c r="CL22" s="3">
        <v>-0.31830355706074442</v>
      </c>
      <c r="CM22" s="3">
        <v>-0.2433061753616812</v>
      </c>
      <c r="CN22" s="3">
        <v>1.3279861658415939</v>
      </c>
      <c r="CO22" s="3">
        <v>40.518107391784952</v>
      </c>
      <c r="CP22" s="3">
        <v>35.315471549215545</v>
      </c>
      <c r="CQ22" s="3">
        <v>17.723561868992533</v>
      </c>
      <c r="CR22" s="3">
        <v>14.257282062204808</v>
      </c>
      <c r="CS22" s="3">
        <v>5.7936924203463036</v>
      </c>
      <c r="CT22" s="3">
        <v>5.34126757674494</v>
      </c>
    </row>
    <row r="23" spans="2:98" ht="15" customHeight="1" x14ac:dyDescent="0.15">
      <c r="B23" s="3">
        <v>21.65</v>
      </c>
      <c r="C23" s="3">
        <v>690.29666376194143</v>
      </c>
      <c r="D23" s="3">
        <v>630.92899048773927</v>
      </c>
      <c r="E23" s="3">
        <v>622.54296602487739</v>
      </c>
      <c r="F23" s="3">
        <v>581.65220815660894</v>
      </c>
      <c r="G23" s="3">
        <v>560.71720341243451</v>
      </c>
      <c r="H23" s="3">
        <v>557.3695650462389</v>
      </c>
      <c r="I23" s="3">
        <v>585.86329663786205</v>
      </c>
      <c r="J23" s="3">
        <v>547.06626451726618</v>
      </c>
      <c r="K23" s="3">
        <v>499.98442511866688</v>
      </c>
      <c r="L23" s="3">
        <v>485.61143992213715</v>
      </c>
      <c r="M23" s="3">
        <v>503.65292300353468</v>
      </c>
      <c r="N23" s="3">
        <v>407.63463904849658</v>
      </c>
      <c r="O23" s="3">
        <v>-0.66322986418134633</v>
      </c>
      <c r="P23" s="3">
        <v>-5.583765597356205E-2</v>
      </c>
      <c r="Q23" s="3">
        <v>6.521630829871583E-2</v>
      </c>
      <c r="R23" s="3">
        <v>-0.20210363746008397</v>
      </c>
      <c r="S23" s="3">
        <v>-2.049136125014968</v>
      </c>
      <c r="T23" s="3">
        <v>-2.3694057657487519</v>
      </c>
      <c r="U23" s="3">
        <v>0.2569876790237231</v>
      </c>
      <c r="V23" s="3">
        <v>0.2004766975894654</v>
      </c>
      <c r="W23" s="3">
        <v>0.54236070349662668</v>
      </c>
      <c r="X23" s="3">
        <v>-2.5358106634030264E-3</v>
      </c>
      <c r="Y23" s="3">
        <v>-1.1296337799690832</v>
      </c>
      <c r="Z23" s="3">
        <v>-0.56265966122543887</v>
      </c>
      <c r="AA23" s="3">
        <v>-7.6841607887020018</v>
      </c>
      <c r="AB23" s="3">
        <v>-2.3255005275739222</v>
      </c>
      <c r="AC23" s="3">
        <v>-1.3408193527955632</v>
      </c>
      <c r="AD23" s="3">
        <v>-0.58733063008065756</v>
      </c>
      <c r="AE23" s="3">
        <v>2.3452518872716155E-2</v>
      </c>
      <c r="AF23" s="3">
        <v>-2.6864173549270163</v>
      </c>
      <c r="AG23" s="3">
        <v>-0.50000713006414799</v>
      </c>
      <c r="AH23" s="3">
        <v>-0.76050255782541853</v>
      </c>
      <c r="AI23" s="3">
        <v>-1.2634960363239429</v>
      </c>
      <c r="AJ23" s="3">
        <v>-1.6485040685905687</v>
      </c>
      <c r="AK23" s="3">
        <v>-1.3476374847494412</v>
      </c>
      <c r="AL23" s="3">
        <v>-1.4739272253634113</v>
      </c>
      <c r="AM23" s="3">
        <v>9.6487580263127484</v>
      </c>
      <c r="AN23" s="3">
        <v>-8.6176328128779005</v>
      </c>
      <c r="AO23" s="3">
        <v>9.3765890767610358</v>
      </c>
      <c r="AP23" s="3">
        <v>9.0636135405588334</v>
      </c>
      <c r="AQ23" s="3">
        <v>9.7810818552966907</v>
      </c>
      <c r="AR23" s="3">
        <v>7.7037999907973926</v>
      </c>
      <c r="AS23" s="3">
        <v>10.06336044910114</v>
      </c>
      <c r="AT23" s="3">
        <v>9.9284422497950118</v>
      </c>
      <c r="AU23" s="3">
        <v>7.0134405416080199</v>
      </c>
      <c r="AV23" s="3">
        <v>6.6644697822466696</v>
      </c>
      <c r="AW23" s="3">
        <v>5.6968057655934672</v>
      </c>
      <c r="AX23" s="3">
        <v>5.7967565257955584</v>
      </c>
      <c r="AY23" s="3">
        <v>185.11676323605576</v>
      </c>
      <c r="AZ23" s="3">
        <v>184.37402013074984</v>
      </c>
      <c r="BA23" s="3">
        <v>161.55544024293721</v>
      </c>
      <c r="BB23" s="3">
        <v>159.46095687826312</v>
      </c>
      <c r="BC23" s="3">
        <v>143.73692002350066</v>
      </c>
      <c r="BD23" s="3">
        <v>150.97860114032017</v>
      </c>
      <c r="BE23" s="3">
        <v>168.20622743718639</v>
      </c>
      <c r="BF23" s="3">
        <v>164.37320629628272</v>
      </c>
      <c r="BG23" s="3">
        <v>127.39644128166776</v>
      </c>
      <c r="BH23" s="3">
        <v>114.00166224308629</v>
      </c>
      <c r="BI23" s="3">
        <v>94.478581210018774</v>
      </c>
      <c r="BJ23" s="3">
        <v>89.696289482801376</v>
      </c>
      <c r="BK23" s="3">
        <v>150.31671491698035</v>
      </c>
      <c r="BL23" s="3">
        <v>142.51007185431035</v>
      </c>
      <c r="BM23" s="3">
        <v>94.531116259650389</v>
      </c>
      <c r="BN23" s="3">
        <v>102.98532351889003</v>
      </c>
      <c r="BO23" s="3">
        <v>89.065100804540293</v>
      </c>
      <c r="BP23" s="3">
        <v>107.79908932576382</v>
      </c>
      <c r="BQ23" s="3">
        <v>111.53643215196956</v>
      </c>
      <c r="BR23" s="3">
        <v>105.10218538123718</v>
      </c>
      <c r="BS23" s="3">
        <v>91.389561013494131</v>
      </c>
      <c r="BT23" s="3">
        <v>82.819411938283679</v>
      </c>
      <c r="BU23" s="3">
        <v>76.353052758607987</v>
      </c>
      <c r="BV23" s="3">
        <v>68.599791014553489</v>
      </c>
      <c r="BW23" s="3">
        <v>-0.8602865031234046</v>
      </c>
      <c r="BX23" s="3">
        <v>-0.11416905368974994</v>
      </c>
      <c r="BY23" s="3">
        <v>-0.80579498240973635</v>
      </c>
      <c r="BZ23" s="3">
        <v>-1.1432755304604143</v>
      </c>
      <c r="CA23" s="3">
        <v>-1.6588635453973097</v>
      </c>
      <c r="CB23" s="3">
        <v>-1.0147615978866611</v>
      </c>
      <c r="CC23" s="3">
        <v>-2.407666145761084</v>
      </c>
      <c r="CD23" s="3">
        <v>-0.94211600330851297</v>
      </c>
      <c r="CE23" s="3">
        <v>-0.81428629067482916</v>
      </c>
      <c r="CF23" s="3">
        <v>-1.2000033680083106</v>
      </c>
      <c r="CG23" s="3">
        <v>-1.70691911365941</v>
      </c>
      <c r="CH23" s="3">
        <v>-2.5407568590799769</v>
      </c>
      <c r="CI23" s="3">
        <v>-0.43120577945228433</v>
      </c>
      <c r="CJ23" s="3">
        <v>-4.055120828794486</v>
      </c>
      <c r="CK23" s="3">
        <v>-3.8769297562250244</v>
      </c>
      <c r="CL23" s="3">
        <v>0.273053308616511</v>
      </c>
      <c r="CM23" s="3">
        <v>-1.4322592759961594</v>
      </c>
      <c r="CN23" s="3">
        <v>-0.6710157997282522</v>
      </c>
      <c r="CO23" s="3">
        <v>78.125047569419053</v>
      </c>
      <c r="CP23" s="3">
        <v>67.142893393481245</v>
      </c>
      <c r="CQ23" s="3">
        <v>36.288298020292132</v>
      </c>
      <c r="CR23" s="3">
        <v>29.439948632273399</v>
      </c>
      <c r="CS23" s="3">
        <v>14.249370856490941</v>
      </c>
      <c r="CT23" s="3">
        <v>13.643115721913489</v>
      </c>
    </row>
    <row r="24" spans="2:98" ht="15" customHeight="1" x14ac:dyDescent="0.15">
      <c r="B24" s="3">
        <v>22.59090909090909</v>
      </c>
      <c r="C24" s="3">
        <v>827.050238116537</v>
      </c>
      <c r="D24" s="3">
        <v>749.60274405214852</v>
      </c>
      <c r="E24" s="3">
        <v>758.18212557007848</v>
      </c>
      <c r="F24" s="3">
        <v>703.37623845375072</v>
      </c>
      <c r="G24" s="3">
        <v>681.23218115591624</v>
      </c>
      <c r="H24" s="3">
        <v>678.98370765070376</v>
      </c>
      <c r="I24" s="3">
        <v>704.63289497442292</v>
      </c>
      <c r="J24" s="3">
        <v>656.34357539438281</v>
      </c>
      <c r="K24" s="3">
        <v>616.98589159083042</v>
      </c>
      <c r="L24" s="3">
        <v>590.60592670040239</v>
      </c>
      <c r="M24" s="3">
        <v>625.47794428074474</v>
      </c>
      <c r="N24" s="3">
        <v>512.8224619862192</v>
      </c>
      <c r="O24" s="3">
        <v>1.0514529468477463</v>
      </c>
      <c r="P24" s="3">
        <v>1.0557328294924844</v>
      </c>
      <c r="Q24" s="3">
        <v>1.4480463099417307</v>
      </c>
      <c r="R24" s="3">
        <v>1.5161838769465135</v>
      </c>
      <c r="S24" s="3">
        <v>-1.7641733780032496</v>
      </c>
      <c r="T24" s="3">
        <v>-1.7452372806286007</v>
      </c>
      <c r="U24" s="3">
        <v>1.8221159765323023</v>
      </c>
      <c r="V24" s="3">
        <v>2.8282883438450881</v>
      </c>
      <c r="W24" s="3">
        <v>1.8860730082275268</v>
      </c>
      <c r="X24" s="3">
        <v>1.6920327966410014</v>
      </c>
      <c r="Y24" s="3">
        <v>0.50164182453664807</v>
      </c>
      <c r="Z24" s="3">
        <v>0.6845986141848357</v>
      </c>
      <c r="AA24" s="3">
        <v>-7.08796493986938</v>
      </c>
      <c r="AB24" s="3">
        <v>-1.1553582115717518</v>
      </c>
      <c r="AC24" s="3">
        <v>0.94362726192042601</v>
      </c>
      <c r="AD24" s="3">
        <v>1.8723694531601041</v>
      </c>
      <c r="AE24" s="3">
        <v>2.0555638223209485</v>
      </c>
      <c r="AF24" s="3">
        <v>-0.86232638800424866</v>
      </c>
      <c r="AG24" s="3">
        <v>3.1094143282558662</v>
      </c>
      <c r="AH24" s="3">
        <v>1.6242140084677885</v>
      </c>
      <c r="AI24" s="3">
        <v>0.66338388085341649</v>
      </c>
      <c r="AJ24" s="3">
        <v>0.12238262991485271</v>
      </c>
      <c r="AK24" s="3">
        <v>-0.93647436456194555</v>
      </c>
      <c r="AL24" s="3">
        <v>-0.94028625145267597</v>
      </c>
      <c r="AM24" s="3">
        <v>25.303976338828818</v>
      </c>
      <c r="AN24" s="3">
        <v>6.9634423057867707</v>
      </c>
      <c r="AO24" s="3">
        <v>20.569588127512588</v>
      </c>
      <c r="AP24" s="3">
        <v>20.670062821219574</v>
      </c>
      <c r="AQ24" s="3">
        <v>22.61676621405428</v>
      </c>
      <c r="AR24" s="3">
        <v>21.625710578412111</v>
      </c>
      <c r="AS24" s="3">
        <v>26.174872799473576</v>
      </c>
      <c r="AT24" s="3">
        <v>24.234791984082278</v>
      </c>
      <c r="AU24" s="3">
        <v>19.345597373798512</v>
      </c>
      <c r="AV24" s="3">
        <v>17.22230423498246</v>
      </c>
      <c r="AW24" s="3">
        <v>15.389271727629762</v>
      </c>
      <c r="AX24" s="3">
        <v>14.710799984597145</v>
      </c>
      <c r="AY24" s="3">
        <v>310.99653501449563</v>
      </c>
      <c r="AZ24" s="3">
        <v>306.96751346705662</v>
      </c>
      <c r="BA24" s="3">
        <v>282.70604539276553</v>
      </c>
      <c r="BB24" s="3">
        <v>276.84705719424863</v>
      </c>
      <c r="BC24" s="3">
        <v>255.06429069685777</v>
      </c>
      <c r="BD24" s="3">
        <v>298.17528498280541</v>
      </c>
      <c r="BE24" s="3">
        <v>290.76687811245631</v>
      </c>
      <c r="BF24" s="3">
        <v>283.2035172479608</v>
      </c>
      <c r="BG24" s="3">
        <v>227.84018066300075</v>
      </c>
      <c r="BH24" s="3">
        <v>204.39871232982154</v>
      </c>
      <c r="BI24" s="3">
        <v>176.37965078720401</v>
      </c>
      <c r="BJ24" s="3">
        <v>168.70025768421897</v>
      </c>
      <c r="BK24" s="3">
        <v>278.13496887326016</v>
      </c>
      <c r="BL24" s="3">
        <v>254.10140998054464</v>
      </c>
      <c r="BM24" s="3">
        <v>177.19538967063374</v>
      </c>
      <c r="BN24" s="3">
        <v>190.98875558698035</v>
      </c>
      <c r="BO24" s="3">
        <v>170.31769904913563</v>
      </c>
      <c r="BP24" s="3">
        <v>207.87762526629308</v>
      </c>
      <c r="BQ24" s="3">
        <v>205.56202080515203</v>
      </c>
      <c r="BR24" s="3">
        <v>196.78707249124227</v>
      </c>
      <c r="BS24" s="3">
        <v>172.03472164600555</v>
      </c>
      <c r="BT24" s="3">
        <v>160.22949456305139</v>
      </c>
      <c r="BU24" s="3">
        <v>142.49528113196283</v>
      </c>
      <c r="BV24" s="3">
        <v>132.90735484548497</v>
      </c>
      <c r="BW24" s="3">
        <v>0.36061772889809163</v>
      </c>
      <c r="BX24" s="3">
        <v>1.5311744851403546</v>
      </c>
      <c r="BY24" s="3">
        <v>0.87309660491496288</v>
      </c>
      <c r="BZ24" s="3">
        <v>-2.8469350280715844E-2</v>
      </c>
      <c r="CA24" s="3">
        <v>7.0189181318767169E-2</v>
      </c>
      <c r="CB24" s="3">
        <v>-0.51569231222197232</v>
      </c>
      <c r="CC24" s="3">
        <v>0.99809416091954972</v>
      </c>
      <c r="CD24" s="3">
        <v>1.0511520487939379</v>
      </c>
      <c r="CE24" s="3">
        <v>0.41713273403752282</v>
      </c>
      <c r="CF24" s="3">
        <v>0.53260894419020133</v>
      </c>
      <c r="CG24" s="3">
        <v>-5.5110968262283677E-2</v>
      </c>
      <c r="CH24" s="3">
        <v>-0.99936991431405886</v>
      </c>
      <c r="CI24" s="3">
        <v>3.9753952512959359</v>
      </c>
      <c r="CJ24" s="3">
        <v>1.033942799127658</v>
      </c>
      <c r="CK24" s="3">
        <v>-2.8716150801600975</v>
      </c>
      <c r="CL24" s="3">
        <v>4.7047755739491208</v>
      </c>
      <c r="CM24" s="3">
        <v>2.2872158396158397</v>
      </c>
      <c r="CN24" s="3">
        <v>2.2145774053028617</v>
      </c>
      <c r="CO24" s="3">
        <v>146.57340107560026</v>
      </c>
      <c r="CP24" s="3">
        <v>130.64780165683908</v>
      </c>
      <c r="CQ24" s="3">
        <v>73.854959154469327</v>
      </c>
      <c r="CR24" s="3">
        <v>61.251114721343356</v>
      </c>
      <c r="CS24" s="3">
        <v>31.424473552274947</v>
      </c>
      <c r="CT24" s="3">
        <v>30.997252780103736</v>
      </c>
    </row>
    <row r="25" spans="2:98" ht="15" customHeight="1" x14ac:dyDescent="0.15">
      <c r="B25" s="3">
        <v>23.65</v>
      </c>
      <c r="C25" s="3">
        <v>942.25585681170105</v>
      </c>
      <c r="D25" s="3">
        <v>852.61969988167766</v>
      </c>
      <c r="E25" s="3">
        <v>875.27117799959558</v>
      </c>
      <c r="F25" s="3">
        <v>811.91062753018275</v>
      </c>
      <c r="G25" s="3">
        <v>791.20113160349513</v>
      </c>
      <c r="H25" s="3">
        <v>787.96418167641298</v>
      </c>
      <c r="I25" s="3">
        <v>816.06771682952251</v>
      </c>
      <c r="J25" s="3">
        <v>757.43962657827069</v>
      </c>
      <c r="K25" s="3">
        <v>723.7775719802097</v>
      </c>
      <c r="L25" s="3">
        <v>688.6009303827974</v>
      </c>
      <c r="M25" s="3">
        <v>734.21860091851738</v>
      </c>
      <c r="N25" s="3">
        <v>608.5698317906232</v>
      </c>
      <c r="O25" s="3">
        <v>1.4504501074450218</v>
      </c>
      <c r="P25" s="3">
        <v>3.1408328654471234</v>
      </c>
      <c r="Q25" s="3">
        <v>3.2061843728923236</v>
      </c>
      <c r="R25" s="3">
        <v>3.1083360218626126</v>
      </c>
      <c r="S25" s="3">
        <v>-0.60628143898259168</v>
      </c>
      <c r="T25" s="3">
        <v>-1.2021548327500113</v>
      </c>
      <c r="U25" s="3">
        <v>3.8361942892453271</v>
      </c>
      <c r="V25" s="3">
        <v>4.8369508513824258</v>
      </c>
      <c r="W25" s="3">
        <v>3.1009356325279214</v>
      </c>
      <c r="X25" s="3">
        <v>2.9750944374294477</v>
      </c>
      <c r="Y25" s="3">
        <v>0.5355317369912882</v>
      </c>
      <c r="Z25" s="3">
        <v>-0.37813126944661235</v>
      </c>
      <c r="AA25" s="3">
        <v>-8.482103162638623</v>
      </c>
      <c r="AB25" s="3">
        <v>-2.9577299155725996</v>
      </c>
      <c r="AC25" s="3">
        <v>-0.61930492914626711</v>
      </c>
      <c r="AD25" s="3">
        <v>1.3271204222795063</v>
      </c>
      <c r="AE25" s="3">
        <v>0.47714252933832313</v>
      </c>
      <c r="AF25" s="3">
        <v>-4.2778974203117741</v>
      </c>
      <c r="AG25" s="3">
        <v>2.3773848433664853</v>
      </c>
      <c r="AH25" s="3">
        <v>1.7233918455634125</v>
      </c>
      <c r="AI25" s="3">
        <v>0.69207048739809807</v>
      </c>
      <c r="AJ25" s="3">
        <v>-0.77389868633264314</v>
      </c>
      <c r="AK25" s="3">
        <v>-2.0689408893304062E-3</v>
      </c>
      <c r="AL25" s="3">
        <v>-0.65271313575124168</v>
      </c>
      <c r="AM25" s="3">
        <v>42.189491038224617</v>
      </c>
      <c r="AN25" s="3">
        <v>29.75039045808478</v>
      </c>
      <c r="AO25" s="3">
        <v>37.398238437600639</v>
      </c>
      <c r="AP25" s="3">
        <v>36.768979256674754</v>
      </c>
      <c r="AQ25" s="3">
        <v>38.522627383113218</v>
      </c>
      <c r="AR25" s="3">
        <v>38.698979628946688</v>
      </c>
      <c r="AS25" s="3">
        <v>45.533939816664486</v>
      </c>
      <c r="AT25" s="3">
        <v>42.831755562108583</v>
      </c>
      <c r="AU25" s="3">
        <v>34.957006092754341</v>
      </c>
      <c r="AV25" s="3">
        <v>31.606966145476406</v>
      </c>
      <c r="AW25" s="3">
        <v>28.354469382350487</v>
      </c>
      <c r="AX25" s="3">
        <v>25.813828312286603</v>
      </c>
      <c r="AY25" s="3">
        <v>447.68634003801873</v>
      </c>
      <c r="AZ25" s="3">
        <v>437.75552080138459</v>
      </c>
      <c r="BA25" s="3">
        <v>417.69709027829094</v>
      </c>
      <c r="BB25" s="3">
        <v>408.33580369778014</v>
      </c>
      <c r="BC25" s="3">
        <v>379.5646802108979</v>
      </c>
      <c r="BD25" s="3">
        <v>467.159449732751</v>
      </c>
      <c r="BE25" s="3">
        <v>426.08535578718329</v>
      </c>
      <c r="BF25" s="3">
        <v>408.95705424148872</v>
      </c>
      <c r="BG25" s="3">
        <v>345.87770748126121</v>
      </c>
      <c r="BH25" s="3">
        <v>308.59939268533992</v>
      </c>
      <c r="BI25" s="3">
        <v>284.45597922944262</v>
      </c>
      <c r="BJ25" s="3">
        <v>269.39888017958236</v>
      </c>
      <c r="BK25" s="3">
        <v>431.59244285401581</v>
      </c>
      <c r="BL25" s="3">
        <v>390.2880904954867</v>
      </c>
      <c r="BM25" s="3">
        <v>286.00973597393357</v>
      </c>
      <c r="BN25" s="3">
        <v>297.70089990303933</v>
      </c>
      <c r="BO25" s="3">
        <v>278.83938366950804</v>
      </c>
      <c r="BP25" s="3">
        <v>343.84461609350137</v>
      </c>
      <c r="BQ25" s="3">
        <v>323.64839067070602</v>
      </c>
      <c r="BR25" s="3">
        <v>308.88949046595616</v>
      </c>
      <c r="BS25" s="3">
        <v>277.05719633560864</v>
      </c>
      <c r="BT25" s="3">
        <v>257.28328208448374</v>
      </c>
      <c r="BU25" s="3">
        <v>232.08629633112764</v>
      </c>
      <c r="BV25" s="3">
        <v>221.88218379411336</v>
      </c>
      <c r="BW25" s="3">
        <v>2.0456115154586882</v>
      </c>
      <c r="BX25" s="3">
        <v>1.3118629989388637</v>
      </c>
      <c r="BY25" s="3">
        <v>0.78854650927388548</v>
      </c>
      <c r="BZ25" s="3">
        <v>-0.31456696528601924</v>
      </c>
      <c r="CA25" s="3">
        <v>4.0346476029128553E-2</v>
      </c>
      <c r="CB25" s="3">
        <v>0.46560260798008812</v>
      </c>
      <c r="CC25" s="3">
        <v>7.0370798510396071E-2</v>
      </c>
      <c r="CD25" s="3">
        <v>0.15066136741990022</v>
      </c>
      <c r="CE25" s="3">
        <v>-0.42676865047945967</v>
      </c>
      <c r="CF25" s="3">
        <v>-0.82363334393380683</v>
      </c>
      <c r="CG25" s="3">
        <v>-1.065523631553333</v>
      </c>
      <c r="CH25" s="3">
        <v>-0.96158112607065505</v>
      </c>
      <c r="CI25" s="3">
        <v>10.371124846087355</v>
      </c>
      <c r="CJ25" s="3">
        <v>8.5778042915802075</v>
      </c>
      <c r="CK25" s="3">
        <v>2.2796520636426294</v>
      </c>
      <c r="CL25" s="3">
        <v>7.7480924404064808</v>
      </c>
      <c r="CM25" s="3">
        <v>2.6777724583017175</v>
      </c>
      <c r="CN25" s="3">
        <v>3.2609929765800985</v>
      </c>
      <c r="CO25" s="3">
        <v>246.86910160858605</v>
      </c>
      <c r="CP25" s="3">
        <v>220.40845096049679</v>
      </c>
      <c r="CQ25" s="3">
        <v>136.97794138969277</v>
      </c>
      <c r="CR25" s="3">
        <v>115.84119232319301</v>
      </c>
      <c r="CS25" s="3">
        <v>61.921637133855768</v>
      </c>
      <c r="CT25" s="3">
        <v>58.122587437162224</v>
      </c>
    </row>
    <row r="26" spans="2:98" ht="15" customHeight="1" x14ac:dyDescent="0.15">
      <c r="B26" s="3">
        <v>24.65</v>
      </c>
      <c r="C26" s="3">
        <v>1043.8127693794679</v>
      </c>
      <c r="D26" s="3">
        <v>936.63304198954518</v>
      </c>
      <c r="E26" s="3">
        <v>971.21621548545988</v>
      </c>
      <c r="F26" s="3">
        <v>904.32483358171805</v>
      </c>
      <c r="G26" s="3">
        <v>881.48992265571997</v>
      </c>
      <c r="H26" s="3">
        <v>881.37897373085434</v>
      </c>
      <c r="I26" s="3">
        <v>898.67710502547061</v>
      </c>
      <c r="J26" s="3">
        <v>836.09726340289365</v>
      </c>
      <c r="K26" s="3">
        <v>804.76134846084699</v>
      </c>
      <c r="L26" s="3">
        <v>766.65678772680576</v>
      </c>
      <c r="M26" s="3">
        <v>826.4437795527565</v>
      </c>
      <c r="N26" s="3">
        <v>688.17638965091908</v>
      </c>
      <c r="O26" s="3">
        <v>4.5910042891741796</v>
      </c>
      <c r="P26" s="3">
        <v>5.8068707585830737</v>
      </c>
      <c r="Q26" s="3">
        <v>6.2674455511656788</v>
      </c>
      <c r="R26" s="3">
        <v>5.9164574551372198</v>
      </c>
      <c r="S26" s="3">
        <v>1.2530156763129412</v>
      </c>
      <c r="T26" s="3">
        <v>1.2647802041598766</v>
      </c>
      <c r="U26" s="3">
        <v>10.153068093154559</v>
      </c>
      <c r="V26" s="3">
        <v>11.177717888357677</v>
      </c>
      <c r="W26" s="3">
        <v>8.43837015228479</v>
      </c>
      <c r="X26" s="3">
        <v>8.9062459258880153</v>
      </c>
      <c r="Y26" s="3">
        <v>6.7146001375181754</v>
      </c>
      <c r="Z26" s="3">
        <v>3.9754014014987433</v>
      </c>
      <c r="AA26" s="3">
        <v>-9.6956504831380244</v>
      </c>
      <c r="AB26" s="3">
        <v>-2.965447076656119</v>
      </c>
      <c r="AC26" s="3">
        <v>-7.5961613329980082E-2</v>
      </c>
      <c r="AD26" s="3">
        <v>2.4412542417347254</v>
      </c>
      <c r="AE26" s="3">
        <v>0.17021422361210625</v>
      </c>
      <c r="AF26" s="3">
        <v>-6.7653643873788951</v>
      </c>
      <c r="AG26" s="3">
        <v>3.9087587175511658</v>
      </c>
      <c r="AH26" s="3">
        <v>6.3413544493319023</v>
      </c>
      <c r="AI26" s="3">
        <v>4.1883009328070671</v>
      </c>
      <c r="AJ26" s="3">
        <v>5.8280912277916173</v>
      </c>
      <c r="AK26" s="3">
        <v>3.5398162265984752</v>
      </c>
      <c r="AL26" s="3">
        <v>2.6731241425583789</v>
      </c>
      <c r="AM26" s="3">
        <v>78.237921698784589</v>
      </c>
      <c r="AN26" s="3">
        <v>72.913980763443078</v>
      </c>
      <c r="AO26" s="3">
        <v>65.147421082910228</v>
      </c>
      <c r="AP26" s="3">
        <v>65.944420661210472</v>
      </c>
      <c r="AQ26" s="3">
        <v>70.292520528701289</v>
      </c>
      <c r="AR26" s="3">
        <v>68.94269317468968</v>
      </c>
      <c r="AS26" s="3">
        <v>80.979414840947186</v>
      </c>
      <c r="AT26" s="3">
        <v>79.840753282988942</v>
      </c>
      <c r="AU26" s="3">
        <v>67.916666705907062</v>
      </c>
      <c r="AV26" s="3">
        <v>64.047314572637902</v>
      </c>
      <c r="AW26" s="3">
        <v>56.221034718948488</v>
      </c>
      <c r="AX26" s="3">
        <v>51.167000679529394</v>
      </c>
      <c r="AY26" s="3">
        <v>598.81126870960134</v>
      </c>
      <c r="AZ26" s="3">
        <v>582.39674126699026</v>
      </c>
      <c r="BA26" s="3">
        <v>567.76778442778175</v>
      </c>
      <c r="BB26" s="3">
        <v>554.55901323621163</v>
      </c>
      <c r="BC26" s="3">
        <v>525.10095359732338</v>
      </c>
      <c r="BD26" s="3">
        <v>654.66462699642318</v>
      </c>
      <c r="BE26" s="3">
        <v>574.15083217989024</v>
      </c>
      <c r="BF26" s="3">
        <v>549.73617970733142</v>
      </c>
      <c r="BG26" s="3">
        <v>482.42531385833541</v>
      </c>
      <c r="BH26" s="3">
        <v>434.70526865118501</v>
      </c>
      <c r="BI26" s="3">
        <v>413.17061394200255</v>
      </c>
      <c r="BJ26" s="3">
        <v>396.58138425734097</v>
      </c>
      <c r="BK26" s="3">
        <v>594.53413375954642</v>
      </c>
      <c r="BL26" s="3">
        <v>538.17361118851511</v>
      </c>
      <c r="BM26" s="3">
        <v>416.1075258241446</v>
      </c>
      <c r="BN26" s="3">
        <v>412.65236778544721</v>
      </c>
      <c r="BO26" s="3">
        <v>411.04960506133801</v>
      </c>
      <c r="BP26" s="3">
        <v>503.12299019273604</v>
      </c>
      <c r="BQ26" s="3">
        <v>449.39613346263201</v>
      </c>
      <c r="BR26" s="3">
        <v>433.14921538444747</v>
      </c>
      <c r="BS26" s="3">
        <v>403.97978761731662</v>
      </c>
      <c r="BT26" s="3">
        <v>377.75610876756764</v>
      </c>
      <c r="BU26" s="3">
        <v>347.5624611035509</v>
      </c>
      <c r="BV26" s="3">
        <v>338.83939228315643</v>
      </c>
      <c r="BW26" s="3">
        <v>2.5276861108779372</v>
      </c>
      <c r="BX26" s="3">
        <v>2.9278462352558563</v>
      </c>
      <c r="BY26" s="3">
        <v>0.70771671322773955</v>
      </c>
      <c r="BZ26" s="3">
        <v>-0.68095048509070466</v>
      </c>
      <c r="CA26" s="3">
        <v>1.02089415801521</v>
      </c>
      <c r="CB26" s="3">
        <v>-1.9128594650999275</v>
      </c>
      <c r="CC26" s="3">
        <v>1.2917871141854107</v>
      </c>
      <c r="CD26" s="3">
        <v>3.5535301513799595</v>
      </c>
      <c r="CE26" s="3">
        <v>1.9823927215987851</v>
      </c>
      <c r="CF26" s="3">
        <v>3.3516735057928599</v>
      </c>
      <c r="CG26" s="3">
        <v>1.7924373987590911</v>
      </c>
      <c r="CH26" s="3">
        <v>1.4730479273100059</v>
      </c>
      <c r="CI26" s="3">
        <v>18.766593866471226</v>
      </c>
      <c r="CJ26" s="3">
        <v>21.349227440932111</v>
      </c>
      <c r="CK26" s="3">
        <v>7.7402741000599349</v>
      </c>
      <c r="CL26" s="3">
        <v>12.937933100514329</v>
      </c>
      <c r="CM26" s="3">
        <v>6.9399823353080023</v>
      </c>
      <c r="CN26" s="3">
        <v>5.6005566370367319</v>
      </c>
      <c r="CO26" s="3">
        <v>367.81337858753801</v>
      </c>
      <c r="CP26" s="3">
        <v>323.89035843847256</v>
      </c>
      <c r="CQ26" s="3">
        <v>240.43049008327409</v>
      </c>
      <c r="CR26" s="3">
        <v>205.93228565597605</v>
      </c>
      <c r="CS26" s="3">
        <v>123.26918386115148</v>
      </c>
      <c r="CT26" s="3">
        <v>111.43787493878062</v>
      </c>
    </row>
    <row r="27" spans="2:98" ht="15" customHeight="1" x14ac:dyDescent="0.15">
      <c r="B27" s="3">
        <v>25.59090909090909</v>
      </c>
      <c r="C27" s="3">
        <v>1121.7872415223599</v>
      </c>
      <c r="D27" s="3">
        <v>1005.1301644265586</v>
      </c>
      <c r="E27" s="3">
        <v>1046.0674289733327</v>
      </c>
      <c r="F27" s="3">
        <v>980.84290843284305</v>
      </c>
      <c r="G27" s="3">
        <v>955.45010535887832</v>
      </c>
      <c r="H27" s="3">
        <v>955.94887789543247</v>
      </c>
      <c r="I27" s="3">
        <v>967.86373705645576</v>
      </c>
      <c r="J27" s="3">
        <v>902.17794715457967</v>
      </c>
      <c r="K27" s="3">
        <v>879.8207360833668</v>
      </c>
      <c r="L27" s="3">
        <v>827.42025957464818</v>
      </c>
      <c r="M27" s="3">
        <v>904.24378571551244</v>
      </c>
      <c r="N27" s="3">
        <v>750.60403250967227</v>
      </c>
      <c r="O27" s="3">
        <v>13.896181429149522</v>
      </c>
      <c r="P27" s="3">
        <v>15.67944528811384</v>
      </c>
      <c r="Q27" s="3">
        <v>16.936931642696777</v>
      </c>
      <c r="R27" s="3">
        <v>14.555459088295549</v>
      </c>
      <c r="S27" s="3">
        <v>11.142175584980748</v>
      </c>
      <c r="T27" s="3">
        <v>11.099740315944985</v>
      </c>
      <c r="U27" s="3">
        <v>20.126007909885402</v>
      </c>
      <c r="V27" s="3">
        <v>20.291869465558875</v>
      </c>
      <c r="W27" s="3">
        <v>15.592097028137459</v>
      </c>
      <c r="X27" s="3">
        <v>14.729282817035596</v>
      </c>
      <c r="Y27" s="3">
        <v>9.4458072797413024</v>
      </c>
      <c r="Z27" s="3">
        <v>7.777515858721074</v>
      </c>
      <c r="AA27" s="3">
        <v>-0.86079858975710977</v>
      </c>
      <c r="AB27" s="3">
        <v>6.723205466915374</v>
      </c>
      <c r="AC27" s="3">
        <v>10.966768143040667</v>
      </c>
      <c r="AD27" s="3">
        <v>10.039165114077946</v>
      </c>
      <c r="AE27" s="3">
        <v>8.9941488593635199</v>
      </c>
      <c r="AF27" s="3">
        <v>2.4396649549935319</v>
      </c>
      <c r="AG27" s="3">
        <v>14.025283012060413</v>
      </c>
      <c r="AH27" s="3">
        <v>12.095290074849061</v>
      </c>
      <c r="AI27" s="3">
        <v>7.4527113648341015</v>
      </c>
      <c r="AJ27" s="3">
        <v>8.8666285514325978</v>
      </c>
      <c r="AK27" s="3">
        <v>4.7261318086579536</v>
      </c>
      <c r="AL27" s="3">
        <v>4.3754780269993603</v>
      </c>
      <c r="AM27" s="3">
        <v>149.01009863613183</v>
      </c>
      <c r="AN27" s="3">
        <v>162.93836103676381</v>
      </c>
      <c r="AO27" s="3">
        <v>128.78955760843252</v>
      </c>
      <c r="AP27" s="3">
        <v>129.18561105716736</v>
      </c>
      <c r="AQ27" s="3">
        <v>140.95462428774601</v>
      </c>
      <c r="AR27" s="3">
        <v>138.42435943417036</v>
      </c>
      <c r="AS27" s="3">
        <v>155.45650701623657</v>
      </c>
      <c r="AT27" s="3">
        <v>147.96097168264123</v>
      </c>
      <c r="AU27" s="3">
        <v>126.29451703628473</v>
      </c>
      <c r="AV27" s="3">
        <v>115.62970348886142</v>
      </c>
      <c r="AW27" s="3">
        <v>103.46716588712445</v>
      </c>
      <c r="AX27" s="3">
        <v>95.689145141049607</v>
      </c>
      <c r="AY27" s="3">
        <v>753.98192749759653</v>
      </c>
      <c r="AZ27" s="3">
        <v>730.62669183345349</v>
      </c>
      <c r="BA27" s="3">
        <v>725.20499567083607</v>
      </c>
      <c r="BB27" s="3">
        <v>706.19807013482341</v>
      </c>
      <c r="BC27" s="3">
        <v>674.61438208403024</v>
      </c>
      <c r="BD27" s="3">
        <v>851.15052419555605</v>
      </c>
      <c r="BE27" s="3">
        <v>725.3296571318042</v>
      </c>
      <c r="BF27" s="3">
        <v>694.56133221718937</v>
      </c>
      <c r="BG27" s="3">
        <v>622.53911809036163</v>
      </c>
      <c r="BH27" s="3">
        <v>561.56903737739242</v>
      </c>
      <c r="BI27" s="3">
        <v>545.74696228261018</v>
      </c>
      <c r="BJ27" s="3">
        <v>526.6441096660584</v>
      </c>
      <c r="BK27" s="3">
        <v>757.19294767681674</v>
      </c>
      <c r="BL27" s="3">
        <v>682.7187981527544</v>
      </c>
      <c r="BM27" s="3">
        <v>542.874948401898</v>
      </c>
      <c r="BN27" s="3">
        <v>527.42609151466149</v>
      </c>
      <c r="BO27" s="3">
        <v>538.20156339311075</v>
      </c>
      <c r="BP27" s="3">
        <v>658.60048930111282</v>
      </c>
      <c r="BQ27" s="3">
        <v>570.76505810622677</v>
      </c>
      <c r="BR27" s="3">
        <v>551.36196305298199</v>
      </c>
      <c r="BS27" s="3">
        <v>525.59259112984489</v>
      </c>
      <c r="BT27" s="3">
        <v>490.6668149472377</v>
      </c>
      <c r="BU27" s="3">
        <v>450.51010899254578</v>
      </c>
      <c r="BV27" s="3">
        <v>447.85218226428361</v>
      </c>
      <c r="BW27" s="3">
        <v>7.5540873125602275</v>
      </c>
      <c r="BX27" s="3">
        <v>9.0659756590369511</v>
      </c>
      <c r="BY27" s="3">
        <v>4.5765912216783136</v>
      </c>
      <c r="BZ27" s="3">
        <v>3.3306623896122005</v>
      </c>
      <c r="CA27" s="3">
        <v>2.2897244033821949</v>
      </c>
      <c r="CB27" s="3">
        <v>1.5139240240069398</v>
      </c>
      <c r="CC27" s="3">
        <v>4.6101103160251</v>
      </c>
      <c r="CD27" s="3">
        <v>6.0328382511177665</v>
      </c>
      <c r="CE27" s="3">
        <v>4.2864917832645233</v>
      </c>
      <c r="CF27" s="3">
        <v>4.1864492755173046</v>
      </c>
      <c r="CG27" s="3">
        <v>1.7456924972417482</v>
      </c>
      <c r="CH27" s="3">
        <v>5.8299158644445015E-2</v>
      </c>
      <c r="CI27" s="3">
        <v>51.833742908096099</v>
      </c>
      <c r="CJ27" s="3">
        <v>57.774322092449552</v>
      </c>
      <c r="CK27" s="3">
        <v>28.557887532075824</v>
      </c>
      <c r="CL27" s="3">
        <v>35.280503810441303</v>
      </c>
      <c r="CM27" s="3">
        <v>20.765455588635632</v>
      </c>
      <c r="CN27" s="3">
        <v>16.173627229925444</v>
      </c>
      <c r="CO27" s="3">
        <v>508.73202857991163</v>
      </c>
      <c r="CP27" s="3">
        <v>453.83803274608152</v>
      </c>
      <c r="CQ27" s="3">
        <v>370.81447628079985</v>
      </c>
      <c r="CR27" s="3">
        <v>313.26166785975079</v>
      </c>
      <c r="CS27" s="3">
        <v>217.71862046254671</v>
      </c>
      <c r="CT27" s="3">
        <v>197.49474192773619</v>
      </c>
    </row>
    <row r="28" spans="2:98" ht="15" customHeight="1" x14ac:dyDescent="0.15">
      <c r="B28" s="3">
        <v>26.65</v>
      </c>
      <c r="C28" s="3">
        <v>1189.4172778645552</v>
      </c>
      <c r="D28" s="3">
        <v>1064.0932632576557</v>
      </c>
      <c r="E28" s="3">
        <v>1109.5490606060312</v>
      </c>
      <c r="F28" s="3">
        <v>1042.3469646269152</v>
      </c>
      <c r="G28" s="3">
        <v>1013.778229587923</v>
      </c>
      <c r="H28" s="3">
        <v>1017.829849170429</v>
      </c>
      <c r="I28" s="3">
        <v>1015.584750793743</v>
      </c>
      <c r="J28" s="3">
        <v>952.29260580279367</v>
      </c>
      <c r="K28" s="3">
        <v>937.31144321877071</v>
      </c>
      <c r="L28" s="3">
        <v>878.21139347699182</v>
      </c>
      <c r="M28" s="3">
        <v>968.30912081628333</v>
      </c>
      <c r="N28" s="3">
        <v>797.09279248235725</v>
      </c>
      <c r="O28" s="3">
        <v>27.142886158172189</v>
      </c>
      <c r="P28" s="3">
        <v>28.21016690957174</v>
      </c>
      <c r="Q28" s="3">
        <v>31.863836990482866</v>
      </c>
      <c r="R28" s="3">
        <v>28.807507648379385</v>
      </c>
      <c r="S28" s="3">
        <v>24.550830837876049</v>
      </c>
      <c r="T28" s="3">
        <v>24.41097949455758</v>
      </c>
      <c r="U28" s="3">
        <v>36.7489320593819</v>
      </c>
      <c r="V28" s="3">
        <v>38.462240423591879</v>
      </c>
      <c r="W28" s="3">
        <v>30.265339118101906</v>
      </c>
      <c r="X28" s="3">
        <v>27.142342090499653</v>
      </c>
      <c r="Y28" s="3">
        <v>17.305057047923469</v>
      </c>
      <c r="Z28" s="3">
        <v>15.608167777398819</v>
      </c>
      <c r="AA28" s="3">
        <v>5.6464438560524286</v>
      </c>
      <c r="AB28" s="3">
        <v>13.868307451739611</v>
      </c>
      <c r="AC28" s="3">
        <v>18.964452807786813</v>
      </c>
      <c r="AD28" s="3">
        <v>15.798769808030215</v>
      </c>
      <c r="AE28" s="3">
        <v>14.455045802068582</v>
      </c>
      <c r="AF28" s="3">
        <v>5.9792530615578698</v>
      </c>
      <c r="AG28" s="3">
        <v>23.72019173278494</v>
      </c>
      <c r="AH28" s="3">
        <v>19.610254651141418</v>
      </c>
      <c r="AI28" s="3">
        <v>13.925290196489811</v>
      </c>
      <c r="AJ28" s="3">
        <v>15.328103464778735</v>
      </c>
      <c r="AK28" s="3">
        <v>10.150207433606965</v>
      </c>
      <c r="AL28" s="3">
        <v>8.298539063630983</v>
      </c>
      <c r="AM28" s="3">
        <v>225.56048332783718</v>
      </c>
      <c r="AN28" s="3">
        <v>260.10280007534482</v>
      </c>
      <c r="AO28" s="3">
        <v>199.42319069257297</v>
      </c>
      <c r="AP28" s="3">
        <v>202.69242431826433</v>
      </c>
      <c r="AQ28" s="3">
        <v>217.60576940637714</v>
      </c>
      <c r="AR28" s="3">
        <v>213.33429651083918</v>
      </c>
      <c r="AS28" s="3">
        <v>236.12583167345042</v>
      </c>
      <c r="AT28" s="3">
        <v>221.88171909172894</v>
      </c>
      <c r="AU28" s="3">
        <v>195.55857863207763</v>
      </c>
      <c r="AV28" s="3">
        <v>178.54330379475647</v>
      </c>
      <c r="AW28" s="3">
        <v>163.35440789189812</v>
      </c>
      <c r="AX28" s="3">
        <v>154.33013422125032</v>
      </c>
      <c r="AY28" s="3">
        <v>902.62107437033092</v>
      </c>
      <c r="AZ28" s="3">
        <v>872.52497031266773</v>
      </c>
      <c r="BA28" s="3">
        <v>880.89908930428464</v>
      </c>
      <c r="BB28" s="3">
        <v>855.93123022120619</v>
      </c>
      <c r="BC28" s="3">
        <v>823.01098965665915</v>
      </c>
      <c r="BD28" s="3">
        <v>1045.0106346584839</v>
      </c>
      <c r="BE28" s="3">
        <v>870.69871135383494</v>
      </c>
      <c r="BF28" s="3">
        <v>832.90899989747652</v>
      </c>
      <c r="BG28" s="3">
        <v>761.58181648283983</v>
      </c>
      <c r="BH28" s="3">
        <v>686.55907862688161</v>
      </c>
      <c r="BI28" s="3">
        <v>680.80440623643381</v>
      </c>
      <c r="BJ28" s="3">
        <v>659.77791166852137</v>
      </c>
      <c r="BK28" s="3">
        <v>919.68144540047535</v>
      </c>
      <c r="BL28" s="3">
        <v>827.97825798012764</v>
      </c>
      <c r="BM28" s="3">
        <v>669.19705040065571</v>
      </c>
      <c r="BN28" s="3">
        <v>643.85058202655694</v>
      </c>
      <c r="BO28" s="3">
        <v>661.86224163704094</v>
      </c>
      <c r="BP28" s="3">
        <v>812.98973359330796</v>
      </c>
      <c r="BQ28" s="3">
        <v>689.82065825610755</v>
      </c>
      <c r="BR28" s="3">
        <v>666.44929565079201</v>
      </c>
      <c r="BS28" s="3">
        <v>646.16492077134728</v>
      </c>
      <c r="BT28" s="3">
        <v>600.87597147996428</v>
      </c>
      <c r="BU28" s="3">
        <v>554.84850025749165</v>
      </c>
      <c r="BV28" s="3">
        <v>556.19678335278923</v>
      </c>
      <c r="BW28" s="3">
        <v>13.561702337661075</v>
      </c>
      <c r="BX28" s="3">
        <v>16.000923824902543</v>
      </c>
      <c r="BY28" s="3">
        <v>8.7302032567260426</v>
      </c>
      <c r="BZ28" s="3">
        <v>6.2259290780418723</v>
      </c>
      <c r="CA28" s="3">
        <v>3.2977099602827593</v>
      </c>
      <c r="CB28" s="3">
        <v>3.9879981117421153</v>
      </c>
      <c r="CC28" s="3">
        <v>6.6697070200294775</v>
      </c>
      <c r="CD28" s="3">
        <v>8.6788519936646367</v>
      </c>
      <c r="CE28" s="3">
        <v>7.0320329397709429</v>
      </c>
      <c r="CF28" s="3">
        <v>7.3081838369886896</v>
      </c>
      <c r="CG28" s="3">
        <v>3.6571030431438203</v>
      </c>
      <c r="CH28" s="3">
        <v>0.85192473181660944</v>
      </c>
      <c r="CI28" s="3">
        <v>88.08429769509371</v>
      </c>
      <c r="CJ28" s="3">
        <v>106.80496431476672</v>
      </c>
      <c r="CK28" s="3">
        <v>55.438837584958435</v>
      </c>
      <c r="CL28" s="3">
        <v>63.616271068933315</v>
      </c>
      <c r="CM28" s="3">
        <v>35.986109078306924</v>
      </c>
      <c r="CN28" s="3">
        <v>28.699481458948469</v>
      </c>
      <c r="CO28" s="3">
        <v>654.23039289726682</v>
      </c>
      <c r="CP28" s="3">
        <v>585.85393821283265</v>
      </c>
      <c r="CQ28" s="3">
        <v>503.19068859073059</v>
      </c>
      <c r="CR28" s="3">
        <v>427.78474188271804</v>
      </c>
      <c r="CS28" s="3">
        <v>331.18980524674498</v>
      </c>
      <c r="CT28" s="3">
        <v>298.80382588857231</v>
      </c>
    </row>
    <row r="29" spans="2:98" ht="15" customHeight="1" x14ac:dyDescent="0.15">
      <c r="B29" s="3">
        <v>27.65</v>
      </c>
      <c r="C29" s="3">
        <v>1243.768286583196</v>
      </c>
      <c r="D29" s="3">
        <v>1106.740952198551</v>
      </c>
      <c r="E29" s="3">
        <v>1160.2746342128532</v>
      </c>
      <c r="F29" s="3">
        <v>1091.4365391871052</v>
      </c>
      <c r="G29" s="3">
        <v>1059.0321005841279</v>
      </c>
      <c r="H29" s="3">
        <v>1064.9074567436564</v>
      </c>
      <c r="I29" s="3">
        <v>1057.7119292616323</v>
      </c>
      <c r="J29" s="3">
        <v>990.25643413314538</v>
      </c>
      <c r="K29" s="3">
        <v>982.2098489592604</v>
      </c>
      <c r="L29" s="3">
        <v>915.81262395723388</v>
      </c>
      <c r="M29" s="3">
        <v>1019.5978671209556</v>
      </c>
      <c r="N29" s="3">
        <v>840.36792292006305</v>
      </c>
      <c r="O29" s="3">
        <v>52.704047204253982</v>
      </c>
      <c r="P29" s="3">
        <v>53.239052898890861</v>
      </c>
      <c r="Q29" s="3">
        <v>59.560052923561955</v>
      </c>
      <c r="R29" s="3">
        <v>54.960334162893503</v>
      </c>
      <c r="S29" s="3">
        <v>51.726159603470137</v>
      </c>
      <c r="T29" s="3">
        <v>52.253063964781688</v>
      </c>
      <c r="U29" s="3">
        <v>67.355707412480911</v>
      </c>
      <c r="V29" s="3">
        <v>69.165988428024548</v>
      </c>
      <c r="W29" s="3">
        <v>57.125936078707468</v>
      </c>
      <c r="X29" s="3">
        <v>52.783485176437978</v>
      </c>
      <c r="Y29" s="3">
        <v>34.112737020263637</v>
      </c>
      <c r="Z29" s="3">
        <v>29.744561372586134</v>
      </c>
      <c r="AA29" s="3">
        <v>25.326780692120451</v>
      </c>
      <c r="AB29" s="3">
        <v>29.811756331813854</v>
      </c>
      <c r="AC29" s="3">
        <v>39.063861829703228</v>
      </c>
      <c r="AD29" s="3">
        <v>30.716932852342097</v>
      </c>
      <c r="AE29" s="3">
        <v>25.926093879851635</v>
      </c>
      <c r="AF29" s="3">
        <v>19.925252897525979</v>
      </c>
      <c r="AG29" s="3">
        <v>43.20286711540092</v>
      </c>
      <c r="AH29" s="3">
        <v>40.419647430432633</v>
      </c>
      <c r="AI29" s="3">
        <v>26.076373875224647</v>
      </c>
      <c r="AJ29" s="3">
        <v>29.422532720203833</v>
      </c>
      <c r="AK29" s="3">
        <v>17.744434400367027</v>
      </c>
      <c r="AL29" s="3">
        <v>18.893756237880098</v>
      </c>
      <c r="AM29" s="3">
        <v>334.13679769717868</v>
      </c>
      <c r="AN29" s="3">
        <v>406.13044023425147</v>
      </c>
      <c r="AO29" s="3">
        <v>300.01608545692795</v>
      </c>
      <c r="AP29" s="3">
        <v>300.04565864654978</v>
      </c>
      <c r="AQ29" s="3">
        <v>323.40477050224376</v>
      </c>
      <c r="AR29" s="3">
        <v>313.9586673709656</v>
      </c>
      <c r="AS29" s="3">
        <v>341.29252772812805</v>
      </c>
      <c r="AT29" s="3">
        <v>324.00957613893149</v>
      </c>
      <c r="AU29" s="3">
        <v>291.35824885783035</v>
      </c>
      <c r="AV29" s="3">
        <v>269.45773250192315</v>
      </c>
      <c r="AW29" s="3">
        <v>250.17259827605068</v>
      </c>
      <c r="AX29" s="3">
        <v>232.3248607825268</v>
      </c>
      <c r="AY29" s="3">
        <v>1025.8627483693865</v>
      </c>
      <c r="AZ29" s="3">
        <v>990.42304016120261</v>
      </c>
      <c r="BA29" s="3">
        <v>1013.8277899550518</v>
      </c>
      <c r="BB29" s="3">
        <v>982.9209413438399</v>
      </c>
      <c r="BC29" s="3">
        <v>951.64857502923599</v>
      </c>
      <c r="BD29" s="3">
        <v>1213.1734381385841</v>
      </c>
      <c r="BE29" s="3">
        <v>991.22331477421415</v>
      </c>
      <c r="BF29" s="3">
        <v>946.07522580929856</v>
      </c>
      <c r="BG29" s="3">
        <v>882.41501789555275</v>
      </c>
      <c r="BH29" s="3">
        <v>796.65746094398912</v>
      </c>
      <c r="BI29" s="3">
        <v>806.5061302974824</v>
      </c>
      <c r="BJ29" s="3">
        <v>782.039683421522</v>
      </c>
      <c r="BK29" s="3">
        <v>1070.4925700106176</v>
      </c>
      <c r="BL29" s="3">
        <v>962.29298267040906</v>
      </c>
      <c r="BM29" s="3">
        <v>788.58271446239257</v>
      </c>
      <c r="BN29" s="3">
        <v>751.89939031760775</v>
      </c>
      <c r="BO29" s="3">
        <v>778.80345300066449</v>
      </c>
      <c r="BP29" s="3">
        <v>955.70013584859225</v>
      </c>
      <c r="BQ29" s="3">
        <v>800.76252891340982</v>
      </c>
      <c r="BR29" s="3">
        <v>772.47101266720858</v>
      </c>
      <c r="BS29" s="3">
        <v>757.17972849715397</v>
      </c>
      <c r="BT29" s="3">
        <v>705.68204079892439</v>
      </c>
      <c r="BU29" s="3">
        <v>656.32491422208966</v>
      </c>
      <c r="BV29" s="3">
        <v>660.57358482499126</v>
      </c>
      <c r="BW29" s="3">
        <v>27.465097562883727</v>
      </c>
      <c r="BX29" s="3">
        <v>30.651132664533861</v>
      </c>
      <c r="BY29" s="3">
        <v>16.1350962785246</v>
      </c>
      <c r="BZ29" s="3">
        <v>12.403828658772795</v>
      </c>
      <c r="CA29" s="3">
        <v>7.7512312358095983</v>
      </c>
      <c r="CB29" s="3">
        <v>8.3985365110611383</v>
      </c>
      <c r="CC29" s="3">
        <v>10.384039012246944</v>
      </c>
      <c r="CD29" s="3">
        <v>16.462115721515261</v>
      </c>
      <c r="CE29" s="3">
        <v>12.58157038197993</v>
      </c>
      <c r="CF29" s="3">
        <v>10.143778335091099</v>
      </c>
      <c r="CG29" s="3">
        <v>4.463286898216154</v>
      </c>
      <c r="CH29" s="3">
        <v>3.5303922004412698</v>
      </c>
      <c r="CI29" s="3">
        <v>149.6739617352095</v>
      </c>
      <c r="CJ29" s="3">
        <v>178.77528746969961</v>
      </c>
      <c r="CK29" s="3">
        <v>108.63294469061168</v>
      </c>
      <c r="CL29" s="3">
        <v>117.06021850328665</v>
      </c>
      <c r="CM29" s="3">
        <v>70.74567210471514</v>
      </c>
      <c r="CN29" s="3">
        <v>57.223443567657171</v>
      </c>
      <c r="CO29" s="3">
        <v>796.12063306532218</v>
      </c>
      <c r="CP29" s="3">
        <v>714.84522478367433</v>
      </c>
      <c r="CQ29" s="3">
        <v>645.5296486809375</v>
      </c>
      <c r="CR29" s="3">
        <v>549.53511845385071</v>
      </c>
      <c r="CS29" s="3">
        <v>458.68716830689317</v>
      </c>
      <c r="CT29" s="3">
        <v>413.71379945606895</v>
      </c>
    </row>
    <row r="30" spans="2:98" ht="15" customHeight="1" x14ac:dyDescent="0.15">
      <c r="B30" s="3">
        <v>28.65</v>
      </c>
      <c r="C30" s="3">
        <v>1292.5186842436899</v>
      </c>
      <c r="D30" s="3">
        <v>1145.8885501802788</v>
      </c>
      <c r="E30" s="3">
        <v>1204.0009281214245</v>
      </c>
      <c r="F30" s="3">
        <v>1130.9947975241473</v>
      </c>
      <c r="G30" s="3">
        <v>1103.6417860104052</v>
      </c>
      <c r="H30" s="3">
        <v>1110.3708342174332</v>
      </c>
      <c r="I30" s="3">
        <v>1090.5467367413976</v>
      </c>
      <c r="J30" s="3">
        <v>1019.6497941821141</v>
      </c>
      <c r="K30" s="3">
        <v>1014.2536480457161</v>
      </c>
      <c r="L30" s="3">
        <v>952.71133479610717</v>
      </c>
      <c r="M30" s="3">
        <v>1058.9779055200186</v>
      </c>
      <c r="N30" s="3">
        <v>875.17924285126503</v>
      </c>
      <c r="O30" s="3">
        <v>94.702176247852606</v>
      </c>
      <c r="P30" s="3">
        <v>96.263828924264288</v>
      </c>
      <c r="Q30" s="3">
        <v>107.16777488709238</v>
      </c>
      <c r="R30" s="3">
        <v>100.62789065126083</v>
      </c>
      <c r="S30" s="3">
        <v>99.873124621750151</v>
      </c>
      <c r="T30" s="3">
        <v>100.00697902343472</v>
      </c>
      <c r="U30" s="3">
        <v>119.51639183600929</v>
      </c>
      <c r="V30" s="3">
        <v>121.42067459611172</v>
      </c>
      <c r="W30" s="3">
        <v>102.28516282212831</v>
      </c>
      <c r="X30" s="3">
        <v>94.008634043014638</v>
      </c>
      <c r="Y30" s="3">
        <v>64.032005990898597</v>
      </c>
      <c r="Z30" s="3">
        <v>56.414829087841838</v>
      </c>
      <c r="AA30" s="3">
        <v>59.14019996491345</v>
      </c>
      <c r="AB30" s="3">
        <v>60.513425972303594</v>
      </c>
      <c r="AC30" s="3">
        <v>75.316484066725593</v>
      </c>
      <c r="AD30" s="3">
        <v>56.785637164901686</v>
      </c>
      <c r="AE30" s="3">
        <v>49.502744320675163</v>
      </c>
      <c r="AF30" s="3">
        <v>47.482327209314349</v>
      </c>
      <c r="AG30" s="3">
        <v>79.321382986616072</v>
      </c>
      <c r="AH30" s="3">
        <v>72.48529980267341</v>
      </c>
      <c r="AI30" s="3">
        <v>49.495671120669329</v>
      </c>
      <c r="AJ30" s="3">
        <v>56.813778306362622</v>
      </c>
      <c r="AK30" s="3">
        <v>31.583210034922217</v>
      </c>
      <c r="AL30" s="3">
        <v>35.274294124852759</v>
      </c>
      <c r="AM30" s="3">
        <v>472.06900980519868</v>
      </c>
      <c r="AN30" s="3">
        <v>569.47501076752678</v>
      </c>
      <c r="AO30" s="3">
        <v>430.07747146715832</v>
      </c>
      <c r="AP30" s="3">
        <v>431.56751014229894</v>
      </c>
      <c r="AQ30" s="3">
        <v>465.39760571198877</v>
      </c>
      <c r="AR30" s="3">
        <v>450.86553241641178</v>
      </c>
      <c r="AS30" s="3">
        <v>480.26768018077877</v>
      </c>
      <c r="AT30" s="3">
        <v>453.17566369088922</v>
      </c>
      <c r="AU30" s="3">
        <v>414.72432239519088</v>
      </c>
      <c r="AV30" s="3">
        <v>384.37796886124585</v>
      </c>
      <c r="AW30" s="3">
        <v>358.20922625576236</v>
      </c>
      <c r="AX30" s="3">
        <v>330.15188720578442</v>
      </c>
      <c r="AY30" s="3">
        <v>1125.1615901471785</v>
      </c>
      <c r="AZ30" s="3">
        <v>1086.1515394893252</v>
      </c>
      <c r="BA30" s="3">
        <v>1122.6696989298248</v>
      </c>
      <c r="BB30" s="3">
        <v>1086.9671958056813</v>
      </c>
      <c r="BC30" s="3">
        <v>1058.7001222240406</v>
      </c>
      <c r="BD30" s="3">
        <v>1353.7210810301549</v>
      </c>
      <c r="BE30" s="3">
        <v>1090.7566952491468</v>
      </c>
      <c r="BF30" s="3">
        <v>1038.533406826622</v>
      </c>
      <c r="BG30" s="3">
        <v>982.52663076261069</v>
      </c>
      <c r="BH30" s="3">
        <v>888.49749385322093</v>
      </c>
      <c r="BI30" s="3">
        <v>914.15556679126223</v>
      </c>
      <c r="BJ30" s="3">
        <v>888.71948962329168</v>
      </c>
      <c r="BK30" s="3">
        <v>1209.5694600310323</v>
      </c>
      <c r="BL30" s="3">
        <v>1086.8374429938219</v>
      </c>
      <c r="BM30" s="3">
        <v>901.66588983441068</v>
      </c>
      <c r="BN30" s="3">
        <v>854.85194166605288</v>
      </c>
      <c r="BO30" s="3">
        <v>888.43664006108918</v>
      </c>
      <c r="BP30" s="3">
        <v>1090.899003277349</v>
      </c>
      <c r="BQ30" s="3">
        <v>904.82716488270773</v>
      </c>
      <c r="BR30" s="3">
        <v>871.39206691554079</v>
      </c>
      <c r="BS30" s="3">
        <v>862.62356169873965</v>
      </c>
      <c r="BT30" s="3">
        <v>805.58587959173735</v>
      </c>
      <c r="BU30" s="3">
        <v>753.33815171893639</v>
      </c>
      <c r="BV30" s="3">
        <v>761.03299150418172</v>
      </c>
      <c r="BW30" s="3">
        <v>51.668442799080935</v>
      </c>
      <c r="BX30" s="3">
        <v>57.547145298088992</v>
      </c>
      <c r="BY30" s="3">
        <v>32.17917990985768</v>
      </c>
      <c r="BZ30" s="3">
        <v>25.946912247919499</v>
      </c>
      <c r="CA30" s="3">
        <v>14.962552721239376</v>
      </c>
      <c r="CB30" s="3">
        <v>15.890790260833967</v>
      </c>
      <c r="CC30" s="3">
        <v>21.020305554099195</v>
      </c>
      <c r="CD30" s="3">
        <v>26.874207602341755</v>
      </c>
      <c r="CE30" s="3">
        <v>22.301611862433504</v>
      </c>
      <c r="CF30" s="3">
        <v>17.419653490224334</v>
      </c>
      <c r="CG30" s="3">
        <v>6.3531668558188699</v>
      </c>
      <c r="CH30" s="3">
        <v>6.8462652874450782</v>
      </c>
      <c r="CI30" s="3">
        <v>233.31052722700042</v>
      </c>
      <c r="CJ30" s="3">
        <v>274.99127054029555</v>
      </c>
      <c r="CK30" s="3">
        <v>184.59202075462372</v>
      </c>
      <c r="CL30" s="3">
        <v>194.78942476606881</v>
      </c>
      <c r="CM30" s="3">
        <v>129.09999693132175</v>
      </c>
      <c r="CN30" s="3">
        <v>104.65552561103686</v>
      </c>
      <c r="CO30" s="3">
        <v>925.52473064702724</v>
      </c>
      <c r="CP30" s="3">
        <v>832.68613502150447</v>
      </c>
      <c r="CQ30" s="3">
        <v>789.63213515119332</v>
      </c>
      <c r="CR30" s="3">
        <v>673.98808907969021</v>
      </c>
      <c r="CS30" s="3">
        <v>594.08065227872237</v>
      </c>
      <c r="CT30" s="3">
        <v>537.55023917348797</v>
      </c>
    </row>
    <row r="31" spans="2:98" ht="15" customHeight="1" x14ac:dyDescent="0.15">
      <c r="B31" s="3">
        <v>29.65</v>
      </c>
      <c r="C31" s="3">
        <v>1341.7274089630903</v>
      </c>
      <c r="D31" s="3">
        <v>1174.1529073469017</v>
      </c>
      <c r="E31" s="3">
        <v>1236.3945127742234</v>
      </c>
      <c r="F31" s="3">
        <v>1160.8484621365749</v>
      </c>
      <c r="G31" s="3">
        <v>1138.3769013939896</v>
      </c>
      <c r="H31" s="3">
        <v>1149.9352592503392</v>
      </c>
      <c r="I31" s="3">
        <v>1125.8747435992955</v>
      </c>
      <c r="J31" s="3">
        <v>1048.1850559925056</v>
      </c>
      <c r="K31" s="3">
        <v>1045.7713816317507</v>
      </c>
      <c r="L31" s="3">
        <v>980.1839959738528</v>
      </c>
      <c r="M31" s="3">
        <v>1097.1632844780106</v>
      </c>
      <c r="N31" s="3">
        <v>909.91939856943191</v>
      </c>
      <c r="O31" s="3">
        <v>159.18796149735169</v>
      </c>
      <c r="P31" s="3">
        <v>157.66862182502237</v>
      </c>
      <c r="Q31" s="3">
        <v>179.25616645382172</v>
      </c>
      <c r="R31" s="3">
        <v>168.34076776410649</v>
      </c>
      <c r="S31" s="3">
        <v>175.28827570830254</v>
      </c>
      <c r="T31" s="3">
        <v>174.444789161703</v>
      </c>
      <c r="U31" s="3">
        <v>194.16526784098329</v>
      </c>
      <c r="V31" s="3">
        <v>193.6016145567948</v>
      </c>
      <c r="W31" s="3">
        <v>169.40005987108049</v>
      </c>
      <c r="X31" s="3">
        <v>156.16858199912855</v>
      </c>
      <c r="Y31" s="3">
        <v>114.22172258931863</v>
      </c>
      <c r="Z31" s="3">
        <v>98.672786111442065</v>
      </c>
      <c r="AA31" s="3">
        <v>117.41187027161527</v>
      </c>
      <c r="AB31" s="3">
        <v>116.8281678678909</v>
      </c>
      <c r="AC31" s="3">
        <v>131.36418696909976</v>
      </c>
      <c r="AD31" s="3">
        <v>100.87155704390506</v>
      </c>
      <c r="AE31" s="3">
        <v>89.540916794395002</v>
      </c>
      <c r="AF31" s="3">
        <v>94.772512782139302</v>
      </c>
      <c r="AG31" s="3">
        <v>136.7293162697942</v>
      </c>
      <c r="AH31" s="3">
        <v>124.0437276893594</v>
      </c>
      <c r="AI31" s="3">
        <v>90.784892437848157</v>
      </c>
      <c r="AJ31" s="3">
        <v>97.710196911670153</v>
      </c>
      <c r="AK31" s="3">
        <v>59.89527107751104</v>
      </c>
      <c r="AL31" s="3">
        <v>65.316907211817352</v>
      </c>
      <c r="AM31" s="3">
        <v>616.38595678330273</v>
      </c>
      <c r="AN31" s="3">
        <v>751.43107940737491</v>
      </c>
      <c r="AO31" s="3">
        <v>568.56585073358713</v>
      </c>
      <c r="AP31" s="3">
        <v>570.52251774449314</v>
      </c>
      <c r="AQ31" s="3">
        <v>610.7438094030158</v>
      </c>
      <c r="AR31" s="3">
        <v>589.20127072025491</v>
      </c>
      <c r="AS31" s="3">
        <v>618.42089453690107</v>
      </c>
      <c r="AT31" s="3">
        <v>584.71502724536765</v>
      </c>
      <c r="AU31" s="3">
        <v>545.93869829300149</v>
      </c>
      <c r="AV31" s="3">
        <v>509.11482404213115</v>
      </c>
      <c r="AW31" s="3">
        <v>476.80419637489769</v>
      </c>
      <c r="AX31" s="3">
        <v>447.55228584542243</v>
      </c>
      <c r="AY31" s="3">
        <v>1202.6357397506501</v>
      </c>
      <c r="AZ31" s="3">
        <v>1159.4711748944699</v>
      </c>
      <c r="BA31" s="3">
        <v>1206.1069148671213</v>
      </c>
      <c r="BB31" s="3">
        <v>1165.9797385578122</v>
      </c>
      <c r="BC31" s="3">
        <v>1140.684912921826</v>
      </c>
      <c r="BD31" s="3">
        <v>1461.3877814952775</v>
      </c>
      <c r="BE31" s="3">
        <v>1168.5586915553813</v>
      </c>
      <c r="BF31" s="3">
        <v>1108.3503252972957</v>
      </c>
      <c r="BG31" s="3">
        <v>1060.1012570087673</v>
      </c>
      <c r="BH31" s="3">
        <v>961.5659277427859</v>
      </c>
      <c r="BI31" s="3">
        <v>1000.9699319467558</v>
      </c>
      <c r="BJ31" s="3">
        <v>974.41443753251679</v>
      </c>
      <c r="BK31" s="3">
        <v>1326.9610446204315</v>
      </c>
      <c r="BL31" s="3">
        <v>1192.366373896421</v>
      </c>
      <c r="BM31" s="3">
        <v>999.83785967820859</v>
      </c>
      <c r="BN31" s="3">
        <v>940.82922835907073</v>
      </c>
      <c r="BO31" s="3">
        <v>981.89303657171615</v>
      </c>
      <c r="BP31" s="3">
        <v>1202.2911551986203</v>
      </c>
      <c r="BQ31" s="3">
        <v>993.36657759414436</v>
      </c>
      <c r="BR31" s="3">
        <v>955.53222887904167</v>
      </c>
      <c r="BS31" s="3">
        <v>952.21166259124084</v>
      </c>
      <c r="BT31" s="3">
        <v>893.14846294483448</v>
      </c>
      <c r="BU31" s="3">
        <v>841.39168981514274</v>
      </c>
      <c r="BV31" s="3">
        <v>851.39108209205563</v>
      </c>
      <c r="BW31" s="3">
        <v>93.731612888975974</v>
      </c>
      <c r="BX31" s="3">
        <v>101.20957196210668</v>
      </c>
      <c r="BY31" s="3">
        <v>59.853253696786055</v>
      </c>
      <c r="BZ31" s="3">
        <v>47.776300130767424</v>
      </c>
      <c r="CA31" s="3">
        <v>27.3067441485465</v>
      </c>
      <c r="CB31" s="3">
        <v>30.332784606725625</v>
      </c>
      <c r="CC31" s="3">
        <v>38.833089728468792</v>
      </c>
      <c r="CD31" s="3">
        <v>50.189168709957755</v>
      </c>
      <c r="CE31" s="3">
        <v>40.195341160063606</v>
      </c>
      <c r="CF31" s="3">
        <v>31.183837388808456</v>
      </c>
      <c r="CG31" s="3">
        <v>13.921456549457787</v>
      </c>
      <c r="CH31" s="3">
        <v>14.016805521443473</v>
      </c>
      <c r="CI31" s="3">
        <v>334.71069997996455</v>
      </c>
      <c r="CJ31" s="3">
        <v>392.01217079358321</v>
      </c>
      <c r="CK31" s="3">
        <v>280.82274369523992</v>
      </c>
      <c r="CL31" s="3">
        <v>292.45920855723756</v>
      </c>
      <c r="CM31" s="3">
        <v>211.13956772180353</v>
      </c>
      <c r="CN31" s="3">
        <v>173.84611566377731</v>
      </c>
      <c r="CO31" s="3">
        <v>1034.0970540053506</v>
      </c>
      <c r="CP31" s="3">
        <v>929.43467489408738</v>
      </c>
      <c r="CQ31" s="3">
        <v>919.22954885120453</v>
      </c>
      <c r="CR31" s="3">
        <v>785.60699838873825</v>
      </c>
      <c r="CS31" s="3">
        <v>734.6159319207386</v>
      </c>
      <c r="CT31" s="3">
        <v>664.48390206291219</v>
      </c>
    </row>
    <row r="32" spans="2:98" ht="15" customHeight="1" x14ac:dyDescent="0.15">
      <c r="B32" s="3">
        <v>30.65</v>
      </c>
      <c r="C32" s="3">
        <v>1377.2589517513079</v>
      </c>
      <c r="D32" s="3">
        <v>1197.9361425771683</v>
      </c>
      <c r="E32" s="3">
        <v>1264.9541670888971</v>
      </c>
      <c r="F32" s="3">
        <v>1186.61176939543</v>
      </c>
      <c r="G32" s="3">
        <v>1169.7332297364537</v>
      </c>
      <c r="H32" s="3">
        <v>1177.5401520444593</v>
      </c>
      <c r="I32" s="3">
        <v>1154.8189825065858</v>
      </c>
      <c r="J32" s="3">
        <v>1075.7984523858499</v>
      </c>
      <c r="K32" s="3">
        <v>1075.0161572426848</v>
      </c>
      <c r="L32" s="3">
        <v>1008.6054105147814</v>
      </c>
      <c r="M32" s="3">
        <v>1124.1261618031447</v>
      </c>
      <c r="N32" s="3">
        <v>933.14031843451585</v>
      </c>
      <c r="O32" s="3">
        <v>240.0136758501622</v>
      </c>
      <c r="P32" s="3">
        <v>237.13541986803386</v>
      </c>
      <c r="Q32" s="3">
        <v>267.68967708517891</v>
      </c>
      <c r="R32" s="3">
        <v>252.11169662659444</v>
      </c>
      <c r="S32" s="3">
        <v>274.39601197406614</v>
      </c>
      <c r="T32" s="3">
        <v>272.90296471344152</v>
      </c>
      <c r="U32" s="3">
        <v>292.21849083000302</v>
      </c>
      <c r="V32" s="3">
        <v>283.34850451587545</v>
      </c>
      <c r="W32" s="3">
        <v>259.75160461401111</v>
      </c>
      <c r="X32" s="3">
        <v>241.43201596773088</v>
      </c>
      <c r="Y32" s="3">
        <v>185.73909897293942</v>
      </c>
      <c r="Z32" s="3">
        <v>160.35586219305338</v>
      </c>
      <c r="AA32" s="3">
        <v>197.31852140675755</v>
      </c>
      <c r="AB32" s="3">
        <v>189.08376771574956</v>
      </c>
      <c r="AC32" s="3">
        <v>209.55564652726775</v>
      </c>
      <c r="AD32" s="3">
        <v>160.00461577728453</v>
      </c>
      <c r="AE32" s="3">
        <v>144.97795167269874</v>
      </c>
      <c r="AF32" s="3">
        <v>161.94889448451011</v>
      </c>
      <c r="AG32" s="3">
        <v>212.4573952695531</v>
      </c>
      <c r="AH32" s="3">
        <v>201.36191648259006</v>
      </c>
      <c r="AI32" s="3">
        <v>153.74081365444539</v>
      </c>
      <c r="AJ32" s="3">
        <v>166.24113215409187</v>
      </c>
      <c r="AK32" s="3">
        <v>107.790630447014</v>
      </c>
      <c r="AL32" s="3">
        <v>116.37629436980166</v>
      </c>
      <c r="AM32" s="3">
        <v>763.33890339036236</v>
      </c>
      <c r="AN32" s="3">
        <v>934.87708257339727</v>
      </c>
      <c r="AO32" s="3">
        <v>714.90355319457638</v>
      </c>
      <c r="AP32" s="3">
        <v>715.4384921279551</v>
      </c>
      <c r="AQ32" s="3">
        <v>762.85096269738358</v>
      </c>
      <c r="AR32" s="3">
        <v>732.20220455064521</v>
      </c>
      <c r="AS32" s="3">
        <v>760.07056502637045</v>
      </c>
      <c r="AT32" s="3">
        <v>715.58674621033788</v>
      </c>
      <c r="AU32" s="3">
        <v>679.37599272405362</v>
      </c>
      <c r="AV32" s="3">
        <v>635.62944735391</v>
      </c>
      <c r="AW32" s="3">
        <v>600.82884736149072</v>
      </c>
      <c r="AX32" s="3">
        <v>566.06340583634949</v>
      </c>
      <c r="AY32" s="3">
        <v>1263.7072435664966</v>
      </c>
      <c r="AZ32" s="3">
        <v>1219.0741335300565</v>
      </c>
      <c r="BA32" s="3">
        <v>1271.1629783034875</v>
      </c>
      <c r="BB32" s="3">
        <v>1228.7235507190098</v>
      </c>
      <c r="BC32" s="3">
        <v>1206.7554444297359</v>
      </c>
      <c r="BD32" s="3">
        <v>1542.5621243810283</v>
      </c>
      <c r="BE32" s="3">
        <v>1229.0592350740383</v>
      </c>
      <c r="BF32" s="3">
        <v>1166.9114307349594</v>
      </c>
      <c r="BG32" s="3">
        <v>1122.7206177328237</v>
      </c>
      <c r="BH32" s="3">
        <v>1015.8761454494864</v>
      </c>
      <c r="BI32" s="3">
        <v>1066.3479046343748</v>
      </c>
      <c r="BJ32" s="3">
        <v>1040.3105954216089</v>
      </c>
      <c r="BK32" s="3">
        <v>1424.89744107818</v>
      </c>
      <c r="BL32" s="3">
        <v>1280.2565859542385</v>
      </c>
      <c r="BM32" s="3">
        <v>1082.4828979892609</v>
      </c>
      <c r="BN32" s="3">
        <v>1017.0020279102165</v>
      </c>
      <c r="BO32" s="3">
        <v>1059.7158507348299</v>
      </c>
      <c r="BP32" s="3">
        <v>1299.3956592388538</v>
      </c>
      <c r="BQ32" s="3">
        <v>1063.7940950589634</v>
      </c>
      <c r="BR32" s="3">
        <v>1023.6386445278891</v>
      </c>
      <c r="BS32" s="3">
        <v>1026.969290477821</v>
      </c>
      <c r="BT32" s="3">
        <v>964.29166875383601</v>
      </c>
      <c r="BU32" s="3">
        <v>911.47083043450039</v>
      </c>
      <c r="BV32" s="3">
        <v>925.63542054302161</v>
      </c>
      <c r="BW32" s="3">
        <v>152.53799769955828</v>
      </c>
      <c r="BX32" s="3">
        <v>163.22143306417667</v>
      </c>
      <c r="BY32" s="3">
        <v>107.71403146486193</v>
      </c>
      <c r="BZ32" s="3">
        <v>85.817439612575697</v>
      </c>
      <c r="CA32" s="3">
        <v>52.412129895457383</v>
      </c>
      <c r="CB32" s="3">
        <v>54.8419757308057</v>
      </c>
      <c r="CC32" s="3">
        <v>71.33480893126432</v>
      </c>
      <c r="CD32" s="3">
        <v>91.620153158501864</v>
      </c>
      <c r="CE32" s="3">
        <v>71.18543383144987</v>
      </c>
      <c r="CF32" s="3">
        <v>57.577410979718593</v>
      </c>
      <c r="CG32" s="3">
        <v>23.485889788622444</v>
      </c>
      <c r="CH32" s="3">
        <v>29.130460545478513</v>
      </c>
      <c r="CI32" s="3">
        <v>459.19248333074478</v>
      </c>
      <c r="CJ32" s="3">
        <v>516.74999629124102</v>
      </c>
      <c r="CK32" s="3">
        <v>401.06446691900078</v>
      </c>
      <c r="CL32" s="3">
        <v>413.51437081924081</v>
      </c>
      <c r="CM32" s="3">
        <v>314.79202080928218</v>
      </c>
      <c r="CN32" s="3">
        <v>261.75379527404101</v>
      </c>
      <c r="CO32" s="3">
        <v>1120.6395091072454</v>
      </c>
      <c r="CP32" s="3">
        <v>1007.6906886610917</v>
      </c>
      <c r="CQ32" s="3">
        <v>1024.0948941562722</v>
      </c>
      <c r="CR32" s="3">
        <v>876.74868649203927</v>
      </c>
      <c r="CS32" s="3">
        <v>861.41139712726692</v>
      </c>
      <c r="CT32" s="3">
        <v>778.36063220730159</v>
      </c>
    </row>
    <row r="33" spans="2:98" ht="15" customHeight="1" x14ac:dyDescent="0.15">
      <c r="B33" s="3">
        <v>31.65</v>
      </c>
      <c r="C33" s="3">
        <v>1415.043332275809</v>
      </c>
      <c r="D33" s="3">
        <v>1224.4683086885379</v>
      </c>
      <c r="E33" s="3">
        <v>1291.2782420854862</v>
      </c>
      <c r="F33" s="3">
        <v>1208.4711383042086</v>
      </c>
      <c r="G33" s="3">
        <v>1192.2339208079845</v>
      </c>
      <c r="H33" s="3">
        <v>1192.9200771824524</v>
      </c>
      <c r="I33" s="3">
        <v>1179.7685898456521</v>
      </c>
      <c r="J33" s="3">
        <v>1096.0802708670947</v>
      </c>
      <c r="K33" s="3">
        <v>1098.7498677640858</v>
      </c>
      <c r="L33" s="3">
        <v>1033.4715174680584</v>
      </c>
      <c r="M33" s="3">
        <v>1146.323472821575</v>
      </c>
      <c r="N33" s="3">
        <v>955.76535616910223</v>
      </c>
      <c r="O33" s="3">
        <v>344.71347163291625</v>
      </c>
      <c r="P33" s="3">
        <v>340.34712579668468</v>
      </c>
      <c r="Q33" s="3">
        <v>394.33338873055226</v>
      </c>
      <c r="R33" s="3">
        <v>373.21229942634835</v>
      </c>
      <c r="S33" s="3">
        <v>418.34857061119573</v>
      </c>
      <c r="T33" s="3">
        <v>414.7850707439934</v>
      </c>
      <c r="U33" s="3">
        <v>422.74728691953078</v>
      </c>
      <c r="V33" s="3">
        <v>402.25290363872745</v>
      </c>
      <c r="W33" s="3">
        <v>379.67662847982825</v>
      </c>
      <c r="X33" s="3">
        <v>337.42346104508476</v>
      </c>
      <c r="Y33" s="3">
        <v>269.17116742248112</v>
      </c>
      <c r="Z33" s="3">
        <v>235.30330776649123</v>
      </c>
      <c r="AA33" s="3">
        <v>306.63113094338655</v>
      </c>
      <c r="AB33" s="3">
        <v>295.60350678237739</v>
      </c>
      <c r="AC33" s="3">
        <v>318.46042025510235</v>
      </c>
      <c r="AD33" s="3">
        <v>248.32034784492055</v>
      </c>
      <c r="AE33" s="3">
        <v>229.31425880937263</v>
      </c>
      <c r="AF33" s="3">
        <v>264.6826887238866</v>
      </c>
      <c r="AG33" s="3">
        <v>313.2697244441278</v>
      </c>
      <c r="AH33" s="3">
        <v>287.38470113264901</v>
      </c>
      <c r="AI33" s="3">
        <v>230.17135648394105</v>
      </c>
      <c r="AJ33" s="3">
        <v>241.94723005229474</v>
      </c>
      <c r="AK33" s="3">
        <v>162.45894514041856</v>
      </c>
      <c r="AL33" s="3">
        <v>177.80544617391604</v>
      </c>
      <c r="AM33" s="3">
        <v>900.56017777104307</v>
      </c>
      <c r="AN33" s="3">
        <v>1106.7435399982689</v>
      </c>
      <c r="AO33" s="3">
        <v>855.22742910592842</v>
      </c>
      <c r="AP33" s="3">
        <v>855.32564376749406</v>
      </c>
      <c r="AQ33" s="3">
        <v>907.37818551452676</v>
      </c>
      <c r="AR33" s="3">
        <v>865.17372985835812</v>
      </c>
      <c r="AS33" s="3">
        <v>890.53192935217794</v>
      </c>
      <c r="AT33" s="3">
        <v>837.05174464569461</v>
      </c>
      <c r="AU33" s="3">
        <v>805.77301984119879</v>
      </c>
      <c r="AV33" s="3">
        <v>757.48373972049103</v>
      </c>
      <c r="AW33" s="3">
        <v>720.30271730490767</v>
      </c>
      <c r="AX33" s="3">
        <v>683.37793648969148</v>
      </c>
      <c r="AY33" s="3">
        <v>1316.1604139435444</v>
      </c>
      <c r="AZ33" s="3">
        <v>1267.8368996098861</v>
      </c>
      <c r="BA33" s="3">
        <v>1325.6943426268724</v>
      </c>
      <c r="BB33" s="3">
        <v>1279.9554235803409</v>
      </c>
      <c r="BC33" s="3">
        <v>1259.5824025422314</v>
      </c>
      <c r="BD33" s="3">
        <v>1608.1973847341153</v>
      </c>
      <c r="BE33" s="3">
        <v>1277.937883436374</v>
      </c>
      <c r="BF33" s="3">
        <v>1213.5418655674648</v>
      </c>
      <c r="BG33" s="3">
        <v>1172.7713126934004</v>
      </c>
      <c r="BH33" s="3">
        <v>1060.8327861054329</v>
      </c>
      <c r="BI33" s="3">
        <v>1119.0181888635659</v>
      </c>
      <c r="BJ33" s="3">
        <v>1094.4138606053357</v>
      </c>
      <c r="BK33" s="3">
        <v>1508.4866482259886</v>
      </c>
      <c r="BL33" s="3">
        <v>1354.5477296556776</v>
      </c>
      <c r="BM33" s="3">
        <v>1151.9982628354082</v>
      </c>
      <c r="BN33" s="3">
        <v>1080.0625324986327</v>
      </c>
      <c r="BO33" s="3">
        <v>1125.304517715512</v>
      </c>
      <c r="BP33" s="3">
        <v>1381.3831037236487</v>
      </c>
      <c r="BQ33" s="3">
        <v>1123.3186765138869</v>
      </c>
      <c r="BR33" s="3">
        <v>1081.3046977668155</v>
      </c>
      <c r="BS33" s="3">
        <v>1090.2458740712345</v>
      </c>
      <c r="BT33" s="3">
        <v>1023.9228088730273</v>
      </c>
      <c r="BU33" s="3">
        <v>971.41823046440516</v>
      </c>
      <c r="BV33" s="3">
        <v>988.18569111882653</v>
      </c>
      <c r="BW33" s="3">
        <v>228.4690700045951</v>
      </c>
      <c r="BX33" s="3">
        <v>242.3737217931706</v>
      </c>
      <c r="BY33" s="3">
        <v>178.8293655611572</v>
      </c>
      <c r="BZ33" s="3">
        <v>149.23119444619113</v>
      </c>
      <c r="CA33" s="3">
        <v>95.476364025652344</v>
      </c>
      <c r="CB33" s="3">
        <v>106.06756159041464</v>
      </c>
      <c r="CC33" s="3">
        <v>119.25494349739876</v>
      </c>
      <c r="CD33" s="3">
        <v>145.85808516666862</v>
      </c>
      <c r="CE33" s="3">
        <v>119.81760121453965</v>
      </c>
      <c r="CF33" s="3">
        <v>98.432634531629162</v>
      </c>
      <c r="CG33" s="3">
        <v>41.073251042870595</v>
      </c>
      <c r="CH33" s="3">
        <v>49.8457496232229</v>
      </c>
      <c r="CI33" s="3">
        <v>590.85487719538185</v>
      </c>
      <c r="CJ33" s="3">
        <v>654.22989948184511</v>
      </c>
      <c r="CK33" s="3">
        <v>532.80853083783006</v>
      </c>
      <c r="CL33" s="3">
        <v>549.75347550524214</v>
      </c>
      <c r="CM33" s="3">
        <v>452.23091502866549</v>
      </c>
      <c r="CN33" s="3">
        <v>380.12175515481204</v>
      </c>
      <c r="CO33" s="3">
        <v>1193.035386174163</v>
      </c>
      <c r="CP33" s="3">
        <v>1072.708096234958</v>
      </c>
      <c r="CQ33" s="3">
        <v>1111.6023584168579</v>
      </c>
      <c r="CR33" s="3">
        <v>950.81380388117998</v>
      </c>
      <c r="CS33" s="3">
        <v>968.26439728862749</v>
      </c>
      <c r="CT33" s="3">
        <v>874.31672087839013</v>
      </c>
    </row>
    <row r="34" spans="2:98" ht="15" customHeight="1" x14ac:dyDescent="0.15">
      <c r="B34" s="3">
        <v>32.590909090909093</v>
      </c>
      <c r="C34" s="3">
        <v>1438.5809592144117</v>
      </c>
      <c r="D34" s="3">
        <v>1248.029343655917</v>
      </c>
      <c r="E34" s="3">
        <v>1313.9743666326231</v>
      </c>
      <c r="F34" s="3">
        <v>1234.0261973673632</v>
      </c>
      <c r="G34" s="3">
        <v>1215.6241331797999</v>
      </c>
      <c r="H34" s="3">
        <v>1206.4483375091613</v>
      </c>
      <c r="I34" s="3">
        <v>1190.8583502027793</v>
      </c>
      <c r="J34" s="3">
        <v>1109.4115981758507</v>
      </c>
      <c r="K34" s="3">
        <v>1115.9710111001177</v>
      </c>
      <c r="L34" s="3">
        <v>1054.3965204393869</v>
      </c>
      <c r="M34" s="3">
        <v>1159.8382098295267</v>
      </c>
      <c r="N34" s="3">
        <v>980.26982213211011</v>
      </c>
      <c r="O34" s="3">
        <v>474.25170123079442</v>
      </c>
      <c r="P34" s="3">
        <v>462.59324071257032</v>
      </c>
      <c r="Q34" s="3">
        <v>525.0858341481254</v>
      </c>
      <c r="R34" s="3">
        <v>497.32493033166082</v>
      </c>
      <c r="S34" s="3">
        <v>571.17659781348573</v>
      </c>
      <c r="T34" s="3">
        <v>564.90340828882711</v>
      </c>
      <c r="U34" s="3">
        <v>557.6063764304489</v>
      </c>
      <c r="V34" s="3">
        <v>521.73286185712868</v>
      </c>
      <c r="W34" s="3">
        <v>505.85131766874565</v>
      </c>
      <c r="X34" s="3">
        <v>464.74052657646234</v>
      </c>
      <c r="Y34" s="3">
        <v>387.86650945384412</v>
      </c>
      <c r="Z34" s="3">
        <v>340.6180344438248</v>
      </c>
      <c r="AA34" s="3">
        <v>457.45035146135797</v>
      </c>
      <c r="AB34" s="3">
        <v>435.05146066806878</v>
      </c>
      <c r="AC34" s="3">
        <v>467.41370906760829</v>
      </c>
      <c r="AD34" s="3">
        <v>359.18064395048697</v>
      </c>
      <c r="AE34" s="3">
        <v>344.71270436518051</v>
      </c>
      <c r="AF34" s="3">
        <v>404.56062897234955</v>
      </c>
      <c r="AG34" s="3">
        <v>443.73087419026803</v>
      </c>
      <c r="AH34" s="3">
        <v>410.45366254432406</v>
      </c>
      <c r="AI34" s="3">
        <v>340.45993820060107</v>
      </c>
      <c r="AJ34" s="3">
        <v>353.70889863974344</v>
      </c>
      <c r="AK34" s="3">
        <v>244.89330222631855</v>
      </c>
      <c r="AL34" s="3">
        <v>269.2544101811996</v>
      </c>
      <c r="AM34" s="3">
        <v>1013.8624157678647</v>
      </c>
      <c r="AN34" s="3">
        <v>1250.1695209196755</v>
      </c>
      <c r="AO34" s="3">
        <v>975.86885150827072</v>
      </c>
      <c r="AP34" s="3">
        <v>973.62114961406314</v>
      </c>
      <c r="AQ34" s="3">
        <v>1032.3498359696739</v>
      </c>
      <c r="AR34" s="3">
        <v>978.80889768040151</v>
      </c>
      <c r="AS34" s="3">
        <v>1001.9811342043446</v>
      </c>
      <c r="AT34" s="3">
        <v>936.77208361747523</v>
      </c>
      <c r="AU34" s="3">
        <v>911.980684910131</v>
      </c>
      <c r="AV34" s="3">
        <v>859.40904009017197</v>
      </c>
      <c r="AW34" s="3">
        <v>821.77300115997105</v>
      </c>
      <c r="AX34" s="3">
        <v>783.3358141477288</v>
      </c>
      <c r="AY34" s="3">
        <v>1357.9718029977478</v>
      </c>
      <c r="AZ34" s="3">
        <v>1306.4641502675056</v>
      </c>
      <c r="BA34" s="3">
        <v>1368.8823437058763</v>
      </c>
      <c r="BB34" s="3">
        <v>1321.251197491843</v>
      </c>
      <c r="BC34" s="3">
        <v>1303.4508136024745</v>
      </c>
      <c r="BD34" s="3">
        <v>1661.6416353045672</v>
      </c>
      <c r="BE34" s="3">
        <v>1316.8085000729575</v>
      </c>
      <c r="BF34" s="3">
        <v>1253.086609056287</v>
      </c>
      <c r="BG34" s="3">
        <v>1212.5256670390011</v>
      </c>
      <c r="BH34" s="3">
        <v>1092.606197072261</v>
      </c>
      <c r="BI34" s="3">
        <v>1158.2363300184811</v>
      </c>
      <c r="BJ34" s="3">
        <v>1134.5539491316924</v>
      </c>
      <c r="BK34" s="3">
        <v>1575.0381080398854</v>
      </c>
      <c r="BL34" s="3">
        <v>1412.4005969592515</v>
      </c>
      <c r="BM34" s="3">
        <v>1206.2994144920146</v>
      </c>
      <c r="BN34" s="3">
        <v>1133.0660797182729</v>
      </c>
      <c r="BO34" s="3">
        <v>1178.418215366175</v>
      </c>
      <c r="BP34" s="3">
        <v>1450.4737620241533</v>
      </c>
      <c r="BQ34" s="3">
        <v>1169.8206025940037</v>
      </c>
      <c r="BR34" s="3">
        <v>1124.3481245649793</v>
      </c>
      <c r="BS34" s="3">
        <v>1139.1701827505574</v>
      </c>
      <c r="BT34" s="3">
        <v>1068.6706070272076</v>
      </c>
      <c r="BU34" s="3">
        <v>1015.2769132396156</v>
      </c>
      <c r="BV34" s="3">
        <v>1035.0967944395379</v>
      </c>
      <c r="BW34" s="3">
        <v>332.98504896666827</v>
      </c>
      <c r="BX34" s="3">
        <v>346.23421724379415</v>
      </c>
      <c r="BY34" s="3">
        <v>275.95217450478208</v>
      </c>
      <c r="BZ34" s="3">
        <v>237.50876983058538</v>
      </c>
      <c r="CA34" s="3">
        <v>165.50812092224879</v>
      </c>
      <c r="CB34" s="3">
        <v>182.60350140512952</v>
      </c>
      <c r="CC34" s="3">
        <v>193.13355356031417</v>
      </c>
      <c r="CD34" s="3">
        <v>228.60990555996307</v>
      </c>
      <c r="CE34" s="3">
        <v>190.2507135657159</v>
      </c>
      <c r="CF34" s="3">
        <v>164.41752607920085</v>
      </c>
      <c r="CG34" s="3">
        <v>78.257706453034814</v>
      </c>
      <c r="CH34" s="3">
        <v>95.122513734094923</v>
      </c>
      <c r="CI34" s="3">
        <v>722.11109395062488</v>
      </c>
      <c r="CJ34" s="3">
        <v>786.97735593020127</v>
      </c>
      <c r="CK34" s="3">
        <v>667.11556750733064</v>
      </c>
      <c r="CL34" s="3">
        <v>691.47920879808714</v>
      </c>
      <c r="CM34" s="3">
        <v>594.03852266534307</v>
      </c>
      <c r="CN34" s="3">
        <v>503.37977195583653</v>
      </c>
      <c r="CO34" s="3">
        <v>1248.2551590594505</v>
      </c>
      <c r="CP34" s="3">
        <v>1125.4668745334425</v>
      </c>
      <c r="CQ34" s="3">
        <v>1179.6029900677133</v>
      </c>
      <c r="CR34" s="3">
        <v>1007.9153301665004</v>
      </c>
      <c r="CS34" s="3">
        <v>1048.8236725430502</v>
      </c>
      <c r="CT34" s="3">
        <v>947.53986526751123</v>
      </c>
    </row>
    <row r="35" spans="2:98" ht="15" customHeight="1" x14ac:dyDescent="0.15">
      <c r="B35" s="3">
        <v>33.65</v>
      </c>
      <c r="C35" s="3">
        <v>1460.4146482308754</v>
      </c>
      <c r="D35" s="3">
        <v>1269.5259731015749</v>
      </c>
      <c r="E35" s="3">
        <v>1329.3831872928406</v>
      </c>
      <c r="F35" s="3">
        <v>1255.4315397778898</v>
      </c>
      <c r="G35" s="3">
        <v>1229.0906209574143</v>
      </c>
      <c r="H35" s="3">
        <v>1221.2143500699224</v>
      </c>
      <c r="I35" s="3">
        <v>1202.7547219974992</v>
      </c>
      <c r="J35" s="3">
        <v>1119.2957409210769</v>
      </c>
      <c r="K35" s="3">
        <v>1126.7200917816783</v>
      </c>
      <c r="L35" s="3">
        <v>1072.3855632303673</v>
      </c>
      <c r="M35" s="3">
        <v>1183.1572086398717</v>
      </c>
      <c r="N35" s="3">
        <v>998.90103014435635</v>
      </c>
      <c r="O35" s="3">
        <v>596.97105505500633</v>
      </c>
      <c r="P35" s="3">
        <v>580.72369684029661</v>
      </c>
      <c r="Q35" s="3">
        <v>659.96085187332892</v>
      </c>
      <c r="R35" s="3">
        <v>624.38023277949662</v>
      </c>
      <c r="S35" s="3">
        <v>734.46008232572615</v>
      </c>
      <c r="T35" s="3">
        <v>723.52621372602607</v>
      </c>
      <c r="U35" s="3">
        <v>694.16547128995023</v>
      </c>
      <c r="V35" s="3">
        <v>639.47287228949176</v>
      </c>
      <c r="W35" s="3">
        <v>637.31270625333354</v>
      </c>
      <c r="X35" s="3">
        <v>585.1237118502803</v>
      </c>
      <c r="Y35" s="3">
        <v>507.22290565261557</v>
      </c>
      <c r="Z35" s="3">
        <v>444.33753847282691</v>
      </c>
      <c r="AA35" s="3">
        <v>613.85716701506419</v>
      </c>
      <c r="AB35" s="3">
        <v>582.85699403580611</v>
      </c>
      <c r="AC35" s="3">
        <v>619.92235474541246</v>
      </c>
      <c r="AD35" s="3">
        <v>475.4359818669397</v>
      </c>
      <c r="AE35" s="3">
        <v>466.19523387897783</v>
      </c>
      <c r="AF35" s="3">
        <v>555.53612960491648</v>
      </c>
      <c r="AG35" s="3">
        <v>574.22214901827147</v>
      </c>
      <c r="AH35" s="3">
        <v>533.39436790098932</v>
      </c>
      <c r="AI35" s="3">
        <v>458.00357052265417</v>
      </c>
      <c r="AJ35" s="3">
        <v>468.17579287124295</v>
      </c>
      <c r="AK35" s="3">
        <v>337.12260282831687</v>
      </c>
      <c r="AL35" s="3">
        <v>372.04591628258885</v>
      </c>
      <c r="AM35" s="3">
        <v>1106.6449155401585</v>
      </c>
      <c r="AN35" s="3">
        <v>1366.2282029750677</v>
      </c>
      <c r="AO35" s="3">
        <v>1072.5128025231054</v>
      </c>
      <c r="AP35" s="3">
        <v>1070.1779498856156</v>
      </c>
      <c r="AQ35" s="3">
        <v>1130.3918416764282</v>
      </c>
      <c r="AR35" s="3">
        <v>1068.0557022369867</v>
      </c>
      <c r="AS35" s="3">
        <v>1088.1085295401215</v>
      </c>
      <c r="AT35" s="3">
        <v>1015.8281221985198</v>
      </c>
      <c r="AU35" s="3">
        <v>999.30071681531717</v>
      </c>
      <c r="AV35" s="3">
        <v>945.51179591649316</v>
      </c>
      <c r="AW35" s="3">
        <v>906.45623418642424</v>
      </c>
      <c r="AX35" s="3">
        <v>866.26102673622574</v>
      </c>
      <c r="AY35" s="3">
        <v>1390.8351222593019</v>
      </c>
      <c r="AZ35" s="3">
        <v>1336.2093908921313</v>
      </c>
      <c r="BA35" s="3">
        <v>1404.0433047370936</v>
      </c>
      <c r="BB35" s="3">
        <v>1354.785543354245</v>
      </c>
      <c r="BC35" s="3">
        <v>1337.9201145012839</v>
      </c>
      <c r="BD35" s="3">
        <v>1704.5622625617752</v>
      </c>
      <c r="BE35" s="3">
        <v>1348.4251066137258</v>
      </c>
      <c r="BF35" s="3">
        <v>1282.8193502638026</v>
      </c>
      <c r="BG35" s="3">
        <v>1242.2049657711623</v>
      </c>
      <c r="BH35" s="3">
        <v>1122.9426564216042</v>
      </c>
      <c r="BI35" s="3">
        <v>1192.1016146345548</v>
      </c>
      <c r="BJ35" s="3">
        <v>1169.7278753307853</v>
      </c>
      <c r="BK35" s="3">
        <v>1628.4261713971257</v>
      </c>
      <c r="BL35" s="3">
        <v>1457.3704557443227</v>
      </c>
      <c r="BM35" s="3">
        <v>1250.2096021773032</v>
      </c>
      <c r="BN35" s="3">
        <v>1172.7417532625195</v>
      </c>
      <c r="BO35" s="3">
        <v>1219.5027154604595</v>
      </c>
      <c r="BP35" s="3">
        <v>1502.4042255464326</v>
      </c>
      <c r="BQ35" s="3">
        <v>1208.4632768215934</v>
      </c>
      <c r="BR35" s="3">
        <v>1160.8720899058055</v>
      </c>
      <c r="BS35" s="3">
        <v>1177.9336316279343</v>
      </c>
      <c r="BT35" s="3">
        <v>1107.4480742608982</v>
      </c>
      <c r="BU35" s="3">
        <v>1056.3649654178009</v>
      </c>
      <c r="BV35" s="3">
        <v>1074.6899951311873</v>
      </c>
      <c r="BW35" s="3">
        <v>436.81757729022553</v>
      </c>
      <c r="BX35" s="3">
        <v>451.25598455959999</v>
      </c>
      <c r="BY35" s="3">
        <v>383.65760556942951</v>
      </c>
      <c r="BZ35" s="3">
        <v>322.2524556561487</v>
      </c>
      <c r="CA35" s="3">
        <v>241.44378869070988</v>
      </c>
      <c r="CB35" s="3">
        <v>256.5700328831972</v>
      </c>
      <c r="CC35" s="3">
        <v>266.53777248812418</v>
      </c>
      <c r="CD35" s="3">
        <v>315.12946750073127</v>
      </c>
      <c r="CE35" s="3">
        <v>260.31818221326199</v>
      </c>
      <c r="CF35" s="3">
        <v>231.64534428194969</v>
      </c>
      <c r="CG35" s="3">
        <v>126.11429505799748</v>
      </c>
      <c r="CH35" s="3">
        <v>148.35358563083525</v>
      </c>
      <c r="CI35" s="3">
        <v>845.91281929747072</v>
      </c>
      <c r="CJ35" s="3">
        <v>908.85289991118623</v>
      </c>
      <c r="CK35" s="3">
        <v>795.16442204730902</v>
      </c>
      <c r="CL35" s="3">
        <v>827.87990793976223</v>
      </c>
      <c r="CM35" s="3">
        <v>741.81031914036851</v>
      </c>
      <c r="CN35" s="3">
        <v>634.37342132865263</v>
      </c>
      <c r="CO35" s="3">
        <v>1295.336583331512</v>
      </c>
      <c r="CP35" s="3">
        <v>1167.8913070218473</v>
      </c>
      <c r="CQ35" s="3">
        <v>1235.2409483170829</v>
      </c>
      <c r="CR35" s="3">
        <v>1054.8888197184363</v>
      </c>
      <c r="CS35" s="3">
        <v>1113.3264061163397</v>
      </c>
      <c r="CT35" s="3">
        <v>1006.6192488714654</v>
      </c>
    </row>
    <row r="36" spans="2:98" ht="15" customHeight="1" x14ac:dyDescent="0.15">
      <c r="B36" s="3">
        <v>34.65</v>
      </c>
      <c r="C36" s="3">
        <v>1475.1274473634869</v>
      </c>
      <c r="D36" s="3">
        <v>1280.0846262486277</v>
      </c>
      <c r="E36" s="3">
        <v>1338.0674197971418</v>
      </c>
      <c r="F36" s="3">
        <v>1278.9465818271917</v>
      </c>
      <c r="G36" s="3">
        <v>1237.234600885304</v>
      </c>
      <c r="H36" s="3">
        <v>1238.4662137484877</v>
      </c>
      <c r="I36" s="3">
        <v>1216.1222283090922</v>
      </c>
      <c r="J36" s="3">
        <v>1134.1921509786439</v>
      </c>
      <c r="K36" s="3">
        <v>1138.1426364489839</v>
      </c>
      <c r="L36" s="3">
        <v>1083.7739237326334</v>
      </c>
      <c r="M36" s="3">
        <v>1200.5379122101629</v>
      </c>
      <c r="N36" s="3">
        <v>1026.9221921741776</v>
      </c>
      <c r="O36" s="3">
        <v>707.98723864218664</v>
      </c>
      <c r="P36" s="3">
        <v>687.55319883337722</v>
      </c>
      <c r="Q36" s="3">
        <v>780.5578036721754</v>
      </c>
      <c r="R36" s="3">
        <v>738.09326165550794</v>
      </c>
      <c r="S36" s="3">
        <v>886.26077848254056</v>
      </c>
      <c r="T36" s="3">
        <v>870.07071019389389</v>
      </c>
      <c r="U36" s="3">
        <v>816.44212017306961</v>
      </c>
      <c r="V36" s="3">
        <v>741.99433350293566</v>
      </c>
      <c r="W36" s="3">
        <v>756.50682726727212</v>
      </c>
      <c r="X36" s="3">
        <v>696.42806147178442</v>
      </c>
      <c r="Y36" s="3">
        <v>625.06135346287931</v>
      </c>
      <c r="Z36" s="3">
        <v>548.13098536519976</v>
      </c>
      <c r="AA36" s="3">
        <v>767.66135456073573</v>
      </c>
      <c r="AB36" s="3">
        <v>731.87639639366216</v>
      </c>
      <c r="AC36" s="3">
        <v>766.89947716814493</v>
      </c>
      <c r="AD36" s="3">
        <v>591.81549304910925</v>
      </c>
      <c r="AE36" s="3">
        <v>593.08286249370065</v>
      </c>
      <c r="AF36" s="3">
        <v>714.85614058874251</v>
      </c>
      <c r="AG36" s="3">
        <v>697.35540442455931</v>
      </c>
      <c r="AH36" s="3">
        <v>650.85024891476462</v>
      </c>
      <c r="AI36" s="3">
        <v>578.33463802670724</v>
      </c>
      <c r="AJ36" s="3">
        <v>585.73014098121587</v>
      </c>
      <c r="AK36" s="3">
        <v>438.05130173419883</v>
      </c>
      <c r="AL36" s="3">
        <v>481.83525663831983</v>
      </c>
      <c r="AM36" s="3">
        <v>1175.8413470287926</v>
      </c>
      <c r="AN36" s="3">
        <v>1453.2886264592432</v>
      </c>
      <c r="AO36" s="3">
        <v>1144.2939574961258</v>
      </c>
      <c r="AP36" s="3">
        <v>1141.7304590393956</v>
      </c>
      <c r="AQ36" s="3">
        <v>1202.7970234023835</v>
      </c>
      <c r="AR36" s="3">
        <v>1133.7643147084748</v>
      </c>
      <c r="AS36" s="3">
        <v>1148.6035146948541</v>
      </c>
      <c r="AT36" s="3">
        <v>1073.3518662360557</v>
      </c>
      <c r="AU36" s="3">
        <v>1067.34007663344</v>
      </c>
      <c r="AV36" s="3">
        <v>1013.4797897614635</v>
      </c>
      <c r="AW36" s="3">
        <v>974.16548375916921</v>
      </c>
      <c r="AX36" s="3">
        <v>934.22143027438631</v>
      </c>
      <c r="AY36" s="3">
        <v>1414.3024620224999</v>
      </c>
      <c r="AZ36" s="3">
        <v>1359.259396800235</v>
      </c>
      <c r="BA36" s="3">
        <v>1427.3038687045362</v>
      </c>
      <c r="BB36" s="3">
        <v>1378.1515316556834</v>
      </c>
      <c r="BC36" s="3">
        <v>1363.1047944729519</v>
      </c>
      <c r="BD36" s="3">
        <v>1735.4141795230873</v>
      </c>
      <c r="BE36" s="3">
        <v>1373.6935741351645</v>
      </c>
      <c r="BF36" s="3">
        <v>1303.3487593261573</v>
      </c>
      <c r="BG36" s="3">
        <v>1266.3817963759964</v>
      </c>
      <c r="BH36" s="3">
        <v>1148.1128902896228</v>
      </c>
      <c r="BI36" s="3">
        <v>1220.2457515785866</v>
      </c>
      <c r="BJ36" s="3">
        <v>1196.8465348123189</v>
      </c>
      <c r="BK36" s="3">
        <v>1666.1359291909757</v>
      </c>
      <c r="BL36" s="3">
        <v>1490.9856128203171</v>
      </c>
      <c r="BM36" s="3">
        <v>1282.1196538138213</v>
      </c>
      <c r="BN36" s="3">
        <v>1199.9797627353207</v>
      </c>
      <c r="BO36" s="3">
        <v>1249.9627648165276</v>
      </c>
      <c r="BP36" s="3">
        <v>1536.8909777154029</v>
      </c>
      <c r="BQ36" s="3">
        <v>1236.4006774866691</v>
      </c>
      <c r="BR36" s="3">
        <v>1187.9222360576057</v>
      </c>
      <c r="BS36" s="3">
        <v>1207.086084380401</v>
      </c>
      <c r="BT36" s="3">
        <v>1138.670030673791</v>
      </c>
      <c r="BU36" s="3">
        <v>1090.7229308127908</v>
      </c>
      <c r="BV36" s="3">
        <v>1107.9140226136094</v>
      </c>
      <c r="BW36" s="3">
        <v>542.28938744758932</v>
      </c>
      <c r="BX36" s="3">
        <v>555.92242179186894</v>
      </c>
      <c r="BY36" s="3">
        <v>501.33803946165489</v>
      </c>
      <c r="BZ36" s="3">
        <v>440.64961113572957</v>
      </c>
      <c r="CA36" s="3">
        <v>349.18838446056134</v>
      </c>
      <c r="CB36" s="3">
        <v>363.59538700151671</v>
      </c>
      <c r="CC36" s="3">
        <v>375.25536479337029</v>
      </c>
      <c r="CD36" s="3">
        <v>431.07843337402772</v>
      </c>
      <c r="CE36" s="3">
        <v>364.37057139954931</v>
      </c>
      <c r="CF36" s="3">
        <v>331.50877828746508</v>
      </c>
      <c r="CG36" s="3">
        <v>197.74869317233635</v>
      </c>
      <c r="CH36" s="3">
        <v>217.86117755244783</v>
      </c>
      <c r="CI36" s="3">
        <v>953.0337006289825</v>
      </c>
      <c r="CJ36" s="3">
        <v>1008.7372436023993</v>
      </c>
      <c r="CK36" s="3">
        <v>903.45016850900902</v>
      </c>
      <c r="CL36" s="3">
        <v>943.72101172741623</v>
      </c>
      <c r="CM36" s="3">
        <v>877.09036119735708</v>
      </c>
      <c r="CN36" s="3">
        <v>755.67107042634962</v>
      </c>
      <c r="CO36" s="3">
        <v>1331.9484610677109</v>
      </c>
      <c r="CP36" s="3">
        <v>1200.3551071359295</v>
      </c>
      <c r="CQ36" s="3">
        <v>1276.6277016394872</v>
      </c>
      <c r="CR36" s="3">
        <v>1092.9152314809396</v>
      </c>
      <c r="CS36" s="3">
        <v>1165.9791385025969</v>
      </c>
      <c r="CT36" s="3">
        <v>1054.4251777691768</v>
      </c>
    </row>
    <row r="37" spans="2:98" ht="15" customHeight="1" x14ac:dyDescent="0.15">
      <c r="B37" s="3">
        <v>35.65</v>
      </c>
      <c r="C37" s="3">
        <v>1493.0387434280583</v>
      </c>
      <c r="D37" s="3">
        <v>1293.2140809696175</v>
      </c>
      <c r="E37" s="3">
        <v>1350.5684265918524</v>
      </c>
      <c r="F37" s="3">
        <v>1299.8121964412255</v>
      </c>
      <c r="G37" s="3">
        <v>1247.6236317525463</v>
      </c>
      <c r="H37" s="3">
        <v>1253.0026610329753</v>
      </c>
      <c r="I37" s="3">
        <v>1230.8262266749814</v>
      </c>
      <c r="J37" s="3">
        <v>1144.3373529654139</v>
      </c>
      <c r="K37" s="3">
        <v>1148.497067879189</v>
      </c>
      <c r="L37" s="3">
        <v>1095.271035523918</v>
      </c>
      <c r="M37" s="3">
        <v>1217.5755123363397</v>
      </c>
      <c r="N37" s="3">
        <v>1031.9577792680236</v>
      </c>
      <c r="O37" s="3">
        <v>813.54019558307175</v>
      </c>
      <c r="P37" s="3">
        <v>788.22970073436488</v>
      </c>
      <c r="Q37" s="3">
        <v>892.60563220761162</v>
      </c>
      <c r="R37" s="3">
        <v>845.31363495413495</v>
      </c>
      <c r="S37" s="3">
        <v>1030.2106786591812</v>
      </c>
      <c r="T37" s="3">
        <v>1008.2244964249317</v>
      </c>
      <c r="U37" s="3">
        <v>926.33271012673367</v>
      </c>
      <c r="V37" s="3">
        <v>833.46373125062212</v>
      </c>
      <c r="W37" s="3">
        <v>863.4396013561817</v>
      </c>
      <c r="X37" s="3">
        <v>796.08930953296112</v>
      </c>
      <c r="Y37" s="3">
        <v>736.29183754078304</v>
      </c>
      <c r="Z37" s="3">
        <v>648.11880636490821</v>
      </c>
      <c r="AA37" s="3">
        <v>919.00641667912316</v>
      </c>
      <c r="AB37" s="3">
        <v>881.81937455085472</v>
      </c>
      <c r="AC37" s="3">
        <v>909.97028069366672</v>
      </c>
      <c r="AD37" s="3">
        <v>708.23321855109009</v>
      </c>
      <c r="AE37" s="3">
        <v>724.35061968207845</v>
      </c>
      <c r="AF37" s="3">
        <v>880.80056537371354</v>
      </c>
      <c r="AG37" s="3">
        <v>813.14978853761352</v>
      </c>
      <c r="AH37" s="3">
        <v>760.04916371754098</v>
      </c>
      <c r="AI37" s="3">
        <v>696.28757877663065</v>
      </c>
      <c r="AJ37" s="3">
        <v>697.18524609500992</v>
      </c>
      <c r="AK37" s="3">
        <v>544.54610839285976</v>
      </c>
      <c r="AL37" s="3">
        <v>597.18771519536074</v>
      </c>
      <c r="AM37" s="3">
        <v>1237.9053737805191</v>
      </c>
      <c r="AN37" s="3">
        <v>1528.6993126451525</v>
      </c>
      <c r="AO37" s="3">
        <v>1207.2592905002541</v>
      </c>
      <c r="AP37" s="3">
        <v>1203.9832977678302</v>
      </c>
      <c r="AQ37" s="3">
        <v>1267.9345312605124</v>
      </c>
      <c r="AR37" s="3">
        <v>1192.5723904243023</v>
      </c>
      <c r="AS37" s="3">
        <v>1203.8562202916821</v>
      </c>
      <c r="AT37" s="3">
        <v>1124.8093326849742</v>
      </c>
      <c r="AU37" s="3">
        <v>1124.9588818056839</v>
      </c>
      <c r="AV37" s="3">
        <v>1070.1368396157668</v>
      </c>
      <c r="AW37" s="3">
        <v>1030.0106628619385</v>
      </c>
      <c r="AX37" s="3">
        <v>991.56924077007534</v>
      </c>
      <c r="AY37" s="3">
        <v>1437.6295008792051</v>
      </c>
      <c r="AZ37" s="3">
        <v>1382.1872900350627</v>
      </c>
      <c r="BA37" s="3">
        <v>1451.1132207028152</v>
      </c>
      <c r="BB37" s="3">
        <v>1402.3122115375147</v>
      </c>
      <c r="BC37" s="3">
        <v>1387.7638037585521</v>
      </c>
      <c r="BD37" s="3">
        <v>1763.4905223777776</v>
      </c>
      <c r="BE37" s="3">
        <v>1396.2425730098801</v>
      </c>
      <c r="BF37" s="3">
        <v>1325.1251147815558</v>
      </c>
      <c r="BG37" s="3">
        <v>1288.7047961125265</v>
      </c>
      <c r="BH37" s="3">
        <v>1171.0690743109701</v>
      </c>
      <c r="BI37" s="3">
        <v>1244.8199739276408</v>
      </c>
      <c r="BJ37" s="3">
        <v>1222.4439773085685</v>
      </c>
      <c r="BK37" s="3">
        <v>1704.6979439159484</v>
      </c>
      <c r="BL37" s="3">
        <v>1523.6300582762351</v>
      </c>
      <c r="BM37" s="3">
        <v>1313.0928150755256</v>
      </c>
      <c r="BN37" s="3">
        <v>1229.793801977148</v>
      </c>
      <c r="BO37" s="3">
        <v>1280.1451558430656</v>
      </c>
      <c r="BP37" s="3">
        <v>1573.7474245441579</v>
      </c>
      <c r="BQ37" s="3">
        <v>1264.4906368480397</v>
      </c>
      <c r="BR37" s="3">
        <v>1213.8203027213092</v>
      </c>
      <c r="BS37" s="3">
        <v>1235.8688304200139</v>
      </c>
      <c r="BT37" s="3">
        <v>1166.641205814007</v>
      </c>
      <c r="BU37" s="3">
        <v>1118.6738222404122</v>
      </c>
      <c r="BV37" s="3">
        <v>1135.2927936063654</v>
      </c>
      <c r="BW37" s="3">
        <v>649.33574985400014</v>
      </c>
      <c r="BX37" s="3">
        <v>663.26896179328412</v>
      </c>
      <c r="BY37" s="3">
        <v>630.59123573906197</v>
      </c>
      <c r="BZ37" s="3">
        <v>564.75397705168234</v>
      </c>
      <c r="CA37" s="3">
        <v>470.60906215368874</v>
      </c>
      <c r="CB37" s="3">
        <v>483.97773114345364</v>
      </c>
      <c r="CC37" s="3">
        <v>491.0672655101551</v>
      </c>
      <c r="CD37" s="3">
        <v>549.65372082710803</v>
      </c>
      <c r="CE37" s="3">
        <v>476.58824458621353</v>
      </c>
      <c r="CF37" s="3">
        <v>443.59028574710254</v>
      </c>
      <c r="CG37" s="3">
        <v>288.72015479814758</v>
      </c>
      <c r="CH37" s="3">
        <v>310.36591162607954</v>
      </c>
      <c r="CI37" s="3">
        <v>1049.5013398888709</v>
      </c>
      <c r="CJ37" s="3">
        <v>1100.1347669526604</v>
      </c>
      <c r="CK37" s="3">
        <v>1000.3783544274078</v>
      </c>
      <c r="CL37" s="3">
        <v>1047.3960885986035</v>
      </c>
      <c r="CM37" s="3">
        <v>1002.7025893129407</v>
      </c>
      <c r="CN37" s="3">
        <v>870.54824580622335</v>
      </c>
      <c r="CO37" s="3">
        <v>1364.1092388169902</v>
      </c>
      <c r="CP37" s="3">
        <v>1230.4829042807553</v>
      </c>
      <c r="CQ37" s="3">
        <v>1313.1661199913062</v>
      </c>
      <c r="CR37" s="3">
        <v>1126.2272564127486</v>
      </c>
      <c r="CS37" s="3">
        <v>1209.5951841708668</v>
      </c>
      <c r="CT37" s="3">
        <v>1095.6032647828433</v>
      </c>
    </row>
    <row r="38" spans="2:98" ht="15" customHeight="1" x14ac:dyDescent="0.15">
      <c r="B38" s="3">
        <v>36.590909090909093</v>
      </c>
      <c r="C38" s="3">
        <v>1508.2457607858905</v>
      </c>
      <c r="D38" s="3">
        <v>1301.477370611886</v>
      </c>
      <c r="E38" s="3">
        <v>1364.8476683841188</v>
      </c>
      <c r="F38" s="3">
        <v>1312.2522639750409</v>
      </c>
      <c r="G38" s="3">
        <v>1257.4921377748906</v>
      </c>
      <c r="H38" s="3">
        <v>1272.0329674013578</v>
      </c>
      <c r="I38" s="3">
        <v>1244.2847888122619</v>
      </c>
      <c r="J38" s="3">
        <v>1153.7305720126617</v>
      </c>
      <c r="K38" s="3">
        <v>1165.0538644335757</v>
      </c>
      <c r="L38" s="3">
        <v>1102.3273280973933</v>
      </c>
      <c r="M38" s="3">
        <v>1223.847221494839</v>
      </c>
      <c r="N38" s="3">
        <v>1041.3720892210745</v>
      </c>
      <c r="O38" s="3">
        <v>903.63052954081422</v>
      </c>
      <c r="P38" s="3">
        <v>874.79773396449411</v>
      </c>
      <c r="Q38" s="3">
        <v>985.32251983167828</v>
      </c>
      <c r="R38" s="3">
        <v>935.71415877099355</v>
      </c>
      <c r="S38" s="3">
        <v>1150.352983751651</v>
      </c>
      <c r="T38" s="3">
        <v>1126.5382552241233</v>
      </c>
      <c r="U38" s="3">
        <v>1018.7423513812288</v>
      </c>
      <c r="V38" s="3">
        <v>909.82853764453421</v>
      </c>
      <c r="W38" s="3">
        <v>953.36052003200473</v>
      </c>
      <c r="X38" s="3">
        <v>879.69623773865385</v>
      </c>
      <c r="Y38" s="3">
        <v>829.83011788978195</v>
      </c>
      <c r="Z38" s="3">
        <v>734.97621452305566</v>
      </c>
      <c r="AA38" s="3">
        <v>1047.618752343164</v>
      </c>
      <c r="AB38" s="3">
        <v>1011.4887953622818</v>
      </c>
      <c r="AC38" s="3">
        <v>1032.2933462589356</v>
      </c>
      <c r="AD38" s="3">
        <v>810.16592321720452</v>
      </c>
      <c r="AE38" s="3">
        <v>840.77232167246564</v>
      </c>
      <c r="AF38" s="3">
        <v>1028.9090985601417</v>
      </c>
      <c r="AG38" s="3">
        <v>909.18342272721782</v>
      </c>
      <c r="AH38" s="3">
        <v>851.62934419468741</v>
      </c>
      <c r="AI38" s="3">
        <v>796.48562821544135</v>
      </c>
      <c r="AJ38" s="3">
        <v>792.89010627042319</v>
      </c>
      <c r="AK38" s="3">
        <v>641.97204270887335</v>
      </c>
      <c r="AL38" s="3">
        <v>700.03098072619321</v>
      </c>
      <c r="AM38" s="3">
        <v>1287.1778655021355</v>
      </c>
      <c r="AN38" s="3">
        <v>1591.6262397668761</v>
      </c>
      <c r="AO38" s="3">
        <v>1259.8060051361128</v>
      </c>
      <c r="AP38" s="3">
        <v>1253.4820391942467</v>
      </c>
      <c r="AQ38" s="3">
        <v>1321.6566112928947</v>
      </c>
      <c r="AR38" s="3">
        <v>1240.2680184315886</v>
      </c>
      <c r="AS38" s="3">
        <v>1248.50148821528</v>
      </c>
      <c r="AT38" s="3">
        <v>1166.745835271925</v>
      </c>
      <c r="AU38" s="3">
        <v>1169.6695249966922</v>
      </c>
      <c r="AV38" s="3">
        <v>1115.327396830781</v>
      </c>
      <c r="AW38" s="3">
        <v>1075.7478968659041</v>
      </c>
      <c r="AX38" s="3">
        <v>1039.0457485728241</v>
      </c>
      <c r="AY38" s="3">
        <v>1460.0850355675932</v>
      </c>
      <c r="AZ38" s="3">
        <v>1400.8444692234118</v>
      </c>
      <c r="BA38" s="3">
        <v>1472.173371816679</v>
      </c>
      <c r="BB38" s="3">
        <v>1421.444652922786</v>
      </c>
      <c r="BC38" s="3">
        <v>1408.5814993219672</v>
      </c>
      <c r="BD38" s="3">
        <v>1788.4799752545921</v>
      </c>
      <c r="BE38" s="3">
        <v>1416.1568836551003</v>
      </c>
      <c r="BF38" s="3">
        <v>1343.9888659763285</v>
      </c>
      <c r="BG38" s="3">
        <v>1309.2691548393052</v>
      </c>
      <c r="BH38" s="3">
        <v>1187.4246821211877</v>
      </c>
      <c r="BI38" s="3">
        <v>1264.6039683234769</v>
      </c>
      <c r="BJ38" s="3">
        <v>1241.7184781317953</v>
      </c>
      <c r="BK38" s="3">
        <v>1737.3076501754524</v>
      </c>
      <c r="BL38" s="3">
        <v>1552.7234513158865</v>
      </c>
      <c r="BM38" s="3">
        <v>1337.7908990735959</v>
      </c>
      <c r="BN38" s="3">
        <v>1253.3009348203907</v>
      </c>
      <c r="BO38" s="3">
        <v>1304.724948701896</v>
      </c>
      <c r="BP38" s="3">
        <v>1606.4513532373069</v>
      </c>
      <c r="BQ38" s="3">
        <v>1289.6073910677587</v>
      </c>
      <c r="BR38" s="3">
        <v>1236.3085250328345</v>
      </c>
      <c r="BS38" s="3">
        <v>1260.1464510432859</v>
      </c>
      <c r="BT38" s="3">
        <v>1189.6422550838035</v>
      </c>
      <c r="BU38" s="3">
        <v>1139.2126008748803</v>
      </c>
      <c r="BV38" s="3">
        <v>1157.4237120650441</v>
      </c>
      <c r="BW38" s="3">
        <v>745.92886393588913</v>
      </c>
      <c r="BX38" s="3">
        <v>761.07125027397217</v>
      </c>
      <c r="BY38" s="3">
        <v>751.93826671824263</v>
      </c>
      <c r="BZ38" s="3">
        <v>683.36590713142743</v>
      </c>
      <c r="CA38" s="3">
        <v>599.40239691894453</v>
      </c>
      <c r="CB38" s="3">
        <v>608.87945457354215</v>
      </c>
      <c r="CC38" s="3">
        <v>605.96196109509981</v>
      </c>
      <c r="CD38" s="3">
        <v>663.3876803842146</v>
      </c>
      <c r="CE38" s="3">
        <v>589.94247891146961</v>
      </c>
      <c r="CF38" s="3">
        <v>562.63137382406342</v>
      </c>
      <c r="CG38" s="3">
        <v>413.19679802233622</v>
      </c>
      <c r="CH38" s="3">
        <v>425.39068691936535</v>
      </c>
      <c r="CI38" s="3">
        <v>1134.8286449516011</v>
      </c>
      <c r="CJ38" s="3">
        <v>1180.0969006666116</v>
      </c>
      <c r="CK38" s="3">
        <v>1081.6154860542649</v>
      </c>
      <c r="CL38" s="3">
        <v>1132.4521273434609</v>
      </c>
      <c r="CM38" s="3">
        <v>1106.9285502303558</v>
      </c>
      <c r="CN38" s="3">
        <v>966.53294078601846</v>
      </c>
      <c r="CO38" s="3">
        <v>1391.9746572658078</v>
      </c>
      <c r="CP38" s="3">
        <v>1257.457239873472</v>
      </c>
      <c r="CQ38" s="3">
        <v>1343.9280290781157</v>
      </c>
      <c r="CR38" s="3">
        <v>1153.9939286950823</v>
      </c>
      <c r="CS38" s="3">
        <v>1244.9499767149873</v>
      </c>
      <c r="CT38" s="3">
        <v>1131.7181193897709</v>
      </c>
    </row>
    <row r="39" spans="2:98" ht="15" customHeight="1" x14ac:dyDescent="0.15">
      <c r="B39" s="3">
        <v>37.590909090909093</v>
      </c>
      <c r="C39" s="3">
        <v>1521.3744214853793</v>
      </c>
      <c r="D39" s="3">
        <v>1314.4377680778759</v>
      </c>
      <c r="E39" s="3">
        <v>1377.7864149286549</v>
      </c>
      <c r="F39" s="3">
        <v>1320.5193640344505</v>
      </c>
      <c r="G39" s="3">
        <v>1269.1395194260833</v>
      </c>
      <c r="H39" s="3">
        <v>1289.0719169605022</v>
      </c>
      <c r="I39" s="3">
        <v>1249.5473740455454</v>
      </c>
      <c r="J39" s="3">
        <v>1158.4630317930466</v>
      </c>
      <c r="K39" s="3">
        <v>1180.4980309507509</v>
      </c>
      <c r="L39" s="3">
        <v>1107.7438856810061</v>
      </c>
      <c r="M39" s="3">
        <v>1237.4344616544436</v>
      </c>
      <c r="N39" s="3">
        <v>1027.5005058769984</v>
      </c>
      <c r="O39" s="3">
        <v>979.47041206243432</v>
      </c>
      <c r="P39" s="3">
        <v>947.1849785444241</v>
      </c>
      <c r="Q39" s="3">
        <v>1064.9849037246154</v>
      </c>
      <c r="R39" s="3">
        <v>1011.1745408426159</v>
      </c>
      <c r="S39" s="3">
        <v>1250.0818197211902</v>
      </c>
      <c r="T39" s="3">
        <v>1223.4216920229928</v>
      </c>
      <c r="U39" s="3">
        <v>1093.3586401667615</v>
      </c>
      <c r="V39" s="3">
        <v>972.14274150002495</v>
      </c>
      <c r="W39" s="3">
        <v>1024.6361714704899</v>
      </c>
      <c r="X39" s="3">
        <v>946.57256975150369</v>
      </c>
      <c r="Y39" s="3">
        <v>904.6167410193774</v>
      </c>
      <c r="Z39" s="3">
        <v>807.33770308373596</v>
      </c>
      <c r="AA39" s="3">
        <v>1157.7128411856552</v>
      </c>
      <c r="AB39" s="3">
        <v>1123.2643521009898</v>
      </c>
      <c r="AC39" s="3">
        <v>1133.9894992119439</v>
      </c>
      <c r="AD39" s="3">
        <v>896.53092087870607</v>
      </c>
      <c r="AE39" s="3">
        <v>938.85114858540271</v>
      </c>
      <c r="AF39" s="3">
        <v>1154.3267407046496</v>
      </c>
      <c r="AG39" s="3">
        <v>988.36890954235196</v>
      </c>
      <c r="AH39" s="3">
        <v>924.70486951481143</v>
      </c>
      <c r="AI39" s="3">
        <v>878.35952591295427</v>
      </c>
      <c r="AJ39" s="3">
        <v>868.02619470943125</v>
      </c>
      <c r="AK39" s="3">
        <v>724.46606398164147</v>
      </c>
      <c r="AL39" s="3">
        <v>786.86217279991706</v>
      </c>
      <c r="AM39" s="3">
        <v>1330.1289799245988</v>
      </c>
      <c r="AN39" s="3">
        <v>1642.7929566218781</v>
      </c>
      <c r="AO39" s="3">
        <v>1305.113506129486</v>
      </c>
      <c r="AP39" s="3">
        <v>1296.9209021391162</v>
      </c>
      <c r="AQ39" s="3">
        <v>1367.3211992669724</v>
      </c>
      <c r="AR39" s="3">
        <v>1282.9828682260945</v>
      </c>
      <c r="AS39" s="3">
        <v>1291.4483921959497</v>
      </c>
      <c r="AT39" s="3">
        <v>1203.3822582245916</v>
      </c>
      <c r="AU39" s="3">
        <v>1205.5782693134008</v>
      </c>
      <c r="AV39" s="3">
        <v>1151.4740439303457</v>
      </c>
      <c r="AW39" s="3">
        <v>1110.4005153378405</v>
      </c>
      <c r="AX39" s="3">
        <v>1073.5866355475071</v>
      </c>
      <c r="AY39" s="3">
        <v>1479.441911803289</v>
      </c>
      <c r="AZ39" s="3">
        <v>1418.8074783916006</v>
      </c>
      <c r="BA39" s="3">
        <v>1493.2231851854619</v>
      </c>
      <c r="BB39" s="3">
        <v>1440.5157662004985</v>
      </c>
      <c r="BC39" s="3">
        <v>1429.2941850212526</v>
      </c>
      <c r="BD39" s="3">
        <v>1808.5602181758543</v>
      </c>
      <c r="BE39" s="3">
        <v>1433.1236609587388</v>
      </c>
      <c r="BF39" s="3">
        <v>1363.4757633534759</v>
      </c>
      <c r="BG39" s="3">
        <v>1325.3733521586125</v>
      </c>
      <c r="BH39" s="3">
        <v>1199.395204958626</v>
      </c>
      <c r="BI39" s="3">
        <v>1279.4828523698743</v>
      </c>
      <c r="BJ39" s="3">
        <v>1257.9720263021882</v>
      </c>
      <c r="BK39" s="3">
        <v>1767.7478418289254</v>
      </c>
      <c r="BL39" s="3">
        <v>1577.8957987184247</v>
      </c>
      <c r="BM39" s="3">
        <v>1361.6164905876603</v>
      </c>
      <c r="BN39" s="3">
        <v>1280.1555671789288</v>
      </c>
      <c r="BO39" s="3">
        <v>1326.9374400221675</v>
      </c>
      <c r="BP39" s="3">
        <v>1639.1824799888593</v>
      </c>
      <c r="BQ39" s="3">
        <v>1310.570855336686</v>
      </c>
      <c r="BR39" s="3">
        <v>1254.1855245087565</v>
      </c>
      <c r="BS39" s="3">
        <v>1280.4313371145263</v>
      </c>
      <c r="BT39" s="3">
        <v>1207.3939169310581</v>
      </c>
      <c r="BU39" s="3">
        <v>1155.4819864787266</v>
      </c>
      <c r="BV39" s="3">
        <v>1174.2363075498654</v>
      </c>
      <c r="BW39" s="3">
        <v>830.80868020566766</v>
      </c>
      <c r="BX39" s="3">
        <v>846.12590224682492</v>
      </c>
      <c r="BY39" s="3">
        <v>859.78995746579142</v>
      </c>
      <c r="BZ39" s="3">
        <v>791.01383781928291</v>
      </c>
      <c r="CA39" s="3">
        <v>721.64789227096026</v>
      </c>
      <c r="CB39" s="3">
        <v>728.63052614978551</v>
      </c>
      <c r="CC39" s="3">
        <v>710.23191562293198</v>
      </c>
      <c r="CD39" s="3">
        <v>762.27393744177243</v>
      </c>
      <c r="CE39" s="3">
        <v>692.47114755398616</v>
      </c>
      <c r="CF39" s="3">
        <v>673.35069829748227</v>
      </c>
      <c r="CG39" s="3">
        <v>538.13070926946068</v>
      </c>
      <c r="CH39" s="3">
        <v>535.44120927708286</v>
      </c>
      <c r="CI39" s="3">
        <v>1205.0871432839633</v>
      </c>
      <c r="CJ39" s="3">
        <v>1249.6511719216476</v>
      </c>
      <c r="CK39" s="3">
        <v>1149.4085551023334</v>
      </c>
      <c r="CL39" s="3">
        <v>1205.0517461320198</v>
      </c>
      <c r="CM39" s="3">
        <v>1194.0176196414225</v>
      </c>
      <c r="CN39" s="3">
        <v>1047.1988023696542</v>
      </c>
      <c r="CO39" s="3">
        <v>1414.8973588547822</v>
      </c>
      <c r="CP39" s="3">
        <v>1279.3221679818255</v>
      </c>
      <c r="CQ39" s="3">
        <v>1370.4315782513468</v>
      </c>
      <c r="CR39" s="3">
        <v>1174.7731936645096</v>
      </c>
      <c r="CS39" s="3">
        <v>1272.243905855986</v>
      </c>
      <c r="CT39" s="3">
        <v>1158.8995682055129</v>
      </c>
    </row>
    <row r="40" spans="2:98" ht="15" customHeight="1" x14ac:dyDescent="0.15">
      <c r="B40" s="3">
        <v>38.590909090909093</v>
      </c>
      <c r="C40" s="3">
        <v>1529.6132020947268</v>
      </c>
      <c r="D40" s="3">
        <v>1322.3102283710634</v>
      </c>
      <c r="E40" s="3">
        <v>1388.3316412014556</v>
      </c>
      <c r="F40" s="3">
        <v>1329.0411626433342</v>
      </c>
      <c r="G40" s="3">
        <v>1277.6986327962068</v>
      </c>
      <c r="H40" s="3">
        <v>1304.6855732220299</v>
      </c>
      <c r="I40" s="3">
        <v>1254.2687641108348</v>
      </c>
      <c r="J40" s="3">
        <v>1166.4776717917264</v>
      </c>
      <c r="K40" s="3">
        <v>1191.7985836523105</v>
      </c>
      <c r="L40" s="3">
        <v>1112.092006536029</v>
      </c>
      <c r="M40" s="3">
        <v>1247.1125008651959</v>
      </c>
      <c r="N40" s="3">
        <v>1032.9814857490364</v>
      </c>
      <c r="O40" s="3">
        <v>1037.9097266235378</v>
      </c>
      <c r="P40" s="3">
        <v>1004.1891885336369</v>
      </c>
      <c r="Q40" s="3">
        <v>1127.4267038327664</v>
      </c>
      <c r="R40" s="3">
        <v>1069.7124679233723</v>
      </c>
      <c r="S40" s="3">
        <v>1327.1406577762034</v>
      </c>
      <c r="T40" s="3">
        <v>1300.0152563839297</v>
      </c>
      <c r="U40" s="3">
        <v>1152.9694834883765</v>
      </c>
      <c r="V40" s="3">
        <v>1021.6379333175755</v>
      </c>
      <c r="W40" s="3">
        <v>1083.2746752268852</v>
      </c>
      <c r="X40" s="3">
        <v>1001.7738731258414</v>
      </c>
      <c r="Y40" s="3">
        <v>965.47933682530117</v>
      </c>
      <c r="Z40" s="3">
        <v>867.70951663232972</v>
      </c>
      <c r="AA40" s="3">
        <v>1242.1925344556869</v>
      </c>
      <c r="AB40" s="3">
        <v>1209.0354888823442</v>
      </c>
      <c r="AC40" s="3">
        <v>1213.2327715074546</v>
      </c>
      <c r="AD40" s="3">
        <v>963.75468509813788</v>
      </c>
      <c r="AE40" s="3">
        <v>1016.017888924308</v>
      </c>
      <c r="AF40" s="3">
        <v>1253.1306403560827</v>
      </c>
      <c r="AG40" s="3">
        <v>1050.8545809895359</v>
      </c>
      <c r="AH40" s="3">
        <v>981.67928798562207</v>
      </c>
      <c r="AI40" s="3">
        <v>942.20888412955503</v>
      </c>
      <c r="AJ40" s="3">
        <v>929.33862640025984</v>
      </c>
      <c r="AK40" s="3">
        <v>792.87662645886667</v>
      </c>
      <c r="AL40" s="3">
        <v>856.93390957651116</v>
      </c>
      <c r="AM40" s="3">
        <v>1361.0525654865742</v>
      </c>
      <c r="AN40" s="3">
        <v>1682.716201054923</v>
      </c>
      <c r="AO40" s="3">
        <v>1336.7562317582276</v>
      </c>
      <c r="AP40" s="3">
        <v>1330.0095673337864</v>
      </c>
      <c r="AQ40" s="3">
        <v>1401.8152043098864</v>
      </c>
      <c r="AR40" s="3">
        <v>1314.8139358358455</v>
      </c>
      <c r="AS40" s="3">
        <v>1321.568150392626</v>
      </c>
      <c r="AT40" s="3">
        <v>1231.0342057619364</v>
      </c>
      <c r="AU40" s="3">
        <v>1233.0550182988941</v>
      </c>
      <c r="AV40" s="3">
        <v>1179.7536923288062</v>
      </c>
      <c r="AW40" s="3">
        <v>1138.7696067712404</v>
      </c>
      <c r="AX40" s="3">
        <v>1103.2607238971427</v>
      </c>
      <c r="AY40" s="3">
        <v>1493.1692659592727</v>
      </c>
      <c r="AZ40" s="3">
        <v>1432.3314832343465</v>
      </c>
      <c r="BA40" s="3">
        <v>1507.7556984570904</v>
      </c>
      <c r="BB40" s="3">
        <v>1455.263587415903</v>
      </c>
      <c r="BC40" s="3">
        <v>1443.5125045302041</v>
      </c>
      <c r="BD40" s="3">
        <v>1825.240814875554</v>
      </c>
      <c r="BE40" s="3">
        <v>1444.9903537721923</v>
      </c>
      <c r="BF40" s="3">
        <v>1377.4656611985131</v>
      </c>
      <c r="BG40" s="3">
        <v>1339.676615337012</v>
      </c>
      <c r="BH40" s="3">
        <v>1210.3232197864429</v>
      </c>
      <c r="BI40" s="3">
        <v>1292.4981849118722</v>
      </c>
      <c r="BJ40" s="3">
        <v>1270.1544502208496</v>
      </c>
      <c r="BK40" s="3">
        <v>1788.2641404922533</v>
      </c>
      <c r="BL40" s="3">
        <v>1596.8570867637816</v>
      </c>
      <c r="BM40" s="3">
        <v>1378.2503018351781</v>
      </c>
      <c r="BN40" s="3">
        <v>1297.2108815006486</v>
      </c>
      <c r="BO40" s="3">
        <v>1343.9000129400195</v>
      </c>
      <c r="BP40" s="3">
        <v>1663.0627825429756</v>
      </c>
      <c r="BQ40" s="3">
        <v>1326.5449140283279</v>
      </c>
      <c r="BR40" s="3">
        <v>1270.4217197083644</v>
      </c>
      <c r="BS40" s="3">
        <v>1296.3546192144038</v>
      </c>
      <c r="BT40" s="3">
        <v>1221.324644529403</v>
      </c>
      <c r="BU40" s="3">
        <v>1169.9875208799515</v>
      </c>
      <c r="BV40" s="3">
        <v>1189.5563343674021</v>
      </c>
      <c r="BW40" s="3">
        <v>899.79210976689683</v>
      </c>
      <c r="BX40" s="3">
        <v>915.59673947587873</v>
      </c>
      <c r="BY40" s="3">
        <v>946.20921676605531</v>
      </c>
      <c r="BZ40" s="3">
        <v>878.51449147228413</v>
      </c>
      <c r="CA40" s="3">
        <v>825.45687804322768</v>
      </c>
      <c r="CB40" s="3">
        <v>828.02376326512103</v>
      </c>
      <c r="CC40" s="3">
        <v>798.31580325813729</v>
      </c>
      <c r="CD40" s="3">
        <v>845.21487997557051</v>
      </c>
      <c r="CE40" s="3">
        <v>779.11446549621553</v>
      </c>
      <c r="CF40" s="3">
        <v>768.39791464580901</v>
      </c>
      <c r="CG40" s="3">
        <v>660.1538178457937</v>
      </c>
      <c r="CH40" s="3">
        <v>637.47546764976255</v>
      </c>
      <c r="CI40" s="3">
        <v>1262.6343263982817</v>
      </c>
      <c r="CJ40" s="3">
        <v>1303.5961248481537</v>
      </c>
      <c r="CK40" s="3">
        <v>1200.1366838968727</v>
      </c>
      <c r="CL40" s="3">
        <v>1258.5535680606433</v>
      </c>
      <c r="CM40" s="3">
        <v>1260.0951559503549</v>
      </c>
      <c r="CN40" s="3">
        <v>1108.6323659325053</v>
      </c>
      <c r="CO40" s="3">
        <v>1432.7224095162408</v>
      </c>
      <c r="CP40" s="3">
        <v>1297.5253167274939</v>
      </c>
      <c r="CQ40" s="3">
        <v>1391.1914747894145</v>
      </c>
      <c r="CR40" s="3">
        <v>1192.8441414683896</v>
      </c>
      <c r="CS40" s="3">
        <v>1294.8495199646652</v>
      </c>
      <c r="CT40" s="3">
        <v>1180.5710239517214</v>
      </c>
    </row>
    <row r="41" spans="2:98" ht="15" customHeight="1" x14ac:dyDescent="0.15">
      <c r="B41" s="3">
        <v>39.590909090909093</v>
      </c>
      <c r="C41" s="3">
        <v>1535.6314834363263</v>
      </c>
      <c r="D41" s="3">
        <v>1330.0719312943947</v>
      </c>
      <c r="E41" s="3">
        <v>1396.8734161126927</v>
      </c>
      <c r="F41" s="3">
        <v>1342.89445742112</v>
      </c>
      <c r="G41" s="3">
        <v>1288.0066440034536</v>
      </c>
      <c r="H41" s="3">
        <v>1315.4305479282107</v>
      </c>
      <c r="I41" s="3">
        <v>1256.9351922624298</v>
      </c>
      <c r="J41" s="3">
        <v>1174.5182231979466</v>
      </c>
      <c r="K41" s="3">
        <v>1197.0121119537548</v>
      </c>
      <c r="L41" s="3">
        <v>1116.8820561219129</v>
      </c>
      <c r="M41" s="3">
        <v>1252.9633933007815</v>
      </c>
      <c r="N41" s="3">
        <v>1041.3146197682065</v>
      </c>
      <c r="O41" s="3">
        <v>1089.9569220539324</v>
      </c>
      <c r="P41" s="3">
        <v>1053.0501128378116</v>
      </c>
      <c r="Q41" s="3">
        <v>1183.4158992686598</v>
      </c>
      <c r="R41" s="3">
        <v>1121.7244904806817</v>
      </c>
      <c r="S41" s="3">
        <v>1395.9063082758976</v>
      </c>
      <c r="T41" s="3">
        <v>1367.5000291238671</v>
      </c>
      <c r="U41" s="3">
        <v>1205.3000591885941</v>
      </c>
      <c r="V41" s="3">
        <v>1064.6821478667907</v>
      </c>
      <c r="W41" s="3">
        <v>1134.9895057166777</v>
      </c>
      <c r="X41" s="3">
        <v>1051.9193382735257</v>
      </c>
      <c r="Y41" s="3">
        <v>1020.6880899802528</v>
      </c>
      <c r="Z41" s="3">
        <v>923.28474668716672</v>
      </c>
      <c r="AA41" s="3">
        <v>1314.4197380137616</v>
      </c>
      <c r="AB41" s="3">
        <v>1282.5665715234732</v>
      </c>
      <c r="AC41" s="3">
        <v>1281.438487468806</v>
      </c>
      <c r="AD41" s="3">
        <v>1020.8917035173235</v>
      </c>
      <c r="AE41" s="3">
        <v>1083.5963640013988</v>
      </c>
      <c r="AF41" s="3">
        <v>1339.0748190548923</v>
      </c>
      <c r="AG41" s="3">
        <v>1106.6168362059561</v>
      </c>
      <c r="AH41" s="3">
        <v>1029.6558444695595</v>
      </c>
      <c r="AI41" s="3">
        <v>997.16614181192801</v>
      </c>
      <c r="AJ41" s="3">
        <v>984.04724606392301</v>
      </c>
      <c r="AK41" s="3">
        <v>854.0897289940425</v>
      </c>
      <c r="AL41" s="3">
        <v>920.25619022756189</v>
      </c>
      <c r="AM41" s="3">
        <v>1385.9571895630609</v>
      </c>
      <c r="AN41" s="3">
        <v>1716.4777654009163</v>
      </c>
      <c r="AO41" s="3">
        <v>1361.2296663618511</v>
      </c>
      <c r="AP41" s="3">
        <v>1357.8217107621549</v>
      </c>
      <c r="AQ41" s="3">
        <v>1433.2528716438949</v>
      </c>
      <c r="AR41" s="3">
        <v>1341.7888157253603</v>
      </c>
      <c r="AS41" s="3">
        <v>1346.2171767335074</v>
      </c>
      <c r="AT41" s="3">
        <v>1255.1169256764979</v>
      </c>
      <c r="AU41" s="3">
        <v>1258.9110342312702</v>
      </c>
      <c r="AV41" s="3">
        <v>1204.2542939119132</v>
      </c>
      <c r="AW41" s="3">
        <v>1163.0111718071548</v>
      </c>
      <c r="AX41" s="3">
        <v>1131.1103517742026</v>
      </c>
      <c r="AY41" s="3">
        <v>1503.9473492280399</v>
      </c>
      <c r="AZ41" s="3">
        <v>1444.4343519370127</v>
      </c>
      <c r="BA41" s="3">
        <v>1518.6271750055985</v>
      </c>
      <c r="BB41" s="3">
        <v>1469.1138274983514</v>
      </c>
      <c r="BC41" s="3">
        <v>1453.3348857983412</v>
      </c>
      <c r="BD41" s="3">
        <v>1840.4768679966339</v>
      </c>
      <c r="BE41" s="3">
        <v>1455.4974570258678</v>
      </c>
      <c r="BF41" s="3">
        <v>1387.8656824702939</v>
      </c>
      <c r="BG41" s="3">
        <v>1353.9069834217444</v>
      </c>
      <c r="BH41" s="3">
        <v>1222.9152419535162</v>
      </c>
      <c r="BI41" s="3">
        <v>1306.6039643746226</v>
      </c>
      <c r="BJ41" s="3">
        <v>1283.4559912059487</v>
      </c>
      <c r="BK41" s="3">
        <v>1803.9653527495868</v>
      </c>
      <c r="BL41" s="3">
        <v>1612.1304637573944</v>
      </c>
      <c r="BM41" s="3">
        <v>1391.4535032518565</v>
      </c>
      <c r="BN41" s="3">
        <v>1311.0928786117165</v>
      </c>
      <c r="BO41" s="3">
        <v>1360.4057038881742</v>
      </c>
      <c r="BP41" s="3">
        <v>1681.3821107564827</v>
      </c>
      <c r="BQ41" s="3">
        <v>1339.8903271790091</v>
      </c>
      <c r="BR41" s="3">
        <v>1284.9566073110575</v>
      </c>
      <c r="BS41" s="3">
        <v>1311.8139836943401</v>
      </c>
      <c r="BT41" s="3">
        <v>1232.8871945339865</v>
      </c>
      <c r="BU41" s="3">
        <v>1183.6835749991781</v>
      </c>
      <c r="BV41" s="3">
        <v>1203.777170705308</v>
      </c>
      <c r="BW41" s="3">
        <v>960.54046145035841</v>
      </c>
      <c r="BX41" s="3">
        <v>977.34920038260793</v>
      </c>
      <c r="BY41" s="3">
        <v>1020.9774471597957</v>
      </c>
      <c r="BZ41" s="3">
        <v>957.06751436301056</v>
      </c>
      <c r="CA41" s="3">
        <v>917.1327790868944</v>
      </c>
      <c r="CB41" s="3">
        <v>915.89677665501461</v>
      </c>
      <c r="CC41" s="3">
        <v>878.2251375440942</v>
      </c>
      <c r="CD41" s="3">
        <v>919.67815746136648</v>
      </c>
      <c r="CE41" s="3">
        <v>856.90115559994274</v>
      </c>
      <c r="CF41" s="3">
        <v>853.03151570584203</v>
      </c>
      <c r="CG41" s="3">
        <v>776.77692873631872</v>
      </c>
      <c r="CH41" s="3">
        <v>730.93105623912425</v>
      </c>
      <c r="CI41" s="3">
        <v>1308.8408811108136</v>
      </c>
      <c r="CJ41" s="3">
        <v>1348.0199946987248</v>
      </c>
      <c r="CK41" s="3">
        <v>1239.7404702435847</v>
      </c>
      <c r="CL41" s="3">
        <v>1301.5330701506432</v>
      </c>
      <c r="CM41" s="3">
        <v>1315.2841369928635</v>
      </c>
      <c r="CN41" s="3">
        <v>1160.4600625052888</v>
      </c>
      <c r="CO41" s="3">
        <v>1445.6422455026502</v>
      </c>
      <c r="CP41" s="3">
        <v>1313.4528670234088</v>
      </c>
      <c r="CQ41" s="3">
        <v>1409.1905272388831</v>
      </c>
      <c r="CR41" s="3">
        <v>1210.3624282219462</v>
      </c>
      <c r="CS41" s="3">
        <v>1314.8388936945516</v>
      </c>
      <c r="CT41" s="3">
        <v>1197.611407758968</v>
      </c>
    </row>
  </sheetData>
  <sheetProtection sheet="1"/>
  <printOptions headings="1" gridLines="1"/>
  <pageMargins left="0" right="0" top="0" bottom="0" header="0" footer="0"/>
  <pageSetup paperSize="0" pageOrder="overThenDown" orientation="portrait" blackAndWhite="1" useFirstPageNumber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97"/>
  <sheetViews>
    <sheetView tabSelected="1" zoomScaleNormal="100" workbookViewId="0">
      <pane xSplit="1" ySplit="1" topLeftCell="E2" activePane="bottomRight" state="frozenSplit"/>
      <selection pane="topRight"/>
      <selection pane="bottomLeft"/>
      <selection pane="bottomRight" activeCell="BD34" sqref="BD34"/>
    </sheetView>
  </sheetViews>
  <sheetFormatPr baseColWidth="10" defaultColWidth="10" defaultRowHeight="15" customHeight="1" x14ac:dyDescent="0.15"/>
  <cols>
    <col min="1" max="1" width="5.75" style="1" customWidth="1"/>
    <col min="2" max="2" width="8.25" customWidth="1"/>
    <col min="3" max="3" width="11.75" customWidth="1"/>
    <col min="4" max="5" width="16.75" customWidth="1"/>
    <col min="7" max="7" width="16.75" customWidth="1"/>
    <col min="8" max="8" width="8.25" customWidth="1"/>
    <col min="9" max="9" width="13.25" customWidth="1"/>
    <col min="10" max="10" width="16.75" hidden="1" customWidth="1"/>
    <col min="11" max="11" width="8.25" hidden="1" customWidth="1"/>
    <col min="12" max="13" width="13.25" hidden="1" customWidth="1"/>
    <col min="14" max="14" width="8.25" customWidth="1"/>
    <col min="16" max="16" width="17" customWidth="1"/>
    <col min="17" max="17" width="11.5" customWidth="1"/>
    <col min="27" max="27" width="17" bestFit="1" customWidth="1"/>
    <col min="31" max="31" width="17" bestFit="1" customWidth="1"/>
    <col min="35" max="35" width="20" customWidth="1"/>
    <col min="39" max="39" width="16.25" customWidth="1"/>
  </cols>
  <sheetData>
    <row r="1" spans="2:54" s="1" customFormat="1" ht="33.75" customHeight="1" x14ac:dyDescent="0.15">
      <c r="B1" s="4" t="s">
        <v>97</v>
      </c>
      <c r="C1" s="4" t="s">
        <v>98</v>
      </c>
      <c r="D1" s="4" t="s">
        <v>99</v>
      </c>
      <c r="E1" s="4" t="s">
        <v>100</v>
      </c>
      <c r="F1" s="4" t="s">
        <v>101</v>
      </c>
      <c r="G1" s="4" t="s">
        <v>102</v>
      </c>
      <c r="H1" s="4" t="s">
        <v>103</v>
      </c>
      <c r="I1" s="4" t="s">
        <v>104</v>
      </c>
      <c r="J1" s="4" t="s">
        <v>105</v>
      </c>
      <c r="K1" s="4" t="s">
        <v>106</v>
      </c>
      <c r="L1" s="4" t="s">
        <v>107</v>
      </c>
      <c r="M1" s="4" t="s">
        <v>108</v>
      </c>
      <c r="N1" s="4" t="s">
        <v>109</v>
      </c>
    </row>
    <row r="2" spans="2:54" ht="15" customHeight="1" x14ac:dyDescent="0.15">
      <c r="B2" s="5" t="s">
        <v>1</v>
      </c>
      <c r="C2" s="6" t="s">
        <v>110</v>
      </c>
      <c r="D2" s="13" t="s">
        <v>118</v>
      </c>
      <c r="E2" s="13" t="s">
        <v>112</v>
      </c>
      <c r="F2" s="7">
        <v>1</v>
      </c>
      <c r="G2" s="8">
        <v>17.836094632384146</v>
      </c>
      <c r="H2" s="9">
        <v>26.181165002311687</v>
      </c>
      <c r="I2" s="10">
        <v>4.6964163231749554</v>
      </c>
      <c r="J2" s="11">
        <v>0</v>
      </c>
      <c r="K2" s="10" t="e">
        <v>#NUM!</v>
      </c>
      <c r="L2" s="12">
        <v>0</v>
      </c>
      <c r="M2" s="12">
        <v>0</v>
      </c>
      <c r="N2" s="5" t="s">
        <v>111</v>
      </c>
      <c r="W2" s="16" t="s">
        <v>135</v>
      </c>
      <c r="AA2" s="16" t="s">
        <v>136</v>
      </c>
      <c r="AE2" s="16" t="s">
        <v>137</v>
      </c>
      <c r="AI2" s="16" t="s">
        <v>138</v>
      </c>
      <c r="AM2" s="16" t="s">
        <v>151</v>
      </c>
      <c r="AQ2" s="16" t="s">
        <v>152</v>
      </c>
      <c r="AU2" s="16" t="s">
        <v>153</v>
      </c>
      <c r="AY2" s="16" t="s">
        <v>154</v>
      </c>
    </row>
    <row r="3" spans="2:54" ht="15" customHeight="1" x14ac:dyDescent="0.15">
      <c r="B3" s="5" t="s">
        <v>2</v>
      </c>
      <c r="C3" s="6" t="s">
        <v>110</v>
      </c>
      <c r="D3" s="13" t="s">
        <v>118</v>
      </c>
      <c r="E3" s="13" t="s">
        <v>112</v>
      </c>
      <c r="F3" s="7">
        <v>2</v>
      </c>
      <c r="G3" s="8">
        <v>17.980205244304795</v>
      </c>
      <c r="H3" s="9">
        <v>26.181165002311687</v>
      </c>
      <c r="I3" s="10">
        <v>4.6964163231749554</v>
      </c>
      <c r="J3" s="11">
        <v>0</v>
      </c>
      <c r="K3" s="10" t="e">
        <v>#NUM!</v>
      </c>
      <c r="L3" s="12">
        <v>0</v>
      </c>
      <c r="M3" s="12">
        <v>0</v>
      </c>
      <c r="N3" s="5" t="s">
        <v>111</v>
      </c>
      <c r="P3" s="13" t="s">
        <v>134</v>
      </c>
      <c r="Q3" s="13" t="s">
        <v>132</v>
      </c>
      <c r="R3" s="22" t="s">
        <v>143</v>
      </c>
      <c r="S3" s="16" t="s">
        <v>144</v>
      </c>
      <c r="U3" s="16" t="s">
        <v>134</v>
      </c>
      <c r="W3" s="16" t="s">
        <v>139</v>
      </c>
      <c r="X3" s="16" t="s">
        <v>140</v>
      </c>
      <c r="Y3" s="16" t="s">
        <v>141</v>
      </c>
      <c r="Z3" s="16" t="s">
        <v>142</v>
      </c>
      <c r="AA3" s="16" t="s">
        <v>139</v>
      </c>
      <c r="AB3" s="16" t="s">
        <v>140</v>
      </c>
      <c r="AC3" s="16" t="s">
        <v>141</v>
      </c>
      <c r="AD3" s="16" t="s">
        <v>142</v>
      </c>
      <c r="AE3" s="16" t="s">
        <v>139</v>
      </c>
      <c r="AF3" s="16" t="s">
        <v>140</v>
      </c>
      <c r="AG3" s="16" t="s">
        <v>141</v>
      </c>
      <c r="AH3" s="16" t="s">
        <v>142</v>
      </c>
      <c r="AI3" s="16" t="s">
        <v>139</v>
      </c>
      <c r="AJ3" s="16" t="s">
        <v>140</v>
      </c>
      <c r="AK3" s="16" t="s">
        <v>141</v>
      </c>
      <c r="AL3" s="16" t="s">
        <v>142</v>
      </c>
      <c r="AM3" s="16" t="s">
        <v>139</v>
      </c>
      <c r="AN3" s="16" t="s">
        <v>140</v>
      </c>
      <c r="AO3" s="16" t="s">
        <v>141</v>
      </c>
      <c r="AP3" s="16" t="s">
        <v>142</v>
      </c>
      <c r="AQ3" s="16" t="s">
        <v>139</v>
      </c>
      <c r="AR3" s="16" t="s">
        <v>140</v>
      </c>
      <c r="AS3" s="16" t="s">
        <v>141</v>
      </c>
      <c r="AT3" s="16" t="s">
        <v>142</v>
      </c>
      <c r="AU3" s="16" t="s">
        <v>139</v>
      </c>
      <c r="AV3" s="16" t="s">
        <v>140</v>
      </c>
      <c r="AW3" s="16" t="s">
        <v>141</v>
      </c>
      <c r="AX3" s="16" t="s">
        <v>142</v>
      </c>
      <c r="AY3" s="16" t="s">
        <v>139</v>
      </c>
      <c r="AZ3" s="16" t="s">
        <v>140</v>
      </c>
      <c r="BA3" s="16" t="s">
        <v>141</v>
      </c>
      <c r="BB3" s="16" t="s">
        <v>142</v>
      </c>
    </row>
    <row r="4" spans="2:54" ht="15" customHeight="1" x14ac:dyDescent="0.15">
      <c r="B4" s="5" t="s">
        <v>3</v>
      </c>
      <c r="C4" s="6" t="s">
        <v>110</v>
      </c>
      <c r="D4" s="13" t="s">
        <v>119</v>
      </c>
      <c r="E4" s="13" t="s">
        <v>112</v>
      </c>
      <c r="F4" s="7">
        <v>1</v>
      </c>
      <c r="G4" s="8">
        <v>18.178394794232425</v>
      </c>
      <c r="H4" s="9">
        <v>26.181165002311687</v>
      </c>
      <c r="I4" s="10">
        <v>4.6964163231749554</v>
      </c>
      <c r="J4" s="11">
        <v>0</v>
      </c>
      <c r="K4" s="10" t="e">
        <v>#NUM!</v>
      </c>
      <c r="L4" s="12">
        <v>0</v>
      </c>
      <c r="M4" s="12">
        <v>0</v>
      </c>
      <c r="N4" s="5" t="s">
        <v>111</v>
      </c>
      <c r="P4" s="14" t="s">
        <v>118</v>
      </c>
      <c r="Q4" s="14" t="s">
        <v>112</v>
      </c>
      <c r="R4" s="15">
        <f>AVERAGE(G2:G3)</f>
        <v>17.908149938344472</v>
      </c>
      <c r="S4">
        <f>STDEV(G2:G3)</f>
        <v>0.10190159093003366</v>
      </c>
      <c r="U4" s="14" t="s">
        <v>118</v>
      </c>
      <c r="V4" s="14" t="s">
        <v>112</v>
      </c>
      <c r="W4" s="17">
        <f>R$4-R4</f>
        <v>0</v>
      </c>
      <c r="X4" s="17">
        <f>AVERAGE(W4:W6)</f>
        <v>0</v>
      </c>
      <c r="Y4">
        <f>STDEV(W4:W6)</f>
        <v>0</v>
      </c>
      <c r="Z4" t="e">
        <f>TTEST(W4:W6,W7:W9,2,3)</f>
        <v>#DIV/0!</v>
      </c>
      <c r="AA4" s="18">
        <f>R$34-R4</f>
        <v>4.0694906889556748</v>
      </c>
      <c r="AB4" s="17">
        <f>AVERAGE(AA4:AA6)</f>
        <v>4.1960325962803253</v>
      </c>
      <c r="AC4">
        <f>STDEV(AA4:AA6)</f>
        <v>0.16245066753836815</v>
      </c>
      <c r="AD4">
        <f>TTEST(AA4:AA6,AA7:AA9,2,3)</f>
        <v>0.56528412739074418</v>
      </c>
      <c r="AE4" s="19">
        <f>R$22-R4</f>
        <v>8.0846167158206832</v>
      </c>
      <c r="AF4" s="17">
        <f>AVERAGE(AE4:AE6)</f>
        <v>8.037886661952145</v>
      </c>
      <c r="AG4">
        <f>STDEV(AE4:AE6)</f>
        <v>0.19826443728123061</v>
      </c>
      <c r="AH4">
        <f>TTEST(AE4:AE6,AE7:AE9,2,3)</f>
        <v>0.3133639812444789</v>
      </c>
      <c r="AI4" s="21">
        <f>R$28-R4</f>
        <v>3.763817991542858</v>
      </c>
      <c r="AJ4" s="17">
        <f>AVERAGE(AI4:AI6)</f>
        <v>3.6317379430813532</v>
      </c>
      <c r="AK4">
        <f>STDEV(AI4:AI6)</f>
        <v>0.12645393903236052</v>
      </c>
      <c r="AL4">
        <f>TTEST(AI4:AI6,AI7:AI9,2,3)</f>
        <v>0.74751941761504015</v>
      </c>
      <c r="AM4" s="20">
        <f>2^W4</f>
        <v>1</v>
      </c>
      <c r="AN4" s="20">
        <f>AVERAGE(AM4:AM6)</f>
        <v>1</v>
      </c>
      <c r="AO4">
        <f>STDEV(AM4:AM6)</f>
        <v>0</v>
      </c>
      <c r="AP4" t="e">
        <f>TTEST(AM4:AM6,AM7:AM9,2,3)</f>
        <v>#DIV/0!</v>
      </c>
      <c r="AQ4" s="20">
        <f>2^AA4</f>
        <v>16.789538722495895</v>
      </c>
      <c r="AR4" s="20">
        <f>AVERAGE(AQ4:AQ6)</f>
        <v>18.407584485607504</v>
      </c>
      <c r="AS4">
        <f>STDEV(AQ4:AQ6)</f>
        <v>2.1220887132675568</v>
      </c>
      <c r="AT4">
        <f>TTEST(AQ4:AQ6,AQ7:AQ9,2,3)</f>
        <v>0.55559971969731936</v>
      </c>
      <c r="AU4" s="20">
        <f>2^AE4</f>
        <v>271.46393174899691</v>
      </c>
      <c r="AV4" s="20">
        <f>AVERAGE(AU4:AU6)</f>
        <v>264.44362618009723</v>
      </c>
      <c r="AW4">
        <f>STDEV(AU4:AU6)</f>
        <v>35.41961854878673</v>
      </c>
      <c r="AX4">
        <f>TTEST(AU4:AU6,AU7:AU9,2,3)</f>
        <v>0.30466997515688943</v>
      </c>
      <c r="AY4" s="20">
        <f>2^AI4</f>
        <v>13.583826117894757</v>
      </c>
      <c r="AZ4" s="20">
        <f>AVERAGE(AY4:AY6)</f>
        <v>12.427339340934736</v>
      </c>
      <c r="BA4">
        <f>STDEV(AY4:AY6)</f>
        <v>1.0949847162172159</v>
      </c>
      <c r="BB4">
        <f>TTEST(AY4:AY6,AY7:AY9,2,3)</f>
        <v>0.73287096017509246</v>
      </c>
    </row>
    <row r="5" spans="2:54" ht="15" customHeight="1" x14ac:dyDescent="0.15">
      <c r="B5" s="5" t="s">
        <v>4</v>
      </c>
      <c r="C5" s="6" t="s">
        <v>110</v>
      </c>
      <c r="D5" s="13" t="s">
        <v>119</v>
      </c>
      <c r="E5" s="13" t="s">
        <v>112</v>
      </c>
      <c r="F5" s="7">
        <v>2</v>
      </c>
      <c r="G5" s="8">
        <v>18.310843811464714</v>
      </c>
      <c r="H5" s="9">
        <v>26.181165002311687</v>
      </c>
      <c r="I5" s="10">
        <v>4.6964163231749554</v>
      </c>
      <c r="J5" s="11">
        <v>0</v>
      </c>
      <c r="K5" s="10" t="e">
        <v>#NUM!</v>
      </c>
      <c r="L5" s="12">
        <v>0</v>
      </c>
      <c r="M5" s="12">
        <v>0</v>
      </c>
      <c r="N5" s="5" t="s">
        <v>111</v>
      </c>
      <c r="P5" s="14" t="s">
        <v>119</v>
      </c>
      <c r="Q5" s="14" t="s">
        <v>112</v>
      </c>
      <c r="R5" s="15">
        <f>AVERAGE(G4:G5)</f>
        <v>18.244619302848569</v>
      </c>
      <c r="S5">
        <f>STDEV(G4:G5)</f>
        <v>9.3655598246445884E-2</v>
      </c>
      <c r="U5" s="14" t="s">
        <v>119</v>
      </c>
      <c r="V5" s="14" t="s">
        <v>112</v>
      </c>
      <c r="W5" s="17">
        <f>R$5-R5</f>
        <v>0</v>
      </c>
      <c r="AA5" s="18">
        <f>R$35-R5</f>
        <v>4.3792226003543391</v>
      </c>
      <c r="AE5" s="19">
        <f>R$23-R5</f>
        <v>8.2086118553782157</v>
      </c>
      <c r="AI5" s="21">
        <f>R$29-R5</f>
        <v>3.6196121497697646</v>
      </c>
      <c r="AM5" s="20">
        <f t="shared" ref="AM5:AM39" si="0">2^W5</f>
        <v>1</v>
      </c>
      <c r="AN5" s="20"/>
      <c r="AQ5" s="20">
        <f t="shared" ref="AQ5:AQ39" si="1">2^AA5</f>
        <v>20.810253011067559</v>
      </c>
      <c r="AR5" s="20"/>
      <c r="AU5" s="20">
        <f t="shared" ref="AU5:AU39" si="2">2^AE5</f>
        <v>295.82739636843758</v>
      </c>
      <c r="AV5" s="20"/>
      <c r="AY5" s="20">
        <f t="shared" ref="AY5:AY39" si="3">2^AI5</f>
        <v>12.291696539651317</v>
      </c>
      <c r="AZ5" s="20"/>
    </row>
    <row r="6" spans="2:54" ht="15" customHeight="1" x14ac:dyDescent="0.15">
      <c r="B6" s="5" t="s">
        <v>5</v>
      </c>
      <c r="C6" s="6" t="s">
        <v>110</v>
      </c>
      <c r="D6" s="13" t="s">
        <v>120</v>
      </c>
      <c r="E6" s="13" t="s">
        <v>112</v>
      </c>
      <c r="F6" s="7">
        <v>1</v>
      </c>
      <c r="G6" s="8">
        <v>18.449794168685589</v>
      </c>
      <c r="H6" s="9">
        <v>26.181165002311687</v>
      </c>
      <c r="I6" s="10">
        <v>4.6964163231749554</v>
      </c>
      <c r="J6" s="11">
        <v>0</v>
      </c>
      <c r="K6" s="10" t="e">
        <v>#NUM!</v>
      </c>
      <c r="L6" s="12">
        <v>0</v>
      </c>
      <c r="M6" s="12">
        <v>0</v>
      </c>
      <c r="N6" s="5" t="s">
        <v>111</v>
      </c>
      <c r="P6" s="14" t="s">
        <v>120</v>
      </c>
      <c r="Q6" s="14" t="s">
        <v>112</v>
      </c>
      <c r="R6" s="15">
        <f>AVERAGE(G6:G7)</f>
        <v>18.440922559813956</v>
      </c>
      <c r="S6">
        <f>STDEV(G6:G7)</f>
        <v>1.2546349586333121E-2</v>
      </c>
      <c r="U6" s="14" t="s">
        <v>120</v>
      </c>
      <c r="V6" s="14" t="s">
        <v>112</v>
      </c>
      <c r="W6" s="17">
        <f>R$6-R6</f>
        <v>0</v>
      </c>
      <c r="AA6" s="18">
        <f>R$36-R6</f>
        <v>4.1393844995309621</v>
      </c>
      <c r="AE6" s="19">
        <f>R$24-R6</f>
        <v>7.8204314146575342</v>
      </c>
      <c r="AI6" s="21">
        <f>R$30-R6</f>
        <v>3.5117836879314375</v>
      </c>
      <c r="AM6" s="20">
        <f t="shared" si="0"/>
        <v>1</v>
      </c>
      <c r="AN6" s="20"/>
      <c r="AQ6" s="20">
        <f t="shared" si="1"/>
        <v>17.622961723259071</v>
      </c>
      <c r="AR6" s="20"/>
      <c r="AU6" s="20">
        <f t="shared" si="2"/>
        <v>226.03955042285725</v>
      </c>
      <c r="AV6" s="20"/>
      <c r="AY6" s="20">
        <f t="shared" si="3"/>
        <v>11.406495365258138</v>
      </c>
      <c r="AZ6" s="20"/>
    </row>
    <row r="7" spans="2:54" ht="15" customHeight="1" x14ac:dyDescent="0.15">
      <c r="B7" s="5" t="s">
        <v>6</v>
      </c>
      <c r="C7" s="6" t="s">
        <v>110</v>
      </c>
      <c r="D7" s="13" t="s">
        <v>120</v>
      </c>
      <c r="E7" s="13" t="s">
        <v>112</v>
      </c>
      <c r="F7" s="7">
        <v>2</v>
      </c>
      <c r="G7" s="8">
        <v>18.432050950942322</v>
      </c>
      <c r="H7" s="9">
        <v>26.181165002311687</v>
      </c>
      <c r="I7" s="10">
        <v>4.6964163231749554</v>
      </c>
      <c r="J7" s="11">
        <v>0</v>
      </c>
      <c r="K7" s="10" t="e">
        <v>#NUM!</v>
      </c>
      <c r="L7" s="12">
        <v>0</v>
      </c>
      <c r="M7" s="12">
        <v>0</v>
      </c>
      <c r="N7" s="5" t="s">
        <v>111</v>
      </c>
      <c r="P7" s="14" t="s">
        <v>121</v>
      </c>
      <c r="Q7" s="14" t="s">
        <v>112</v>
      </c>
      <c r="R7" s="15">
        <f>AVERAGE(G8:G9)</f>
        <v>18.242869268620943</v>
      </c>
      <c r="S7">
        <f>STDEV(G8:G9)</f>
        <v>0.11779803057644042</v>
      </c>
      <c r="U7" s="14" t="s">
        <v>121</v>
      </c>
      <c r="V7" s="14" t="s">
        <v>112</v>
      </c>
      <c r="W7" s="17">
        <f>R$7-R7</f>
        <v>0</v>
      </c>
      <c r="X7" s="17">
        <f>AVERAGE(W7:W9)</f>
        <v>0</v>
      </c>
      <c r="Y7">
        <f>STDEV(W7:W9)</f>
        <v>0</v>
      </c>
      <c r="AA7" s="18">
        <f>R$37-R7</f>
        <v>4.2114379280342717</v>
      </c>
      <c r="AB7" s="17">
        <f>AVERAGE(AA7:AA9)</f>
        <v>4.1280524056504646</v>
      </c>
      <c r="AC7">
        <f>STDEV(AA7:AA9)</f>
        <v>8.3576786516525392E-2</v>
      </c>
      <c r="AE7" s="19">
        <f>R$25-R7</f>
        <v>7.8435615337066302</v>
      </c>
      <c r="AF7" s="17">
        <f>AVERAGE(AE7:AE9)</f>
        <v>7.8855097656185507</v>
      </c>
      <c r="AG7">
        <f>STDEV(AE7:AE9)</f>
        <v>5.5425121079787365E-2</v>
      </c>
      <c r="AI7" s="21">
        <f>R$31-R7</f>
        <v>3.5738470567140084</v>
      </c>
      <c r="AJ7" s="17">
        <f>AVERAGE(AI7:AI9)</f>
        <v>3.601667643209352</v>
      </c>
      <c r="AK7">
        <f>STDEV(AI7:AI9)</f>
        <v>7.8813732652017687E-2</v>
      </c>
      <c r="AM7" s="20">
        <f t="shared" si="0"/>
        <v>1</v>
      </c>
      <c r="AN7" s="20">
        <f>AVERAGE(AM7:AM9)</f>
        <v>1</v>
      </c>
      <c r="AO7">
        <f>STDEV(AM7:AM9)</f>
        <v>0</v>
      </c>
      <c r="AQ7" s="20">
        <f t="shared" si="1"/>
        <v>18.525465997382863</v>
      </c>
      <c r="AR7" s="20">
        <f>AVERAGE(AQ7:AQ9)</f>
        <v>17.5046418313331</v>
      </c>
      <c r="AS7">
        <f>STDEV(AQ7:AQ9)</f>
        <v>1.0134358173879756</v>
      </c>
      <c r="AU7" s="20">
        <f t="shared" si="2"/>
        <v>229.69275375510861</v>
      </c>
      <c r="AV7" s="20">
        <f>AVERAGE(AU7:AU9)</f>
        <v>236.58648543265306</v>
      </c>
      <c r="AW7">
        <f>STDEV(AU7:AU9)</f>
        <v>9.1716717436963595</v>
      </c>
      <c r="AY7" s="20">
        <f t="shared" si="3"/>
        <v>11.907899591693905</v>
      </c>
      <c r="AZ7" s="20">
        <f>AVERAGE(AY7:AY9)</f>
        <v>12.151938566360153</v>
      </c>
      <c r="BA7">
        <f>STDEV(AY7:AY9)</f>
        <v>0.67194785515215649</v>
      </c>
    </row>
    <row r="8" spans="2:54" ht="15" customHeight="1" x14ac:dyDescent="0.15">
      <c r="B8" s="5" t="s">
        <v>7</v>
      </c>
      <c r="C8" s="6" t="s">
        <v>110</v>
      </c>
      <c r="D8" s="13" t="s">
        <v>121</v>
      </c>
      <c r="E8" s="13" t="s">
        <v>112</v>
      </c>
      <c r="F8" s="7">
        <v>1</v>
      </c>
      <c r="G8" s="8">
        <v>18.15957348238992</v>
      </c>
      <c r="H8" s="9">
        <v>26.181165002311687</v>
      </c>
      <c r="I8" s="10">
        <v>4.6964163231749554</v>
      </c>
      <c r="J8" s="11">
        <v>0</v>
      </c>
      <c r="K8" s="10" t="e">
        <v>#NUM!</v>
      </c>
      <c r="L8" s="12">
        <v>0</v>
      </c>
      <c r="M8" s="12">
        <v>0</v>
      </c>
      <c r="N8" s="5" t="s">
        <v>111</v>
      </c>
      <c r="P8" s="14" t="s">
        <v>122</v>
      </c>
      <c r="Q8" s="14" t="s">
        <v>112</v>
      </c>
      <c r="R8" s="15">
        <f>AVERAGE(G10:G11)</f>
        <v>18.774872140256615</v>
      </c>
      <c r="S8">
        <f>STDEV(G10:G11)</f>
        <v>2.2472983555600259E-2</v>
      </c>
      <c r="U8" s="14" t="s">
        <v>122</v>
      </c>
      <c r="V8" s="14" t="s">
        <v>112</v>
      </c>
      <c r="W8" s="17">
        <f>R$8-R8</f>
        <v>0</v>
      </c>
      <c r="AA8" s="18">
        <f>R$38-R8</f>
        <v>4.0442856591824601</v>
      </c>
      <c r="AE8" s="19">
        <f>R$26-R8</f>
        <v>7.8646245525509002</v>
      </c>
      <c r="AI8" s="21">
        <f>R$32-R8</f>
        <v>3.5405371763340412</v>
      </c>
      <c r="AM8" s="20">
        <f t="shared" si="0"/>
        <v>1</v>
      </c>
      <c r="AN8" s="20"/>
      <c r="AQ8" s="20">
        <f t="shared" si="1"/>
        <v>16.498759595351011</v>
      </c>
      <c r="AR8" s="20"/>
      <c r="AU8" s="20">
        <f t="shared" si="2"/>
        <v>233.07081507815258</v>
      </c>
      <c r="AV8" s="20"/>
      <c r="AY8" s="20">
        <f t="shared" si="3"/>
        <v>11.636111948291301</v>
      </c>
      <c r="AZ8" s="20"/>
    </row>
    <row r="9" spans="2:54" ht="15" customHeight="1" x14ac:dyDescent="0.15">
      <c r="B9" s="5" t="s">
        <v>8</v>
      </c>
      <c r="C9" s="6" t="s">
        <v>110</v>
      </c>
      <c r="D9" s="13" t="s">
        <v>121</v>
      </c>
      <c r="E9" s="13" t="s">
        <v>112</v>
      </c>
      <c r="F9" s="7">
        <v>2</v>
      </c>
      <c r="G9" s="8">
        <v>18.326165054851963</v>
      </c>
      <c r="H9" s="9">
        <v>26.181165002311687</v>
      </c>
      <c r="I9" s="10">
        <v>4.6964163231749554</v>
      </c>
      <c r="J9" s="11">
        <v>0</v>
      </c>
      <c r="K9" s="10" t="e">
        <v>#NUM!</v>
      </c>
      <c r="L9" s="12">
        <v>0</v>
      </c>
      <c r="M9" s="12">
        <v>0</v>
      </c>
      <c r="N9" s="5" t="s">
        <v>111</v>
      </c>
      <c r="P9" s="14" t="s">
        <v>123</v>
      </c>
      <c r="Q9" s="14" t="s">
        <v>112</v>
      </c>
      <c r="R9" s="15">
        <f>AVERAGE(G12:G13)</f>
        <v>19.05506789606893</v>
      </c>
      <c r="S9">
        <f>STDEV(G12:G13)</f>
        <v>0.32328189213336112</v>
      </c>
      <c r="U9" s="14" t="s">
        <v>123</v>
      </c>
      <c r="V9" s="14" t="s">
        <v>112</v>
      </c>
      <c r="W9" s="17">
        <f>R$9-R9</f>
        <v>0</v>
      </c>
      <c r="AA9" s="18">
        <f>R$39-R9</f>
        <v>4.128433629734662</v>
      </c>
      <c r="AE9" s="19">
        <f>R$27-R9</f>
        <v>7.9483432105981215</v>
      </c>
      <c r="AI9" s="21">
        <f>R$33-R9</f>
        <v>3.6906186965800067</v>
      </c>
      <c r="AM9" s="20">
        <f t="shared" si="0"/>
        <v>1</v>
      </c>
      <c r="AN9" s="20"/>
      <c r="AQ9" s="20">
        <f t="shared" si="1"/>
        <v>17.489699901265428</v>
      </c>
      <c r="AR9" s="20"/>
      <c r="AU9" s="20">
        <f t="shared" si="2"/>
        <v>246.99588746469809</v>
      </c>
      <c r="AV9" s="20"/>
      <c r="AY9" s="20">
        <f t="shared" si="3"/>
        <v>12.911804159095253</v>
      </c>
      <c r="AZ9" s="20"/>
    </row>
    <row r="10" spans="2:54" ht="15" customHeight="1" x14ac:dyDescent="0.15">
      <c r="B10" s="5" t="s">
        <v>9</v>
      </c>
      <c r="C10" s="6" t="s">
        <v>110</v>
      </c>
      <c r="D10" s="13" t="s">
        <v>122</v>
      </c>
      <c r="E10" s="13" t="s">
        <v>112</v>
      </c>
      <c r="F10" s="7">
        <v>1</v>
      </c>
      <c r="G10" s="8">
        <v>18.758981341190957</v>
      </c>
      <c r="H10" s="9">
        <v>26.181165002311687</v>
      </c>
      <c r="I10" s="10">
        <v>4.6964163231749554</v>
      </c>
      <c r="J10" s="11">
        <v>0</v>
      </c>
      <c r="K10" s="10" t="e">
        <v>#NUM!</v>
      </c>
      <c r="L10" s="12">
        <v>0</v>
      </c>
      <c r="M10" s="12">
        <v>0</v>
      </c>
      <c r="N10" s="5" t="s">
        <v>111</v>
      </c>
      <c r="P10" s="14" t="s">
        <v>118</v>
      </c>
      <c r="Q10" s="14" t="s">
        <v>113</v>
      </c>
      <c r="R10" s="15">
        <f>AVERAGE(G14:G15)</f>
        <v>30.014593990536184</v>
      </c>
      <c r="S10">
        <f>STDEV(G14:G15)</f>
        <v>1.7775919063750676E-2</v>
      </c>
      <c r="U10" s="14" t="s">
        <v>118</v>
      </c>
      <c r="V10" s="14" t="s">
        <v>113</v>
      </c>
      <c r="W10" s="17">
        <f>R$4-R10</f>
        <v>-12.106444052191712</v>
      </c>
      <c r="X10" s="17">
        <f>AVERAGE(W10:W12)</f>
        <v>-11.67094379529089</v>
      </c>
      <c r="Y10">
        <f>STDEV(W10:W12)</f>
        <v>0.39423503510447883</v>
      </c>
      <c r="Z10">
        <f>TTEST(W10:W12,W13:W15,2,3)</f>
        <v>0.45116451795671403</v>
      </c>
      <c r="AA10" s="18">
        <f t="shared" ref="AA10" si="4">R$34-R10</f>
        <v>-8.0369533632360373</v>
      </c>
      <c r="AB10" s="17">
        <f>AVERAGE(AA10:AA12)</f>
        <v>-7.4749111990105668</v>
      </c>
      <c r="AC10">
        <f>STDEV(AA10:AA12)</f>
        <v>0.48676985354959951</v>
      </c>
      <c r="AD10">
        <f>TTEST(AA10:AA12,AA13:AA15,2,3)</f>
        <v>0.62527291714808642</v>
      </c>
      <c r="AE10" s="19">
        <f t="shared" ref="AE10" si="5">R$22-R10</f>
        <v>-4.0218273363710288</v>
      </c>
      <c r="AF10" s="17">
        <f>AVERAGE(AE10:AE12)</f>
        <v>-3.6330571333387476</v>
      </c>
      <c r="AG10">
        <f>STDEV(AE10:AE12)</f>
        <v>0.34589854861744451</v>
      </c>
      <c r="AH10">
        <f>TTEST(AE10:AE12,AE13:AE15,2,3)</f>
        <v>0.7304119973457881</v>
      </c>
      <c r="AI10" s="21">
        <f t="shared" ref="AI10" si="6">R$28-R10</f>
        <v>-8.342626060648854</v>
      </c>
      <c r="AJ10" s="17">
        <f>AVERAGE(AI10:AI12)</f>
        <v>-8.0392058522095393</v>
      </c>
      <c r="AK10">
        <f>STDEV(AI10:AI12)</f>
        <v>0.26972816465927457</v>
      </c>
      <c r="AL10">
        <f>TTEST(AI10:AI12,AI13:AI15,2,3)</f>
        <v>0.36243164555695595</v>
      </c>
      <c r="AM10" s="20">
        <f t="shared" si="0"/>
        <v>2.2677605679207296E-4</v>
      </c>
      <c r="AN10" s="20">
        <f>AVERAGE(AM10:AM12)</f>
        <v>3.1411327245278395E-4</v>
      </c>
      <c r="AO10">
        <f>STDEV(AM10:AM12)</f>
        <v>8.0794652785746816E-5</v>
      </c>
      <c r="AP10">
        <f>TTEST(AM10:AM12,AM13:AM15,2,3)</f>
        <v>0.43987030640008273</v>
      </c>
      <c r="AQ10" s="20">
        <f t="shared" si="1"/>
        <v>3.8074653868454406E-3</v>
      </c>
      <c r="AR10" s="20">
        <f>AVERAGE(AQ10:AQ12)</f>
        <v>5.8225443878461526E-3</v>
      </c>
      <c r="AS10">
        <f>STDEV(AQ10:AQ12)</f>
        <v>1.7452787727733796E-3</v>
      </c>
      <c r="AT10">
        <f>TTEST(AQ10:AQ12,AQ13:AQ15,2,3)</f>
        <v>0.64057844103405903</v>
      </c>
      <c r="AU10" s="20">
        <f t="shared" si="2"/>
        <v>6.1561520003309986E-2</v>
      </c>
      <c r="AV10" s="20">
        <f>AVERAGE(AU10:AU12)</f>
        <v>8.209787440232362E-2</v>
      </c>
      <c r="AW10">
        <f>STDEV(AU10:AU12)</f>
        <v>1.8494146323352424E-2</v>
      </c>
      <c r="AX10">
        <f>TTEST(AU10:AU12,AU13:AU15,2,3)</f>
        <v>0.74141592452077321</v>
      </c>
      <c r="AY10" s="20">
        <f t="shared" si="3"/>
        <v>3.0804865231653469E-3</v>
      </c>
      <c r="AZ10" s="20">
        <f>AVERAGE(AY10:AY12)</f>
        <v>3.8447082136971607E-3</v>
      </c>
      <c r="BA10">
        <f>STDEV(AY10:AY12)</f>
        <v>6.8541580835554015E-4</v>
      </c>
      <c r="BB10">
        <f>TTEST(AY10:AY12,AY13:AY15,2,3)</f>
        <v>0.34797557641965465</v>
      </c>
    </row>
    <row r="11" spans="2:54" ht="15" customHeight="1" x14ac:dyDescent="0.15">
      <c r="B11" s="5" t="s">
        <v>10</v>
      </c>
      <c r="C11" s="6" t="s">
        <v>110</v>
      </c>
      <c r="D11" s="13" t="s">
        <v>122</v>
      </c>
      <c r="E11" s="13" t="s">
        <v>112</v>
      </c>
      <c r="F11" s="7">
        <v>2</v>
      </c>
      <c r="G11" s="8">
        <v>18.790762939322274</v>
      </c>
      <c r="H11" s="9">
        <v>26.181165002311687</v>
      </c>
      <c r="I11" s="10">
        <v>4.6964163231749554</v>
      </c>
      <c r="J11" s="11">
        <v>0</v>
      </c>
      <c r="K11" s="10" t="e">
        <v>#NUM!</v>
      </c>
      <c r="L11" s="12">
        <v>0</v>
      </c>
      <c r="M11" s="12">
        <v>0</v>
      </c>
      <c r="N11" s="5" t="s">
        <v>111</v>
      </c>
      <c r="P11" s="14" t="s">
        <v>119</v>
      </c>
      <c r="Q11" s="14" t="s">
        <v>113</v>
      </c>
      <c r="R11" s="15">
        <f>AVERAGE(G16:G17)</f>
        <v>29.812599325948494</v>
      </c>
      <c r="S11">
        <f>STDEV(G16:G17)</f>
        <v>9.5867832408345288E-2</v>
      </c>
      <c r="U11" s="14" t="s">
        <v>119</v>
      </c>
      <c r="V11" s="14" t="s">
        <v>113</v>
      </c>
      <c r="W11" s="17">
        <f>R$5-R11</f>
        <v>-11.567980023099924</v>
      </c>
      <c r="AA11" s="18">
        <f t="shared" ref="AA11" si="7">R$35-R11</f>
        <v>-7.188757422745585</v>
      </c>
      <c r="AE11" s="19">
        <f t="shared" ref="AE11" si="8">R$23-R11</f>
        <v>-3.3593681677217084</v>
      </c>
      <c r="AI11" s="21">
        <f t="shared" ref="AI11" si="9">R$29-R11</f>
        <v>-7.9483678733301595</v>
      </c>
      <c r="AM11" s="20">
        <f t="shared" si="0"/>
        <v>3.2937529672852611E-4</v>
      </c>
      <c r="AN11" s="20"/>
      <c r="AQ11" s="20">
        <f t="shared" si="1"/>
        <v>6.8543832605160752E-3</v>
      </c>
      <c r="AR11" s="20"/>
      <c r="AU11" s="20">
        <f t="shared" si="2"/>
        <v>9.743823645928136E-2</v>
      </c>
      <c r="AV11" s="20"/>
      <c r="AY11" s="20">
        <f t="shared" si="3"/>
        <v>4.048581195044647E-3</v>
      </c>
      <c r="AZ11" s="20"/>
    </row>
    <row r="12" spans="2:54" ht="15" customHeight="1" x14ac:dyDescent="0.15">
      <c r="B12" s="5" t="s">
        <v>11</v>
      </c>
      <c r="C12" s="6" t="s">
        <v>110</v>
      </c>
      <c r="D12" s="13" t="s">
        <v>123</v>
      </c>
      <c r="E12" s="13" t="s">
        <v>112</v>
      </c>
      <c r="F12" s="7">
        <v>1</v>
      </c>
      <c r="G12" s="8">
        <v>18.826473077906613</v>
      </c>
      <c r="H12" s="9">
        <v>26.181165002311687</v>
      </c>
      <c r="I12" s="10">
        <v>4.6964163231749554</v>
      </c>
      <c r="J12" s="11">
        <v>0</v>
      </c>
      <c r="K12" s="10" t="e">
        <v>#NUM!</v>
      </c>
      <c r="L12" s="12">
        <v>0</v>
      </c>
      <c r="M12" s="12">
        <v>0</v>
      </c>
      <c r="N12" s="5" t="s">
        <v>111</v>
      </c>
      <c r="P12" s="14" t="s">
        <v>120</v>
      </c>
      <c r="Q12" s="14" t="s">
        <v>113</v>
      </c>
      <c r="R12" s="15">
        <f>AVERAGE(G18:G19)</f>
        <v>29.779329870394996</v>
      </c>
      <c r="S12">
        <f>STDEV(G18:G19)</f>
        <v>6.6391757224728174E-3</v>
      </c>
      <c r="U12" s="14" t="s">
        <v>120</v>
      </c>
      <c r="V12" s="14" t="s">
        <v>113</v>
      </c>
      <c r="W12" s="17">
        <f>R$6-R12</f>
        <v>-11.33840731058104</v>
      </c>
      <c r="AA12" s="18">
        <f t="shared" ref="AA12" si="10">R$36-R12</f>
        <v>-7.199022811050078</v>
      </c>
      <c r="AE12" s="19">
        <f t="shared" ref="AE12" si="11">R$24-R12</f>
        <v>-3.5179758959235059</v>
      </c>
      <c r="AI12" s="21">
        <f t="shared" ref="AI12" si="12">R$30-R12</f>
        <v>-7.8266236226496027</v>
      </c>
      <c r="AM12" s="20">
        <f t="shared" si="0"/>
        <v>3.861884638377528E-4</v>
      </c>
      <c r="AN12" s="20"/>
      <c r="AQ12" s="20">
        <f t="shared" si="1"/>
        <v>6.8057845161769402E-3</v>
      </c>
      <c r="AR12" s="20"/>
      <c r="AU12" s="20">
        <f t="shared" si="2"/>
        <v>8.72938667443795E-2</v>
      </c>
      <c r="AV12" s="20"/>
      <c r="AY12" s="20">
        <f t="shared" si="3"/>
        <v>4.4050569228814875E-3</v>
      </c>
      <c r="AZ12" s="20"/>
    </row>
    <row r="13" spans="2:54" ht="15" customHeight="1" x14ac:dyDescent="0.15">
      <c r="B13" s="5" t="s">
        <v>12</v>
      </c>
      <c r="C13" s="6" t="s">
        <v>110</v>
      </c>
      <c r="D13" s="13" t="s">
        <v>123</v>
      </c>
      <c r="E13" s="13" t="s">
        <v>112</v>
      </c>
      <c r="F13" s="7">
        <v>2</v>
      </c>
      <c r="G13" s="8">
        <v>19.283662714231248</v>
      </c>
      <c r="H13" s="9">
        <v>26.181165002311687</v>
      </c>
      <c r="I13" s="10">
        <v>4.6964163231749554</v>
      </c>
      <c r="J13" s="11">
        <v>0</v>
      </c>
      <c r="K13" s="10" t="e">
        <v>#NUM!</v>
      </c>
      <c r="L13" s="12">
        <v>0</v>
      </c>
      <c r="M13" s="12">
        <v>0</v>
      </c>
      <c r="N13" s="5" t="s">
        <v>111</v>
      </c>
      <c r="P13" s="14" t="s">
        <v>121</v>
      </c>
      <c r="Q13" s="14" t="s">
        <v>113</v>
      </c>
      <c r="R13" s="15">
        <f>AVERAGE(G20:G21)</f>
        <v>29.565005376519416</v>
      </c>
      <c r="S13">
        <f>STDEV(G20:G21)</f>
        <v>3.4085641777433944E-3</v>
      </c>
      <c r="U13" s="14" t="s">
        <v>121</v>
      </c>
      <c r="V13" s="14" t="s">
        <v>113</v>
      </c>
      <c r="W13" s="17">
        <f>R$7-R13</f>
        <v>-11.322136107898473</v>
      </c>
      <c r="X13" s="17">
        <f>AVERAGE(W13:W15)</f>
        <v>-11.423705610072957</v>
      </c>
      <c r="Y13">
        <f>STDEV(W13:W15)</f>
        <v>0.32595589237302619</v>
      </c>
      <c r="AA13" s="18">
        <f t="shared" ref="AA13" si="13">R$37-R13</f>
        <v>-7.1106981798642011</v>
      </c>
      <c r="AB13" s="17">
        <f>AVERAGE(AA13:AA15)</f>
        <v>-7.2956532044224938</v>
      </c>
      <c r="AC13">
        <f>STDEV(AA13:AA15)</f>
        <v>0.3154766696865664</v>
      </c>
      <c r="AE13" s="19">
        <f t="shared" ref="AE13" si="14">R$25-R13</f>
        <v>-3.4785745741918426</v>
      </c>
      <c r="AF13" s="17">
        <f>AVERAGE(AE13:AE15)</f>
        <v>-3.5381958444544082</v>
      </c>
      <c r="AG13">
        <f>STDEV(AE13:AE15)</f>
        <v>0.27686099161358174</v>
      </c>
      <c r="AI13" s="21">
        <f t="shared" ref="AI13" si="15">R$31-R13</f>
        <v>-7.7482890511844644</v>
      </c>
      <c r="AJ13" s="17">
        <f>AVERAGE(AI13:AI15)</f>
        <v>-7.8220379668636069</v>
      </c>
      <c r="AK13">
        <f>STDEV(AI13:AI15)</f>
        <v>0.24721494733279739</v>
      </c>
      <c r="AM13" s="20">
        <f t="shared" si="0"/>
        <v>3.9056868232882413E-4</v>
      </c>
      <c r="AN13" s="20">
        <f>AVERAGE(AM13:AM15)</f>
        <v>3.7003990516387215E-4</v>
      </c>
      <c r="AO13">
        <f>STDEV(AM13:AM15)</f>
        <v>7.908271546076645E-5</v>
      </c>
      <c r="AQ13" s="20">
        <f t="shared" si="1"/>
        <v>7.2354668441252604E-3</v>
      </c>
      <c r="AR13" s="20">
        <f>AVERAGE(AQ13:AQ15)</f>
        <v>6.4624407017364813E-3</v>
      </c>
      <c r="AS13">
        <f>STDEV(AQ13:AQ15)</f>
        <v>1.314532565874149E-3</v>
      </c>
      <c r="AU13" s="20">
        <f t="shared" si="2"/>
        <v>8.9710796174611848E-2</v>
      </c>
      <c r="AV13" s="20">
        <f>AVERAGE(AU13:AU15)</f>
        <v>8.7117999249487918E-2</v>
      </c>
      <c r="AW13">
        <f>STDEV(AU13:AU15)</f>
        <v>1.6148518774872948E-2</v>
      </c>
      <c r="AY13" s="20">
        <f t="shared" si="3"/>
        <v>4.6508526528318333E-3</v>
      </c>
      <c r="AZ13" s="20">
        <f>AVERAGE(AY13:AY15)</f>
        <v>4.4614296674135925E-3</v>
      </c>
      <c r="BA13">
        <f>STDEV(AY13:AY15)</f>
        <v>7.3487438569561038E-4</v>
      </c>
    </row>
    <row r="14" spans="2:54" ht="15" customHeight="1" x14ac:dyDescent="0.15">
      <c r="B14" s="5" t="s">
        <v>13</v>
      </c>
      <c r="C14" s="6" t="s">
        <v>110</v>
      </c>
      <c r="D14" s="13" t="s">
        <v>118</v>
      </c>
      <c r="E14" s="13" t="s">
        <v>113</v>
      </c>
      <c r="F14" s="7">
        <v>1</v>
      </c>
      <c r="G14" s="8">
        <v>30.002024517624381</v>
      </c>
      <c r="H14" s="9">
        <v>26.181165002311687</v>
      </c>
      <c r="I14" s="10">
        <v>4.6964163231749554</v>
      </c>
      <c r="J14" s="11">
        <v>0</v>
      </c>
      <c r="K14" s="10" t="e">
        <v>#NUM!</v>
      </c>
      <c r="L14" s="12">
        <v>0</v>
      </c>
      <c r="M14" s="12">
        <v>0</v>
      </c>
      <c r="N14" s="5" t="s">
        <v>111</v>
      </c>
      <c r="P14" s="14" t="s">
        <v>122</v>
      </c>
      <c r="Q14" s="14" t="s">
        <v>113</v>
      </c>
      <c r="R14" s="15">
        <f>AVERAGE(G22:G23)</f>
        <v>29.935499520255107</v>
      </c>
      <c r="S14">
        <f>STDEV(G22:G23)</f>
        <v>0.1182501483920866</v>
      </c>
      <c r="U14" s="14" t="s">
        <v>122</v>
      </c>
      <c r="V14" s="14" t="s">
        <v>113</v>
      </c>
      <c r="W14" s="17">
        <f>R$8-R14</f>
        <v>-11.160627379998491</v>
      </c>
      <c r="AA14" s="18">
        <f t="shared" ref="AA14" si="16">R$38-R14</f>
        <v>-7.1163417208160311</v>
      </c>
      <c r="AE14" s="19">
        <f t="shared" ref="AE14" si="17">R$26-R14</f>
        <v>-3.296002827447591</v>
      </c>
      <c r="AI14" s="21">
        <f t="shared" ref="AI14" si="18">R$32-R14</f>
        <v>-7.62009020366445</v>
      </c>
      <c r="AM14" s="20">
        <f t="shared" si="0"/>
        <v>4.36833954573172E-4</v>
      </c>
      <c r="AN14" s="20"/>
      <c r="AQ14" s="20">
        <f t="shared" si="1"/>
        <v>7.2072183995892528E-3</v>
      </c>
      <c r="AR14" s="20"/>
      <c r="AU14" s="20">
        <f t="shared" si="2"/>
        <v>0.10181324584618191</v>
      </c>
      <c r="AV14" s="20"/>
      <c r="AY14" s="20">
        <f t="shared" si="3"/>
        <v>5.0830487982282263E-3</v>
      </c>
      <c r="AZ14" s="20"/>
    </row>
    <row r="15" spans="2:54" ht="15" customHeight="1" x14ac:dyDescent="0.15">
      <c r="B15" s="5" t="s">
        <v>14</v>
      </c>
      <c r="C15" s="6" t="s">
        <v>110</v>
      </c>
      <c r="D15" s="13" t="s">
        <v>118</v>
      </c>
      <c r="E15" s="13" t="s">
        <v>113</v>
      </c>
      <c r="F15" s="7">
        <v>2</v>
      </c>
      <c r="G15" s="8">
        <v>30.027163463447984</v>
      </c>
      <c r="H15" s="9">
        <v>26.181165002311687</v>
      </c>
      <c r="I15" s="10">
        <v>4.6964163231749554</v>
      </c>
      <c r="J15" s="11">
        <v>0</v>
      </c>
      <c r="K15" s="10" t="e">
        <v>#NUM!</v>
      </c>
      <c r="L15" s="12">
        <v>0</v>
      </c>
      <c r="M15" s="12">
        <v>0</v>
      </c>
      <c r="N15" s="5" t="s">
        <v>111</v>
      </c>
      <c r="P15" s="14" t="s">
        <v>123</v>
      </c>
      <c r="Q15" s="14" t="s">
        <v>113</v>
      </c>
      <c r="R15" s="15">
        <f>AVERAGE(G24:G25)</f>
        <v>30.843421238390842</v>
      </c>
      <c r="S15">
        <f>STDEV(G24:G25)</f>
        <v>0.24130767594921643</v>
      </c>
      <c r="U15" s="14" t="s">
        <v>123</v>
      </c>
      <c r="V15" s="14" t="s">
        <v>113</v>
      </c>
      <c r="W15" s="17">
        <f>R$9-R15</f>
        <v>-11.788353342321912</v>
      </c>
      <c r="AA15" s="18">
        <f t="shared" ref="AA15" si="19">R$39-R15</f>
        <v>-7.65991971258725</v>
      </c>
      <c r="AE15" s="19">
        <f t="shared" ref="AE15" si="20">R$27-R15</f>
        <v>-3.8400101317237905</v>
      </c>
      <c r="AI15" s="21">
        <f t="shared" ref="AI15" si="21">R$33-R15</f>
        <v>-8.0977346457419053</v>
      </c>
      <c r="AM15" s="20">
        <f t="shared" si="0"/>
        <v>2.8271707858962036E-4</v>
      </c>
      <c r="AN15" s="20"/>
      <c r="AQ15" s="20">
        <f t="shared" si="1"/>
        <v>4.9446368614949315E-3</v>
      </c>
      <c r="AR15" s="20"/>
      <c r="AU15" s="20">
        <f t="shared" si="2"/>
        <v>6.9829955727669979E-2</v>
      </c>
      <c r="AV15" s="20"/>
      <c r="AY15" s="20">
        <f t="shared" si="3"/>
        <v>3.6503875511807167E-3</v>
      </c>
      <c r="AZ15" s="20"/>
    </row>
    <row r="16" spans="2:54" ht="15" customHeight="1" x14ac:dyDescent="0.15">
      <c r="B16" s="5" t="s">
        <v>15</v>
      </c>
      <c r="C16" s="6" t="s">
        <v>110</v>
      </c>
      <c r="D16" s="13" t="s">
        <v>119</v>
      </c>
      <c r="E16" s="13" t="s">
        <v>113</v>
      </c>
      <c r="F16" s="7">
        <v>1</v>
      </c>
      <c r="G16" s="8">
        <v>29.744810531554897</v>
      </c>
      <c r="H16" s="9">
        <v>26.181165002311687</v>
      </c>
      <c r="I16" s="10">
        <v>4.6964163231749554</v>
      </c>
      <c r="J16" s="11">
        <v>0</v>
      </c>
      <c r="K16" s="10" t="e">
        <v>#NUM!</v>
      </c>
      <c r="L16" s="12">
        <v>0</v>
      </c>
      <c r="M16" s="12">
        <v>0</v>
      </c>
      <c r="N16" s="5" t="s">
        <v>111</v>
      </c>
      <c r="P16" s="14" t="s">
        <v>118</v>
      </c>
      <c r="Q16" s="14" t="s">
        <v>114</v>
      </c>
      <c r="R16" s="15">
        <f>AVERAGE(G26:G27)</f>
        <v>30.579455711921518</v>
      </c>
      <c r="S16">
        <f>STDEV(G26:G27)</f>
        <v>7.1518366286758811E-2</v>
      </c>
      <c r="U16" s="14" t="s">
        <v>118</v>
      </c>
      <c r="V16" s="14" t="s">
        <v>114</v>
      </c>
      <c r="W16" s="17">
        <f>R$4-R16</f>
        <v>-12.671305773577046</v>
      </c>
      <c r="X16" s="17">
        <f>AVERAGE(W16:W18)</f>
        <v>-12.560019949222005</v>
      </c>
      <c r="Y16">
        <f>STDEV(W16:W18)</f>
        <v>0.12697675427053295</v>
      </c>
      <c r="Z16">
        <f>TTEST(W16:W18,W19:W21,2,3)</f>
        <v>0.50045753454614261</v>
      </c>
      <c r="AA16" s="18">
        <f t="shared" ref="AA16" si="22">R$34-R16</f>
        <v>-8.6018150846213715</v>
      </c>
      <c r="AB16" s="17">
        <f>AVERAGE(AA16:AA18)</f>
        <v>-8.3639873529416793</v>
      </c>
      <c r="AC16">
        <f>STDEV(AA16:AA18)</f>
        <v>0.28890265350628924</v>
      </c>
      <c r="AD16">
        <f>TTEST(AA16:AA18,AA19:AA21,2,3)</f>
        <v>0.73432666839477401</v>
      </c>
      <c r="AE16" s="19">
        <f t="shared" ref="AE16" si="23">R$22-R16</f>
        <v>-4.586689057756363</v>
      </c>
      <c r="AF16" s="17">
        <f>AVERAGE(AE16:AE18)</f>
        <v>-4.5221332872698605</v>
      </c>
      <c r="AG16">
        <f>STDEV(AE16:AE18)</f>
        <v>0.28235267156113164</v>
      </c>
      <c r="AH16">
        <f>TTEST(AE16:AE18,AE19:AE21,2,3)</f>
        <v>0.95622591031930337</v>
      </c>
      <c r="AI16" s="21">
        <f t="shared" ref="AI16" si="24">R$28-R16</f>
        <v>-8.9074877820341882</v>
      </c>
      <c r="AJ16" s="17">
        <f>AVERAGE(AI16:AI18)</f>
        <v>-8.9282820061406518</v>
      </c>
      <c r="AK16">
        <f>STDEV(AI16:AI18)</f>
        <v>0.13776849047812267</v>
      </c>
      <c r="AL16">
        <f>TTEST(AI16:AI18,AI19:AI21,2,3)</f>
        <v>0.4963867975540745</v>
      </c>
      <c r="AM16" s="20">
        <f t="shared" si="0"/>
        <v>1.5330519712957827E-4</v>
      </c>
      <c r="AN16" s="20">
        <f>AVERAGE(AM16:AM18)</f>
        <v>1.6603052466634057E-4</v>
      </c>
      <c r="AO16">
        <f>STDEV(AM16:AM18)</f>
        <v>1.4792847508629673E-5</v>
      </c>
      <c r="AP16">
        <f>TTEST(AM16:AM18,AM19:AM21,2,3)</f>
        <v>0.44574742199472472</v>
      </c>
      <c r="AQ16" s="20">
        <f t="shared" si="1"/>
        <v>2.5739235435669186E-3</v>
      </c>
      <c r="AR16" s="20">
        <f>AVERAGE(AQ16:AQ18)</f>
        <v>3.0770000784467685E-3</v>
      </c>
      <c r="AS16">
        <f>STDEV(AQ16:AQ18)</f>
        <v>6.3674800488339135E-4</v>
      </c>
      <c r="AT16">
        <f>TTEST(AQ16:AQ18,AQ19:AQ21,2,3)</f>
        <v>0.70706039411479105</v>
      </c>
      <c r="AU16" s="20">
        <f t="shared" si="2"/>
        <v>4.1616831570350329E-2</v>
      </c>
      <c r="AV16" s="20">
        <f>AVERAGE(AU16:AU18)</f>
        <v>4.409060216523019E-2</v>
      </c>
      <c r="AW16">
        <f>STDEV(AU16:AU18)</f>
        <v>8.8534821927470971E-3</v>
      </c>
      <c r="AX16">
        <f>TTEST(AU16:AU18,AU19:AU21,2,3)</f>
        <v>0.95590919700385724</v>
      </c>
      <c r="AY16" s="20">
        <f t="shared" si="3"/>
        <v>2.0824711407777686E-3</v>
      </c>
      <c r="AZ16" s="20">
        <f>AVERAGE(AY16:AY18)</f>
        <v>2.0588710628163553E-3</v>
      </c>
      <c r="BA16">
        <f>STDEV(AY16:AY18)</f>
        <v>1.9430636839862735E-4</v>
      </c>
      <c r="BB16">
        <f>TTEST(AY16:AY18,AY19:AY21,2,3)</f>
        <v>0.45986114881703827</v>
      </c>
    </row>
    <row r="17" spans="2:54" ht="15" customHeight="1" x14ac:dyDescent="0.15">
      <c r="B17" s="5" t="s">
        <v>16</v>
      </c>
      <c r="C17" s="6" t="s">
        <v>110</v>
      </c>
      <c r="D17" s="13" t="s">
        <v>119</v>
      </c>
      <c r="E17" s="13" t="s">
        <v>113</v>
      </c>
      <c r="F17" s="7">
        <v>2</v>
      </c>
      <c r="G17" s="8">
        <v>29.88038812034209</v>
      </c>
      <c r="H17" s="9">
        <v>26.181165002311687</v>
      </c>
      <c r="I17" s="10">
        <v>4.6964163231749554</v>
      </c>
      <c r="J17" s="11">
        <v>0</v>
      </c>
      <c r="K17" s="10" t="e">
        <v>#NUM!</v>
      </c>
      <c r="L17" s="12">
        <v>0</v>
      </c>
      <c r="M17" s="12">
        <v>0</v>
      </c>
      <c r="N17" s="5" t="s">
        <v>111</v>
      </c>
      <c r="P17" s="14" t="s">
        <v>119</v>
      </c>
      <c r="Q17" s="14" t="s">
        <v>114</v>
      </c>
      <c r="R17" s="15">
        <f>AVERAGE(G28:G29)</f>
        <v>30.666324125102996</v>
      </c>
      <c r="S17" s="15">
        <f>STDEV(G28:G29)</f>
        <v>0.41945343088733145</v>
      </c>
      <c r="U17" s="14" t="s">
        <v>119</v>
      </c>
      <c r="V17" s="14" t="s">
        <v>114</v>
      </c>
      <c r="W17" s="17">
        <f>R$5-R17</f>
        <v>-12.421704822254426</v>
      </c>
      <c r="AA17" s="18">
        <f t="shared" ref="AA17" si="25">R$35-R17</f>
        <v>-8.0424822219000873</v>
      </c>
      <c r="AE17" s="19">
        <f t="shared" ref="AE17" si="26">R$23-R17</f>
        <v>-4.2130929668762107</v>
      </c>
      <c r="AI17" s="21">
        <f t="shared" ref="AI17" si="27">R$29-R17</f>
        <v>-8.8020926724846618</v>
      </c>
      <c r="AM17" s="20">
        <f t="shared" si="0"/>
        <v>1.8226121086706146E-4</v>
      </c>
      <c r="AN17" s="20"/>
      <c r="AQ17" s="20">
        <f t="shared" si="1"/>
        <v>3.7929019122470852E-3</v>
      </c>
      <c r="AR17" s="20"/>
      <c r="AU17" s="20">
        <f t="shared" si="2"/>
        <v>5.3917859469761603E-2</v>
      </c>
      <c r="AV17" s="20"/>
      <c r="AY17" s="20">
        <f t="shared" si="3"/>
        <v>2.2402994949273186E-3</v>
      </c>
      <c r="AZ17" s="20"/>
    </row>
    <row r="18" spans="2:54" ht="15" customHeight="1" x14ac:dyDescent="0.15">
      <c r="B18" s="5" t="s">
        <v>17</v>
      </c>
      <c r="C18" s="6" t="s">
        <v>110</v>
      </c>
      <c r="D18" s="13" t="s">
        <v>120</v>
      </c>
      <c r="E18" s="13" t="s">
        <v>113</v>
      </c>
      <c r="F18" s="7">
        <v>1</v>
      </c>
      <c r="G18" s="8">
        <v>29.774635264220144</v>
      </c>
      <c r="H18" s="9">
        <v>26.181165002311687</v>
      </c>
      <c r="I18" s="10">
        <v>4.6964163231749554</v>
      </c>
      <c r="J18" s="11">
        <v>0</v>
      </c>
      <c r="K18" s="10" t="e">
        <v>#NUM!</v>
      </c>
      <c r="L18" s="12">
        <v>0</v>
      </c>
      <c r="M18" s="12">
        <v>0</v>
      </c>
      <c r="N18" s="5" t="s">
        <v>111</v>
      </c>
      <c r="P18" s="14" t="s">
        <v>120</v>
      </c>
      <c r="Q18" s="14" t="s">
        <v>114</v>
      </c>
      <c r="R18" s="15">
        <f>AVERAGE(G30:G31)</f>
        <v>31.027971811648499</v>
      </c>
      <c r="S18">
        <f>STDEV(G30:G31)</f>
        <v>0.18086588225831834</v>
      </c>
      <c r="U18" s="14" t="s">
        <v>120</v>
      </c>
      <c r="V18" s="14" t="s">
        <v>114</v>
      </c>
      <c r="W18" s="17">
        <f>R$6-R18</f>
        <v>-12.587049251834543</v>
      </c>
      <c r="AA18" s="18">
        <f t="shared" ref="AA18" si="28">R$36-R18</f>
        <v>-8.4476647523035808</v>
      </c>
      <c r="AE18" s="19">
        <f t="shared" ref="AE18" si="29">R$24-R18</f>
        <v>-4.7666178371770087</v>
      </c>
      <c r="AI18" s="21">
        <f t="shared" ref="AI18" si="30">R$30-R18</f>
        <v>-9.0752655639031055</v>
      </c>
      <c r="AM18" s="20">
        <f t="shared" si="0"/>
        <v>1.6252516600238196E-4</v>
      </c>
      <c r="AN18" s="20"/>
      <c r="AQ18" s="20">
        <f t="shared" si="1"/>
        <v>2.8641747795263026E-3</v>
      </c>
      <c r="AR18" s="20"/>
      <c r="AU18" s="20">
        <f t="shared" si="2"/>
        <v>3.6737115455578624E-2</v>
      </c>
      <c r="AV18" s="20"/>
      <c r="AY18" s="20">
        <f t="shared" si="3"/>
        <v>1.8538425527439778E-3</v>
      </c>
      <c r="AZ18" s="20"/>
    </row>
    <row r="19" spans="2:54" ht="15" customHeight="1" x14ac:dyDescent="0.15">
      <c r="B19" s="5" t="s">
        <v>18</v>
      </c>
      <c r="C19" s="6" t="s">
        <v>110</v>
      </c>
      <c r="D19" s="13" t="s">
        <v>120</v>
      </c>
      <c r="E19" s="13" t="s">
        <v>113</v>
      </c>
      <c r="F19" s="7">
        <v>2</v>
      </c>
      <c r="G19" s="8">
        <v>29.784024476569844</v>
      </c>
      <c r="H19" s="9">
        <v>26.181165002311687</v>
      </c>
      <c r="I19" s="10">
        <v>4.6964163231749554</v>
      </c>
      <c r="J19" s="11">
        <v>0</v>
      </c>
      <c r="K19" s="10" t="e">
        <v>#NUM!</v>
      </c>
      <c r="L19" s="12">
        <v>0</v>
      </c>
      <c r="M19" s="12">
        <v>0</v>
      </c>
      <c r="N19" s="5" t="s">
        <v>111</v>
      </c>
      <c r="P19" s="14" t="s">
        <v>121</v>
      </c>
      <c r="Q19" s="14" t="s">
        <v>114</v>
      </c>
      <c r="R19" s="15">
        <f>AVERAGE(G32:G33)</f>
        <v>30.397412497472846</v>
      </c>
      <c r="S19">
        <f>STDEV(G32:G33)</f>
        <v>0.1062383564377775</v>
      </c>
      <c r="U19" s="14" t="s">
        <v>121</v>
      </c>
      <c r="V19" s="14" t="s">
        <v>114</v>
      </c>
      <c r="W19" s="17">
        <f>R$7-R19</f>
        <v>-12.154543228851903</v>
      </c>
      <c r="X19" s="17">
        <f>AVERAGE(W19:W21)</f>
        <v>-12.394004277773243</v>
      </c>
      <c r="Y19">
        <f>STDEV(W19:W21)</f>
        <v>0.34483285780177869</v>
      </c>
      <c r="AA19" s="18">
        <f t="shared" ref="AA19" si="31">R$37-R19</f>
        <v>-7.9431053008176313</v>
      </c>
      <c r="AB19" s="17">
        <f>AVERAGE(AA19:AA21)</f>
        <v>-8.2659518721227805</v>
      </c>
      <c r="AC19">
        <f>STDEV(AA19:AA21)</f>
        <v>0.36422917670572996</v>
      </c>
      <c r="AE19" s="19">
        <f t="shared" ref="AE19" si="32">R$25-R19</f>
        <v>-4.3109816951452729</v>
      </c>
      <c r="AF19" s="17">
        <f>AVERAGE(AE19:AE21)</f>
        <v>-4.5084945121546944</v>
      </c>
      <c r="AG19">
        <f>STDEV(AE19:AE21)</f>
        <v>0.28956727662736553</v>
      </c>
      <c r="AI19" s="21">
        <f t="shared" ref="AI19" si="33">R$31-R19</f>
        <v>-8.5806961721378947</v>
      </c>
      <c r="AJ19" s="17">
        <f>AVERAGE(AI19:AI21)</f>
        <v>-8.7923366345638936</v>
      </c>
      <c r="AK19">
        <f>STDEV(AI19:AI21)</f>
        <v>0.27162481255916365</v>
      </c>
      <c r="AM19" s="20">
        <f t="shared" si="0"/>
        <v>2.1934003302373199E-4</v>
      </c>
      <c r="AN19" s="20">
        <f>AVERAGE(AM19:AM21)</f>
        <v>1.89196840476177E-4</v>
      </c>
      <c r="AO19">
        <f>STDEV(AM19:AM21)</f>
        <v>4.196212189472633E-5</v>
      </c>
      <c r="AQ19" s="20">
        <f t="shared" si="1"/>
        <v>4.0633763236459855E-3</v>
      </c>
      <c r="AR19" s="20">
        <f>AVERAGE(AQ19:AQ21)</f>
        <v>3.3163563843400571E-3</v>
      </c>
      <c r="AS19">
        <f>STDEV(AQ19:AQ21)</f>
        <v>8.0084865927231475E-4</v>
      </c>
      <c r="AU19" s="20">
        <f t="shared" si="2"/>
        <v>5.0380816193957505E-2</v>
      </c>
      <c r="AV19" s="20">
        <f>AVERAGE(AU19:AU21)</f>
        <v>4.4505019636935705E-2</v>
      </c>
      <c r="AW19">
        <f>STDEV(AU19:AU21)</f>
        <v>8.392308330797146E-3</v>
      </c>
      <c r="AY19" s="20">
        <f t="shared" si="3"/>
        <v>2.6118790896854293E-3</v>
      </c>
      <c r="AZ19" s="20">
        <f>AVERAGE(AY19:AY21)</f>
        <v>2.2814599546326598E-3</v>
      </c>
      <c r="BA19">
        <f>STDEV(AY19:AY21)</f>
        <v>4.0896346051736326E-4</v>
      </c>
    </row>
    <row r="20" spans="2:54" ht="15" customHeight="1" x14ac:dyDescent="0.15">
      <c r="B20" s="5" t="s">
        <v>19</v>
      </c>
      <c r="C20" s="6" t="s">
        <v>110</v>
      </c>
      <c r="D20" s="13" t="s">
        <v>121</v>
      </c>
      <c r="E20" s="13" t="s">
        <v>113</v>
      </c>
      <c r="F20" s="7">
        <v>1</v>
      </c>
      <c r="G20" s="8">
        <v>29.562595157675222</v>
      </c>
      <c r="H20" s="9">
        <v>26.181165002311687</v>
      </c>
      <c r="I20" s="10">
        <v>4.6964163231749554</v>
      </c>
      <c r="J20" s="11">
        <v>0</v>
      </c>
      <c r="K20" s="10" t="e">
        <v>#NUM!</v>
      </c>
      <c r="L20" s="12">
        <v>0</v>
      </c>
      <c r="M20" s="12">
        <v>0</v>
      </c>
      <c r="N20" s="5" t="s">
        <v>111</v>
      </c>
      <c r="P20" s="14" t="s">
        <v>122</v>
      </c>
      <c r="Q20" s="14" t="s">
        <v>114</v>
      </c>
      <c r="R20" s="15">
        <f>AVERAGE(G34:G35)</f>
        <v>31.013101036280048</v>
      </c>
      <c r="S20">
        <f>STDEV(G34:G35)</f>
        <v>0.11375376539970382</v>
      </c>
      <c r="U20" s="14" t="s">
        <v>122</v>
      </c>
      <c r="V20" s="14" t="s">
        <v>114</v>
      </c>
      <c r="W20" s="17">
        <f>R$8-R20</f>
        <v>-12.238228896023433</v>
      </c>
      <c r="AA20" s="18">
        <f t="shared" ref="AA20" si="34">R$38-R20</f>
        <v>-8.1939432368409726</v>
      </c>
      <c r="AE20" s="19">
        <f t="shared" ref="AE20" si="35">R$26-R20</f>
        <v>-4.3736043434725325</v>
      </c>
      <c r="AI20" s="21">
        <f t="shared" ref="AI20" si="36">R$32-R20</f>
        <v>-8.6976917196893915</v>
      </c>
      <c r="AM20" s="20">
        <f t="shared" si="0"/>
        <v>2.0697886852588375E-4</v>
      </c>
      <c r="AN20" s="20"/>
      <c r="AQ20" s="20">
        <f t="shared" si="1"/>
        <v>3.4148945931263175E-3</v>
      </c>
      <c r="AR20" s="20"/>
      <c r="AU20" s="20">
        <f t="shared" si="2"/>
        <v>4.8240733591281518E-2</v>
      </c>
      <c r="AV20" s="20"/>
      <c r="AY20" s="20">
        <f t="shared" si="3"/>
        <v>2.4084292850978504E-3</v>
      </c>
      <c r="AZ20" s="20"/>
    </row>
    <row r="21" spans="2:54" ht="15" customHeight="1" x14ac:dyDescent="0.15">
      <c r="B21" s="5" t="s">
        <v>20</v>
      </c>
      <c r="C21" s="6" t="s">
        <v>110</v>
      </c>
      <c r="D21" s="13" t="s">
        <v>121</v>
      </c>
      <c r="E21" s="13" t="s">
        <v>113</v>
      </c>
      <c r="F21" s="7">
        <v>2</v>
      </c>
      <c r="G21" s="8">
        <v>29.567415595363606</v>
      </c>
      <c r="H21" s="9">
        <v>26.181165002311687</v>
      </c>
      <c r="I21" s="10">
        <v>4.6964163231749554</v>
      </c>
      <c r="J21" s="11">
        <v>0</v>
      </c>
      <c r="K21" s="10" t="e">
        <v>#NUM!</v>
      </c>
      <c r="L21" s="12">
        <v>0</v>
      </c>
      <c r="M21" s="12">
        <v>0</v>
      </c>
      <c r="N21" s="5" t="s">
        <v>111</v>
      </c>
      <c r="P21" s="14" t="s">
        <v>123</v>
      </c>
      <c r="Q21" s="14" t="s">
        <v>114</v>
      </c>
      <c r="R21" s="15">
        <f>AVERAGE(G36:G37)</f>
        <v>31.84430860451333</v>
      </c>
      <c r="S21">
        <f>STDEV(G36:G37)</f>
        <v>0.13168557417844659</v>
      </c>
      <c r="U21" s="14" t="s">
        <v>123</v>
      </c>
      <c r="V21" s="14" t="s">
        <v>114</v>
      </c>
      <c r="W21" s="17">
        <f>R$9-R21</f>
        <v>-12.7892407084444</v>
      </c>
      <c r="AA21" s="18">
        <f t="shared" ref="AA21" si="37">R$39-R21</f>
        <v>-8.6608070787097375</v>
      </c>
      <c r="AE21" s="19">
        <f t="shared" ref="AE21" si="38">R$27-R21</f>
        <v>-4.840897497846278</v>
      </c>
      <c r="AI21" s="21">
        <f t="shared" ref="AI21" si="39">R$33-R21</f>
        <v>-9.0986220118643928</v>
      </c>
      <c r="AM21" s="20">
        <f t="shared" si="0"/>
        <v>1.4127161987891518E-4</v>
      </c>
      <c r="AN21" s="20"/>
      <c r="AQ21" s="20">
        <f t="shared" si="1"/>
        <v>2.4707982362478691E-3</v>
      </c>
      <c r="AR21" s="20"/>
      <c r="AU21" s="20">
        <f t="shared" si="2"/>
        <v>3.4893509125568108E-2</v>
      </c>
      <c r="AV21" s="20"/>
      <c r="AY21" s="20">
        <f t="shared" si="3"/>
        <v>1.8240714891146991E-3</v>
      </c>
      <c r="AZ21" s="20"/>
    </row>
    <row r="22" spans="2:54" ht="15" customHeight="1" x14ac:dyDescent="0.15">
      <c r="B22" s="5" t="s">
        <v>21</v>
      </c>
      <c r="C22" s="6" t="s">
        <v>110</v>
      </c>
      <c r="D22" s="13" t="s">
        <v>122</v>
      </c>
      <c r="E22" s="13" t="s">
        <v>113</v>
      </c>
      <c r="F22" s="7">
        <v>1</v>
      </c>
      <c r="G22" s="8">
        <v>29.851884038450745</v>
      </c>
      <c r="H22" s="9">
        <v>26.181165002311687</v>
      </c>
      <c r="I22" s="10">
        <v>4.6964163231749554</v>
      </c>
      <c r="J22" s="11">
        <v>0</v>
      </c>
      <c r="K22" s="10" t="e">
        <v>#NUM!</v>
      </c>
      <c r="L22" s="12">
        <v>0</v>
      </c>
      <c r="M22" s="12">
        <v>0</v>
      </c>
      <c r="N22" s="5" t="s">
        <v>111</v>
      </c>
      <c r="P22" s="14" t="s">
        <v>118</v>
      </c>
      <c r="Q22" s="14" t="s">
        <v>115</v>
      </c>
      <c r="R22" s="15">
        <f>AVERAGE(G38:G39)</f>
        <v>25.992766654165155</v>
      </c>
      <c r="S22">
        <f>STDEV(G38:G39)</f>
        <v>0.18752979925418983</v>
      </c>
      <c r="U22" s="14" t="s">
        <v>118</v>
      </c>
      <c r="V22" s="14" t="s">
        <v>115</v>
      </c>
      <c r="W22" s="17">
        <f>R$4-R22</f>
        <v>-8.0846167158206832</v>
      </c>
      <c r="X22" s="17">
        <f>AVERAGE(W22:W24)</f>
        <v>-8.037886661952145</v>
      </c>
      <c r="Y22">
        <f>STDEV(W22:W24)</f>
        <v>0.19826443728123061</v>
      </c>
      <c r="Z22">
        <f>TTEST(W22:W24,W25:W27,2,3)</f>
        <v>0.3133639812444789</v>
      </c>
      <c r="AA22" s="18">
        <f t="shared" ref="AA22" si="40">R$34-R22</f>
        <v>-4.0151260268650084</v>
      </c>
      <c r="AB22" s="17">
        <f>AVERAGE(AA22:AA24)</f>
        <v>-3.8418540656718192</v>
      </c>
      <c r="AC22">
        <f>STDEV(AA22:AA24)</f>
        <v>0.16738799793698605</v>
      </c>
      <c r="AD22">
        <f>TTEST(AA22:AA24,AA25:AA27,2,3)</f>
        <v>0.51062815223373681</v>
      </c>
      <c r="AE22" s="19">
        <f t="shared" ref="AE22" si="41">R$22-R22</f>
        <v>0</v>
      </c>
      <c r="AF22" s="17">
        <f>AVERAGE(AE22:AE24)</f>
        <v>0</v>
      </c>
      <c r="AG22">
        <f>STDEV(AE22:AE24)</f>
        <v>0</v>
      </c>
      <c r="AH22" t="e">
        <f>TTEST(AE22:AE24,AE25:AE27,2,3)</f>
        <v>#DIV/0!</v>
      </c>
      <c r="AI22" s="21">
        <f t="shared" ref="AI22" si="42">R$28-R22</f>
        <v>-4.3207987242778252</v>
      </c>
      <c r="AJ22" s="17">
        <f>AVERAGE(AI22:AI24)</f>
        <v>-4.4061487188707913</v>
      </c>
      <c r="AK22">
        <f>STDEV(AI22:AI24)</f>
        <v>0.158470105062682</v>
      </c>
      <c r="AL22">
        <f>TTEST(AI22:AI24,AI25:AI27,2,3)</f>
        <v>0.31180143492819123</v>
      </c>
      <c r="AM22" s="20">
        <f t="shared" si="0"/>
        <v>3.6837306288064367E-3</v>
      </c>
      <c r="AN22" s="20">
        <f>AVERAGE(AM22:AM24)</f>
        <v>3.8293615699546923E-3</v>
      </c>
      <c r="AO22">
        <f>STDEV(AM22:AM24)</f>
        <v>5.3685214908788797E-4</v>
      </c>
      <c r="AP22">
        <f>TTEST(AM22:AM24,AM25:AM27,2,3)</f>
        <v>0.32383371019302554</v>
      </c>
      <c r="AQ22" s="20">
        <f t="shared" si="1"/>
        <v>6.184813803558982E-2</v>
      </c>
      <c r="AR22" s="20">
        <f>AVERAGE(AQ22:AQ24)</f>
        <v>7.0052709961527057E-2</v>
      </c>
      <c r="AS22">
        <f>STDEV(AQ22:AQ24)</f>
        <v>8.061962630888389E-3</v>
      </c>
      <c r="AT22">
        <f>TTEST(AQ22:AQ24,AQ25:AQ27,2,3)</f>
        <v>0.52233290277690192</v>
      </c>
      <c r="AU22" s="20">
        <f t="shared" si="2"/>
        <v>1</v>
      </c>
      <c r="AV22" s="20">
        <f>AVERAGE(AU22:AU24)</f>
        <v>1</v>
      </c>
      <c r="AW22">
        <f>STDEV(AU22:AU24)</f>
        <v>0</v>
      </c>
      <c r="AX22" t="e">
        <f>TTEST(AU22:AU24,AU25:AU27,2,3)</f>
        <v>#DIV/0!</v>
      </c>
      <c r="AY22" s="20">
        <f t="shared" si="3"/>
        <v>5.0039156326869755E-2</v>
      </c>
      <c r="AZ22" s="20">
        <f>AVERAGE(AY22:AY24)</f>
        <v>4.7350591451426415E-2</v>
      </c>
      <c r="BA22">
        <f>STDEV(AY22:AY24)</f>
        <v>5.0277152428797748E-3</v>
      </c>
      <c r="BB22">
        <f>TTEST(AY22:AY24,AY25:AY27,2,3)</f>
        <v>0.30068235659004705</v>
      </c>
    </row>
    <row r="23" spans="2:54" ht="15" customHeight="1" x14ac:dyDescent="0.15">
      <c r="B23" s="5" t="s">
        <v>22</v>
      </c>
      <c r="C23" s="6" t="s">
        <v>110</v>
      </c>
      <c r="D23" s="13" t="s">
        <v>122</v>
      </c>
      <c r="E23" s="13" t="s">
        <v>113</v>
      </c>
      <c r="F23" s="7">
        <v>2</v>
      </c>
      <c r="G23" s="8">
        <v>30.019115002059465</v>
      </c>
      <c r="H23" s="9">
        <v>26.181165002311687</v>
      </c>
      <c r="I23" s="10">
        <v>4.6964163231749554</v>
      </c>
      <c r="J23" s="11">
        <v>0</v>
      </c>
      <c r="K23" s="10" t="e">
        <v>#NUM!</v>
      </c>
      <c r="L23" s="12">
        <v>0</v>
      </c>
      <c r="M23" s="12">
        <v>0</v>
      </c>
      <c r="N23" s="5" t="s">
        <v>111</v>
      </c>
      <c r="P23" s="14" t="s">
        <v>119</v>
      </c>
      <c r="Q23" s="14" t="s">
        <v>115</v>
      </c>
      <c r="R23" s="15">
        <f>AVERAGE(G40:G41)</f>
        <v>26.453231158226785</v>
      </c>
      <c r="S23">
        <f>STDEV(G40:G41)</f>
        <v>2.8424125783734319E-2</v>
      </c>
      <c r="U23" s="14" t="s">
        <v>119</v>
      </c>
      <c r="V23" s="14" t="s">
        <v>115</v>
      </c>
      <c r="W23" s="17">
        <f>R$5-R23</f>
        <v>-8.2086118553782157</v>
      </c>
      <c r="AA23" s="18">
        <f t="shared" ref="AA23" si="43">R$35-R23</f>
        <v>-3.8293892550238766</v>
      </c>
      <c r="AE23" s="19">
        <f t="shared" ref="AE23" si="44">R$23-R23</f>
        <v>0</v>
      </c>
      <c r="AI23" s="21">
        <f t="shared" ref="AI23" si="45">R$29-R23</f>
        <v>-4.5889997056084511</v>
      </c>
      <c r="AM23" s="20">
        <f t="shared" si="0"/>
        <v>3.3803495290698235E-3</v>
      </c>
      <c r="AN23" s="20"/>
      <c r="AQ23" s="20">
        <f t="shared" si="1"/>
        <v>7.0345928965786092E-2</v>
      </c>
      <c r="AR23" s="20"/>
      <c r="AU23" s="20">
        <f t="shared" si="2"/>
        <v>1</v>
      </c>
      <c r="AV23" s="20"/>
      <c r="AY23" s="20">
        <f t="shared" si="3"/>
        <v>4.1550230609279509E-2</v>
      </c>
      <c r="AZ23" s="20"/>
    </row>
    <row r="24" spans="2:54" ht="15" customHeight="1" x14ac:dyDescent="0.15">
      <c r="B24" s="5" t="s">
        <v>23</v>
      </c>
      <c r="C24" s="6" t="s">
        <v>110</v>
      </c>
      <c r="D24" s="13" t="s">
        <v>123</v>
      </c>
      <c r="E24" s="13" t="s">
        <v>113</v>
      </c>
      <c r="F24" s="7">
        <v>1</v>
      </c>
      <c r="G24" s="8">
        <v>30.672790944374785</v>
      </c>
      <c r="H24" s="9">
        <v>26.181165002311687</v>
      </c>
      <c r="I24" s="10">
        <v>4.6964163231749554</v>
      </c>
      <c r="J24" s="11">
        <v>0</v>
      </c>
      <c r="K24" s="10" t="e">
        <v>#NUM!</v>
      </c>
      <c r="L24" s="12">
        <v>0</v>
      </c>
      <c r="M24" s="12">
        <v>0</v>
      </c>
      <c r="N24" s="5" t="s">
        <v>111</v>
      </c>
      <c r="P24" s="14" t="s">
        <v>120</v>
      </c>
      <c r="Q24" s="14" t="s">
        <v>115</v>
      </c>
      <c r="R24" s="15">
        <f>AVERAGE(G42:G43)</f>
        <v>26.26135397447149</v>
      </c>
      <c r="S24">
        <f>STDEV(G42:G43)</f>
        <v>3.5897818700610769E-2</v>
      </c>
      <c r="U24" s="14" t="s">
        <v>120</v>
      </c>
      <c r="V24" s="14" t="s">
        <v>115</v>
      </c>
      <c r="W24" s="17">
        <f>R$6-R24</f>
        <v>-7.8204314146575342</v>
      </c>
      <c r="AA24" s="18">
        <f t="shared" ref="AA24" si="46">R$36-R24</f>
        <v>-3.6810469151265721</v>
      </c>
      <c r="AE24" s="19">
        <f t="shared" ref="AE24" si="47">R$24-R24</f>
        <v>0</v>
      </c>
      <c r="AI24" s="21">
        <f t="shared" ref="AI24" si="48">R$30-R24</f>
        <v>-4.3086477267260967</v>
      </c>
      <c r="AM24" s="20">
        <f t="shared" si="0"/>
        <v>4.4240045519878162E-3</v>
      </c>
      <c r="AN24" s="20"/>
      <c r="AQ24" s="20">
        <f t="shared" si="1"/>
        <v>7.7964062883205218E-2</v>
      </c>
      <c r="AR24" s="20"/>
      <c r="AU24" s="20">
        <f t="shared" si="2"/>
        <v>1</v>
      </c>
      <c r="AV24" s="20"/>
      <c r="AY24" s="20">
        <f t="shared" si="3"/>
        <v>5.0462387418129959E-2</v>
      </c>
      <c r="AZ24" s="20"/>
    </row>
    <row r="25" spans="2:54" ht="15" customHeight="1" x14ac:dyDescent="0.15">
      <c r="B25" s="5" t="s">
        <v>24</v>
      </c>
      <c r="C25" s="6" t="s">
        <v>110</v>
      </c>
      <c r="D25" s="13" t="s">
        <v>123</v>
      </c>
      <c r="E25" s="13" t="s">
        <v>113</v>
      </c>
      <c r="F25" s="7">
        <v>2</v>
      </c>
      <c r="G25" s="8">
        <v>31.014051532406899</v>
      </c>
      <c r="H25" s="9">
        <v>26.181165002311687</v>
      </c>
      <c r="I25" s="10">
        <v>4.6964163231749554</v>
      </c>
      <c r="J25" s="11">
        <v>0</v>
      </c>
      <c r="K25" s="10" t="e">
        <v>#NUM!</v>
      </c>
      <c r="L25" s="12">
        <v>0</v>
      </c>
      <c r="M25" s="12">
        <v>0</v>
      </c>
      <c r="N25" s="5" t="s">
        <v>111</v>
      </c>
      <c r="P25" s="14" t="s">
        <v>121</v>
      </c>
      <c r="Q25" s="14" t="s">
        <v>115</v>
      </c>
      <c r="R25" s="15">
        <f>AVERAGE(G44:G45)</f>
        <v>26.086430802327573</v>
      </c>
      <c r="S25">
        <f>STDEV(G44:G45)</f>
        <v>0.10321421302312411</v>
      </c>
      <c r="U25" s="14" t="s">
        <v>121</v>
      </c>
      <c r="V25" s="14" t="s">
        <v>115</v>
      </c>
      <c r="W25" s="17">
        <f>R$7-R25</f>
        <v>-7.8435615337066302</v>
      </c>
      <c r="X25" s="17">
        <f>AVERAGE(W25:W27)</f>
        <v>-7.8855097656185507</v>
      </c>
      <c r="Y25">
        <f>STDEV(W25:W27)</f>
        <v>5.5425121079787365E-2</v>
      </c>
      <c r="AA25" s="18">
        <f t="shared" ref="AA25" si="49">R$37-R25</f>
        <v>-3.6321236056723585</v>
      </c>
      <c r="AB25" s="17">
        <f>AVERAGE(AA25:AA27)</f>
        <v>-3.7574573599680861</v>
      </c>
      <c r="AC25">
        <f>STDEV(AA25:AA27)</f>
        <v>0.10854242742680435</v>
      </c>
      <c r="AE25" s="19">
        <f t="shared" ref="AE25" si="50">R$25-R25</f>
        <v>0</v>
      </c>
      <c r="AF25" s="17">
        <f>AVERAGE(AE25:AE27)</f>
        <v>0</v>
      </c>
      <c r="AG25">
        <f>STDEV(AE25:AE27)</f>
        <v>0</v>
      </c>
      <c r="AI25" s="21">
        <f t="shared" ref="AI25" si="51">R$31-R25</f>
        <v>-4.2697144769926219</v>
      </c>
      <c r="AJ25" s="17">
        <f>AVERAGE(AI25:AI27)</f>
        <v>-4.2838421224091983</v>
      </c>
      <c r="AK25">
        <f>STDEV(AI25:AI27)</f>
        <v>3.5365239198466743E-2</v>
      </c>
      <c r="AM25" s="20">
        <f t="shared" si="0"/>
        <v>4.3536419136067711E-3</v>
      </c>
      <c r="AN25" s="20">
        <f>AVERAGE(AM25:AM27)</f>
        <v>4.2309445999677781E-3</v>
      </c>
      <c r="AO25">
        <f>STDEV(AM25:AM27)</f>
        <v>1.6099315544366248E-4</v>
      </c>
      <c r="AQ25" s="20">
        <f t="shared" si="1"/>
        <v>8.0653245235303109E-2</v>
      </c>
      <c r="AR25" s="20">
        <f>AVERAGE(AQ25:AQ27)</f>
        <v>7.4083846086138716E-2</v>
      </c>
      <c r="AS25">
        <f>STDEV(AQ25:AQ27)</f>
        <v>5.6892763030839738E-3</v>
      </c>
      <c r="AU25" s="20">
        <f t="shared" si="2"/>
        <v>1</v>
      </c>
      <c r="AV25" s="20">
        <f>AVERAGE(AU25:AU27)</f>
        <v>1</v>
      </c>
      <c r="AW25">
        <f>STDEV(AU25:AU27)</f>
        <v>0</v>
      </c>
      <c r="AY25" s="20">
        <f t="shared" si="3"/>
        <v>5.1842730765419544E-2</v>
      </c>
      <c r="AZ25" s="20">
        <f>AVERAGE(AY25:AY27)</f>
        <v>5.1347777633173115E-2</v>
      </c>
      <c r="BA25">
        <f>STDEV(AY25:AY27)</f>
        <v>1.2508185911378747E-3</v>
      </c>
    </row>
    <row r="26" spans="2:54" ht="15" customHeight="1" x14ac:dyDescent="0.15">
      <c r="B26" s="5" t="s">
        <v>25</v>
      </c>
      <c r="C26" s="6" t="s">
        <v>110</v>
      </c>
      <c r="D26" s="13" t="s">
        <v>118</v>
      </c>
      <c r="E26" s="13" t="s">
        <v>114</v>
      </c>
      <c r="F26" s="7">
        <v>1</v>
      </c>
      <c r="G26" s="8">
        <v>30.52888459014077</v>
      </c>
      <c r="H26" s="9">
        <v>26.181165002311687</v>
      </c>
      <c r="I26" s="10">
        <v>4.6964163231749554</v>
      </c>
      <c r="J26" s="11">
        <v>0</v>
      </c>
      <c r="K26" s="10" t="e">
        <v>#NUM!</v>
      </c>
      <c r="L26" s="12">
        <v>0</v>
      </c>
      <c r="M26" s="12">
        <v>0</v>
      </c>
      <c r="N26" s="5" t="s">
        <v>111</v>
      </c>
      <c r="P26" s="14" t="s">
        <v>122</v>
      </c>
      <c r="Q26" s="14" t="s">
        <v>115</v>
      </c>
      <c r="R26" s="15">
        <f>AVERAGE(G46:G47)</f>
        <v>26.639496692807516</v>
      </c>
      <c r="S26">
        <f>STDEV(G46:G47)</f>
        <v>0.15636624295194365</v>
      </c>
      <c r="U26" s="14" t="s">
        <v>122</v>
      </c>
      <c r="V26" s="14" t="s">
        <v>115</v>
      </c>
      <c r="W26" s="17">
        <f>R$8-R26</f>
        <v>-7.8646245525509002</v>
      </c>
      <c r="AA26" s="18">
        <f t="shared" ref="AA26" si="52">R$38-R26</f>
        <v>-3.8203388933684401</v>
      </c>
      <c r="AE26" s="19">
        <f t="shared" ref="AE26" si="53">R$26-R26</f>
        <v>0</v>
      </c>
      <c r="AI26" s="21">
        <f t="shared" ref="AI26" si="54">R$32-R26</f>
        <v>-4.324087376216859</v>
      </c>
      <c r="AM26" s="20">
        <f t="shared" si="0"/>
        <v>4.2905414805568132E-3</v>
      </c>
      <c r="AN26" s="20"/>
      <c r="AQ26" s="20">
        <f t="shared" si="1"/>
        <v>7.0788612421588223E-2</v>
      </c>
      <c r="AR26" s="20"/>
      <c r="AU26" s="20">
        <f t="shared" si="2"/>
        <v>1</v>
      </c>
      <c r="AV26" s="20"/>
      <c r="AY26" s="20">
        <f t="shared" si="3"/>
        <v>4.9925220986546566E-2</v>
      </c>
      <c r="AZ26" s="20"/>
    </row>
    <row r="27" spans="2:54" ht="15" customHeight="1" x14ac:dyDescent="0.15">
      <c r="B27" s="5" t="s">
        <v>26</v>
      </c>
      <c r="C27" s="6" t="s">
        <v>110</v>
      </c>
      <c r="D27" s="13" t="s">
        <v>118</v>
      </c>
      <c r="E27" s="13" t="s">
        <v>114</v>
      </c>
      <c r="F27" s="7">
        <v>2</v>
      </c>
      <c r="G27" s="8">
        <v>30.630026833702271</v>
      </c>
      <c r="H27" s="9">
        <v>26.181165002311687</v>
      </c>
      <c r="I27" s="10">
        <v>4.6964163231749554</v>
      </c>
      <c r="J27" s="11">
        <v>0</v>
      </c>
      <c r="K27" s="10" t="e">
        <v>#NUM!</v>
      </c>
      <c r="L27" s="12">
        <v>0</v>
      </c>
      <c r="M27" s="12">
        <v>0</v>
      </c>
      <c r="N27" s="5" t="s">
        <v>111</v>
      </c>
      <c r="P27" s="14" t="s">
        <v>123</v>
      </c>
      <c r="Q27" s="14" t="s">
        <v>115</v>
      </c>
      <c r="R27" s="15">
        <f>AVERAGE(G48:G49)</f>
        <v>27.003411106667052</v>
      </c>
      <c r="S27">
        <f>STDEV(G48:G49)</f>
        <v>0.10419211666875021</v>
      </c>
      <c r="U27" s="14" t="s">
        <v>123</v>
      </c>
      <c r="V27" s="14" t="s">
        <v>115</v>
      </c>
      <c r="W27" s="17">
        <f>R$9-R27</f>
        <v>-7.9483432105981215</v>
      </c>
      <c r="AA27" s="18">
        <f t="shared" ref="AA27" si="55">R$39-R27</f>
        <v>-3.8199095808634596</v>
      </c>
      <c r="AE27" s="19">
        <f t="shared" ref="AE27" si="56">R$27-R27</f>
        <v>0</v>
      </c>
      <c r="AI27" s="21">
        <f t="shared" ref="AI27" si="57">R$33-R27</f>
        <v>-4.2577245140181148</v>
      </c>
      <c r="AM27" s="20">
        <f t="shared" si="0"/>
        <v>4.0486504057397517E-3</v>
      </c>
      <c r="AN27" s="20"/>
      <c r="AQ27" s="20">
        <f t="shared" si="1"/>
        <v>7.0809680601524816E-2</v>
      </c>
      <c r="AR27" s="20"/>
      <c r="AU27" s="20">
        <f t="shared" si="2"/>
        <v>1</v>
      </c>
      <c r="AV27" s="20"/>
      <c r="AY27" s="20">
        <f t="shared" si="3"/>
        <v>5.2275381147553236E-2</v>
      </c>
      <c r="AZ27" s="20"/>
    </row>
    <row r="28" spans="2:54" ht="15" customHeight="1" x14ac:dyDescent="0.15">
      <c r="B28" s="5" t="s">
        <v>27</v>
      </c>
      <c r="C28" s="6" t="s">
        <v>110</v>
      </c>
      <c r="D28" s="13" t="s">
        <v>119</v>
      </c>
      <c r="E28" s="13" t="s">
        <v>114</v>
      </c>
      <c r="F28" s="7">
        <v>1</v>
      </c>
      <c r="G28" s="8">
        <v>30.369725759730599</v>
      </c>
      <c r="H28" s="9">
        <v>26.181165002311687</v>
      </c>
      <c r="I28" s="10">
        <v>4.6964163231749554</v>
      </c>
      <c r="J28" s="11">
        <v>0</v>
      </c>
      <c r="K28" s="10" t="e">
        <v>#NUM!</v>
      </c>
      <c r="L28" s="12">
        <v>0</v>
      </c>
      <c r="M28" s="12">
        <v>0</v>
      </c>
      <c r="N28" s="5" t="s">
        <v>111</v>
      </c>
      <c r="P28" s="14" t="s">
        <v>118</v>
      </c>
      <c r="Q28" s="14" t="s">
        <v>116</v>
      </c>
      <c r="R28" s="15">
        <f>AVERAGE(G50:G51)</f>
        <v>21.67196792988733</v>
      </c>
      <c r="S28">
        <f>STDEV(G50:G51)</f>
        <v>4.3884978160994648E-3</v>
      </c>
      <c r="U28" s="14" t="s">
        <v>118</v>
      </c>
      <c r="V28" s="14" t="s">
        <v>116</v>
      </c>
      <c r="W28" s="17">
        <f>R$4-R28</f>
        <v>-3.763817991542858</v>
      </c>
      <c r="X28" s="17">
        <f>AVERAGE(W28:W30)</f>
        <v>-3.6317379430813532</v>
      </c>
      <c r="Y28">
        <f>STDEV(W28:W30)</f>
        <v>0.12645393903236052</v>
      </c>
      <c r="Z28">
        <f>TTEST(W28:W30,W31:W33,2,3)</f>
        <v>0.74751941761504015</v>
      </c>
      <c r="AA28" s="18">
        <f t="shared" ref="AA28" si="58">R$34-R28</f>
        <v>0.30567269741281677</v>
      </c>
      <c r="AB28" s="17">
        <f>AVERAGE(AA28:AA30)</f>
        <v>0.56429465319897198</v>
      </c>
      <c r="AC28">
        <f>STDEV(AA28:AA30)</f>
        <v>0.2334965164777256</v>
      </c>
      <c r="AD28">
        <f>TTEST(AA28:AA30,AA31:AA33,2,3)</f>
        <v>0.81474541290699243</v>
      </c>
      <c r="AE28" s="19">
        <f t="shared" ref="AE28" si="59">R$22-R28</f>
        <v>4.3207987242778252</v>
      </c>
      <c r="AF28" s="17">
        <f>AVERAGE(AE28:AE30)</f>
        <v>4.4061487188707913</v>
      </c>
      <c r="AG28">
        <f>STDEV(AE28:AE30)</f>
        <v>0.158470105062682</v>
      </c>
      <c r="AH28">
        <f>TTEST(AE28:AE30,AE31:AE33,2,3)</f>
        <v>0.31180143492819123</v>
      </c>
      <c r="AI28" s="21">
        <f t="shared" ref="AI28" si="60">R$28-R28</f>
        <v>0</v>
      </c>
      <c r="AJ28" s="17">
        <f>AVERAGE(AI28:AI30)</f>
        <v>0</v>
      </c>
      <c r="AK28">
        <f>STDEV(AI28:AI30)</f>
        <v>0</v>
      </c>
      <c r="AL28" t="e">
        <f>TTEST(AI28:AI30,AI31:AI33,2,3)</f>
        <v>#DIV/0!</v>
      </c>
      <c r="AM28" s="20">
        <f t="shared" si="0"/>
        <v>7.361696118022612E-2</v>
      </c>
      <c r="AN28" s="20">
        <f>AVERAGE(AM28:AM30)</f>
        <v>8.0880680880308989E-2</v>
      </c>
      <c r="AO28">
        <f>STDEV(AM28:AM30)</f>
        <v>7.0382273057517089E-3</v>
      </c>
      <c r="AP28">
        <f>TTEST(AM28:AM30,AM31:AM33,2,3)</f>
        <v>0.76248614446245033</v>
      </c>
      <c r="AQ28" s="20">
        <f t="shared" si="1"/>
        <v>1.2359948203678834</v>
      </c>
      <c r="AR28" s="20">
        <f>AVERAGE(AQ28:AQ30)</f>
        <v>1.4913405949816267</v>
      </c>
      <c r="AS28">
        <f>STDEV(AQ28:AQ30)</f>
        <v>0.23319530314539363</v>
      </c>
      <c r="AT28">
        <f>TTEST(AQ28:AQ30,AQ31:AQ33,2,3)</f>
        <v>0.76466027669727876</v>
      </c>
      <c r="AU28" s="20">
        <f t="shared" si="2"/>
        <v>19.984349725397458</v>
      </c>
      <c r="AV28" s="20">
        <f>AVERAGE(AU28:AU30)</f>
        <v>21.289448204568519</v>
      </c>
      <c r="AW28">
        <f>STDEV(AU28:AU30)</f>
        <v>2.4071106499931005</v>
      </c>
      <c r="AX28">
        <f>TTEST(AU28:AU30,AU31:AU33,2,3)</f>
        <v>0.32233903761495719</v>
      </c>
      <c r="AY28" s="20">
        <f t="shared" si="3"/>
        <v>1</v>
      </c>
      <c r="AZ28" s="20">
        <f>AVERAGE(AY28:AY30)</f>
        <v>1</v>
      </c>
      <c r="BA28">
        <f>STDEV(AY28:AY30)</f>
        <v>0</v>
      </c>
      <c r="BB28" t="e">
        <f>TTEST(AY28:AY30,AY31:AY33,2,3)</f>
        <v>#DIV/0!</v>
      </c>
    </row>
    <row r="29" spans="2:54" ht="15" customHeight="1" x14ac:dyDescent="0.15">
      <c r="B29" s="5" t="s">
        <v>28</v>
      </c>
      <c r="C29" s="6" t="s">
        <v>110</v>
      </c>
      <c r="D29" s="13" t="s">
        <v>119</v>
      </c>
      <c r="E29" s="13" t="s">
        <v>114</v>
      </c>
      <c r="F29" s="7">
        <v>2</v>
      </c>
      <c r="G29" s="8">
        <v>30.962922490475389</v>
      </c>
      <c r="H29" s="9">
        <v>26.181165002311687</v>
      </c>
      <c r="I29" s="10">
        <v>4.6964163231749554</v>
      </c>
      <c r="J29" s="11">
        <v>0</v>
      </c>
      <c r="K29" s="10" t="e">
        <v>#NUM!</v>
      </c>
      <c r="L29" s="12">
        <v>0</v>
      </c>
      <c r="M29" s="12">
        <v>0</v>
      </c>
      <c r="N29" s="5" t="s">
        <v>111</v>
      </c>
      <c r="P29" s="14" t="s">
        <v>119</v>
      </c>
      <c r="Q29" s="14" t="s">
        <v>116</v>
      </c>
      <c r="R29" s="15">
        <f>AVERAGE(G52:G53)</f>
        <v>21.864231452618334</v>
      </c>
      <c r="S29" s="15">
        <f>STDEV(G52:G53)</f>
        <v>1.6465160352745065E-2</v>
      </c>
      <c r="U29" s="14" t="s">
        <v>119</v>
      </c>
      <c r="V29" s="14" t="s">
        <v>116</v>
      </c>
      <c r="W29" s="17">
        <f>R$5-R29</f>
        <v>-3.6196121497697646</v>
      </c>
      <c r="AA29" s="18">
        <f t="shared" ref="AA29" si="61">R$35-R29</f>
        <v>0.75961045058457444</v>
      </c>
      <c r="AE29" s="19">
        <f>R$23-R29</f>
        <v>4.5889997056084511</v>
      </c>
      <c r="AI29" s="21">
        <f t="shared" ref="AI29" si="62">R$29-R29</f>
        <v>0</v>
      </c>
      <c r="AM29" s="20">
        <f t="shared" si="0"/>
        <v>8.1355734480926853E-2</v>
      </c>
      <c r="AN29" s="20"/>
      <c r="AQ29" s="20">
        <f t="shared" si="1"/>
        <v>1.6930334184493208</v>
      </c>
      <c r="AR29" s="20"/>
      <c r="AU29" s="20">
        <f t="shared" si="2"/>
        <v>24.067255111134514</v>
      </c>
      <c r="AV29" s="20"/>
      <c r="AY29" s="20">
        <f t="shared" si="3"/>
        <v>1</v>
      </c>
      <c r="AZ29" s="20"/>
    </row>
    <row r="30" spans="2:54" ht="15" customHeight="1" x14ac:dyDescent="0.15">
      <c r="B30" s="5" t="s">
        <v>29</v>
      </c>
      <c r="C30" s="6" t="s">
        <v>110</v>
      </c>
      <c r="D30" s="13" t="s">
        <v>120</v>
      </c>
      <c r="E30" s="13" t="s">
        <v>114</v>
      </c>
      <c r="F30" s="7">
        <v>1</v>
      </c>
      <c r="G30" s="8">
        <v>31.155863303478643</v>
      </c>
      <c r="H30" s="9">
        <v>26.181165002311687</v>
      </c>
      <c r="I30" s="10">
        <v>4.6964163231749554</v>
      </c>
      <c r="J30" s="11">
        <v>0</v>
      </c>
      <c r="K30" s="10" t="e">
        <v>#NUM!</v>
      </c>
      <c r="L30" s="12">
        <v>0</v>
      </c>
      <c r="M30" s="12">
        <v>0</v>
      </c>
      <c r="N30" s="5" t="s">
        <v>111</v>
      </c>
      <c r="P30" s="14" t="s">
        <v>120</v>
      </c>
      <c r="Q30" s="14" t="s">
        <v>116</v>
      </c>
      <c r="R30" s="15">
        <f>AVERAGE(G54:G55)</f>
        <v>21.952706247745393</v>
      </c>
      <c r="S30">
        <f>STDEV(G54:G55)</f>
        <v>9.6669755384233239E-2</v>
      </c>
      <c r="U30" s="14" t="s">
        <v>120</v>
      </c>
      <c r="V30" s="14" t="s">
        <v>116</v>
      </c>
      <c r="W30" s="17">
        <f>R$6-R30</f>
        <v>-3.5117836879314375</v>
      </c>
      <c r="AA30" s="18">
        <f t="shared" ref="AA30" si="63">R$36-R30</f>
        <v>0.62760081159952463</v>
      </c>
      <c r="AE30" s="19">
        <f t="shared" ref="AE30" si="64">R$24-R30</f>
        <v>4.3086477267260967</v>
      </c>
      <c r="AI30" s="21">
        <f t="shared" ref="AI30" si="65">R$30-R30</f>
        <v>0</v>
      </c>
      <c r="AM30" s="20">
        <f t="shared" si="0"/>
        <v>8.7669346979774035E-2</v>
      </c>
      <c r="AN30" s="20"/>
      <c r="AQ30" s="20">
        <f t="shared" si="1"/>
        <v>1.544993546127676</v>
      </c>
      <c r="AR30" s="20"/>
      <c r="AU30" s="20">
        <f t="shared" si="2"/>
        <v>19.816739777173588</v>
      </c>
      <c r="AV30" s="20"/>
      <c r="AY30" s="20">
        <f t="shared" si="3"/>
        <v>1</v>
      </c>
      <c r="AZ30" s="20"/>
    </row>
    <row r="31" spans="2:54" ht="15" customHeight="1" x14ac:dyDescent="0.15">
      <c r="B31" s="5" t="s">
        <v>30</v>
      </c>
      <c r="C31" s="6" t="s">
        <v>110</v>
      </c>
      <c r="D31" s="13" t="s">
        <v>120</v>
      </c>
      <c r="E31" s="13" t="s">
        <v>114</v>
      </c>
      <c r="F31" s="7">
        <v>2</v>
      </c>
      <c r="G31" s="8">
        <v>30.900080319818354</v>
      </c>
      <c r="H31" s="9">
        <v>26.181165002311687</v>
      </c>
      <c r="I31" s="10">
        <v>4.6964163231749554</v>
      </c>
      <c r="J31" s="11">
        <v>0</v>
      </c>
      <c r="K31" s="10" t="e">
        <v>#NUM!</v>
      </c>
      <c r="L31" s="12">
        <v>0</v>
      </c>
      <c r="M31" s="12">
        <v>0</v>
      </c>
      <c r="N31" s="5" t="s">
        <v>111</v>
      </c>
      <c r="P31" s="14" t="s">
        <v>121</v>
      </c>
      <c r="Q31" s="14" t="s">
        <v>116</v>
      </c>
      <c r="R31" s="15">
        <f>AVERAGE(G56:G57)</f>
        <v>21.816716325334951</v>
      </c>
      <c r="S31">
        <f>STDEV(G56:G57)</f>
        <v>2.4772705700147314E-2</v>
      </c>
      <c r="U31" s="14" t="s">
        <v>121</v>
      </c>
      <c r="V31" s="14" t="s">
        <v>116</v>
      </c>
      <c r="W31" s="17">
        <f>R$7-R31</f>
        <v>-3.5738470567140084</v>
      </c>
      <c r="X31" s="17">
        <f>AVERAGE(W31:W33)</f>
        <v>-3.601667643209352</v>
      </c>
      <c r="Y31">
        <f>STDEV(W31:W33)</f>
        <v>7.8813732652017687E-2</v>
      </c>
      <c r="AA31" s="18">
        <f t="shared" ref="AA31" si="66">R$37-R31</f>
        <v>0.63759087132026337</v>
      </c>
      <c r="AB31" s="17">
        <f>AVERAGE(AA31:AA33)</f>
        <v>0.52638476244111254</v>
      </c>
      <c r="AC31">
        <f>STDEV(AA31:AA33)</f>
        <v>0.10179345378184268</v>
      </c>
      <c r="AE31" s="19">
        <f t="shared" ref="AE31" si="67">R$25-R31</f>
        <v>4.2697144769926219</v>
      </c>
      <c r="AF31" s="17">
        <f>AVERAGE(AE31:AE33)</f>
        <v>4.2838421224091983</v>
      </c>
      <c r="AG31">
        <f>STDEV(AE31:AE33)</f>
        <v>3.5365239198466743E-2</v>
      </c>
      <c r="AI31" s="21">
        <f t="shared" ref="AI31" si="68">R$31-R31</f>
        <v>0</v>
      </c>
      <c r="AJ31" s="17">
        <f>AVERAGE(AI31:AI33)</f>
        <v>0</v>
      </c>
      <c r="AK31">
        <f>STDEV(AI31:AI33)</f>
        <v>0</v>
      </c>
      <c r="AM31" s="20">
        <f t="shared" si="0"/>
        <v>8.3977866314688121E-2</v>
      </c>
      <c r="AN31" s="20">
        <f>AVERAGE(AM31:AM33)</f>
        <v>8.2455245212005229E-2</v>
      </c>
      <c r="AO31">
        <f>STDEV(AM31:AM33)</f>
        <v>4.4454929494805789E-3</v>
      </c>
      <c r="AQ31" s="20">
        <f t="shared" si="1"/>
        <v>1.5557291069455184</v>
      </c>
      <c r="AR31" s="20">
        <f>AVERAGE(AQ31:AQ33)</f>
        <v>1.4427243781210033</v>
      </c>
      <c r="AS31">
        <f>STDEV(AQ31:AQ33)</f>
        <v>0.10286200262669461</v>
      </c>
      <c r="AU31" s="20">
        <f t="shared" si="2"/>
        <v>19.289107368299089</v>
      </c>
      <c r="AV31" s="20">
        <f>AVERAGE(AU31:AU33)</f>
        <v>19.482842453285798</v>
      </c>
      <c r="AW31">
        <f>STDEV(AU31:AU33)</f>
        <v>0.48049120045824079</v>
      </c>
      <c r="AY31" s="20">
        <f t="shared" si="3"/>
        <v>1</v>
      </c>
      <c r="AZ31" s="20">
        <f>AVERAGE(AY31:AY33)</f>
        <v>1</v>
      </c>
      <c r="BA31">
        <f>STDEV(AY31:AY33)</f>
        <v>0</v>
      </c>
    </row>
    <row r="32" spans="2:54" ht="15" customHeight="1" x14ac:dyDescent="0.15">
      <c r="B32" s="5" t="s">
        <v>31</v>
      </c>
      <c r="C32" s="6" t="s">
        <v>110</v>
      </c>
      <c r="D32" s="13" t="s">
        <v>121</v>
      </c>
      <c r="E32" s="13" t="s">
        <v>114</v>
      </c>
      <c r="F32" s="7">
        <v>1</v>
      </c>
      <c r="G32" s="8">
        <v>30.32229063521358</v>
      </c>
      <c r="H32" s="9">
        <v>26.181165002311687</v>
      </c>
      <c r="I32" s="10">
        <v>4.6964163231749554</v>
      </c>
      <c r="J32" s="11">
        <v>0</v>
      </c>
      <c r="K32" s="10" t="e">
        <v>#NUM!</v>
      </c>
      <c r="L32" s="12">
        <v>0</v>
      </c>
      <c r="M32" s="12">
        <v>0</v>
      </c>
      <c r="N32" s="5" t="s">
        <v>111</v>
      </c>
      <c r="P32" s="14" t="s">
        <v>122</v>
      </c>
      <c r="Q32" s="14" t="s">
        <v>116</v>
      </c>
      <c r="R32" s="15">
        <f>AVERAGE(G58:G59)</f>
        <v>22.315409316590657</v>
      </c>
      <c r="S32">
        <f>STDEV(G58:G59)</f>
        <v>0.14293568694183462</v>
      </c>
      <c r="U32" s="14" t="s">
        <v>122</v>
      </c>
      <c r="V32" s="14" t="s">
        <v>116</v>
      </c>
      <c r="W32" s="17">
        <f>R$8-R32</f>
        <v>-3.5405371763340412</v>
      </c>
      <c r="AA32" s="18">
        <f t="shared" ref="AA32" si="69">R$38-R32</f>
        <v>0.50374848284841889</v>
      </c>
      <c r="AE32" s="19">
        <f t="shared" ref="AE32" si="70">R$26-R32</f>
        <v>4.324087376216859</v>
      </c>
      <c r="AI32" s="21">
        <f t="shared" ref="AI32" si="71">R$32-R32</f>
        <v>0</v>
      </c>
      <c r="AM32" s="20">
        <f t="shared" si="0"/>
        <v>8.5939358820524628E-2</v>
      </c>
      <c r="AN32" s="20"/>
      <c r="AQ32" s="20">
        <f t="shared" si="1"/>
        <v>1.4178928209584438</v>
      </c>
      <c r="AR32" s="20"/>
      <c r="AU32" s="20">
        <f t="shared" si="2"/>
        <v>20.029956407593502</v>
      </c>
      <c r="AV32" s="20"/>
      <c r="AY32" s="20">
        <f t="shared" si="3"/>
        <v>1</v>
      </c>
      <c r="AZ32" s="20"/>
    </row>
    <row r="33" spans="2:54" ht="15" customHeight="1" x14ac:dyDescent="0.15">
      <c r="B33" s="5" t="s">
        <v>32</v>
      </c>
      <c r="C33" s="6" t="s">
        <v>110</v>
      </c>
      <c r="D33" s="13" t="s">
        <v>121</v>
      </c>
      <c r="E33" s="13" t="s">
        <v>114</v>
      </c>
      <c r="F33" s="7">
        <v>2</v>
      </c>
      <c r="G33" s="8">
        <v>30.472534359732112</v>
      </c>
      <c r="H33" s="9">
        <v>26.181165002311687</v>
      </c>
      <c r="I33" s="10">
        <v>4.6964163231749554</v>
      </c>
      <c r="J33" s="11">
        <v>0</v>
      </c>
      <c r="K33" s="10" t="e">
        <v>#NUM!</v>
      </c>
      <c r="L33" s="12">
        <v>0</v>
      </c>
      <c r="M33" s="12">
        <v>0</v>
      </c>
      <c r="N33" s="5" t="s">
        <v>111</v>
      </c>
      <c r="P33" s="14" t="s">
        <v>123</v>
      </c>
      <c r="Q33" s="14" t="s">
        <v>116</v>
      </c>
      <c r="R33" s="15">
        <f>AVERAGE(G60:G61)</f>
        <v>22.745686592648937</v>
      </c>
      <c r="S33">
        <f>STDEV(G60:G61)</f>
        <v>6.2828138577481873E-2</v>
      </c>
      <c r="U33" s="14" t="s">
        <v>123</v>
      </c>
      <c r="V33" s="14" t="s">
        <v>116</v>
      </c>
      <c r="W33" s="17">
        <f>R$9-R33</f>
        <v>-3.6906186965800067</v>
      </c>
      <c r="AA33" s="18">
        <f t="shared" ref="AA33" si="72">R$39-R33</f>
        <v>0.43781493315465525</v>
      </c>
      <c r="AE33" s="19">
        <f t="shared" ref="AE33" si="73">R$27-R33</f>
        <v>4.2577245140181148</v>
      </c>
      <c r="AI33" s="21">
        <f t="shared" ref="AI33" si="74">R$33-R33</f>
        <v>0</v>
      </c>
      <c r="AM33" s="20">
        <f t="shared" si="0"/>
        <v>7.7448510500802953E-2</v>
      </c>
      <c r="AN33" s="20"/>
      <c r="AQ33" s="20">
        <f t="shared" si="1"/>
        <v>1.3545512064590481</v>
      </c>
      <c r="AR33" s="20"/>
      <c r="AU33" s="20">
        <f t="shared" si="2"/>
        <v>19.129463583964807</v>
      </c>
      <c r="AV33" s="20"/>
      <c r="AY33" s="20">
        <f t="shared" si="3"/>
        <v>1</v>
      </c>
      <c r="AZ33" s="20"/>
    </row>
    <row r="34" spans="2:54" ht="15" customHeight="1" x14ac:dyDescent="0.15">
      <c r="B34" s="5" t="s">
        <v>33</v>
      </c>
      <c r="C34" s="6" t="s">
        <v>110</v>
      </c>
      <c r="D34" s="13" t="s">
        <v>122</v>
      </c>
      <c r="E34" s="13" t="s">
        <v>114</v>
      </c>
      <c r="F34" s="7">
        <v>1</v>
      </c>
      <c r="G34" s="8">
        <v>31.093537095179681</v>
      </c>
      <c r="H34" s="9">
        <v>26.181165002311687</v>
      </c>
      <c r="I34" s="10">
        <v>4.6964163231749554</v>
      </c>
      <c r="J34" s="11">
        <v>0</v>
      </c>
      <c r="K34" s="10" t="e">
        <v>#NUM!</v>
      </c>
      <c r="L34" s="12">
        <v>0</v>
      </c>
      <c r="M34" s="12">
        <v>0</v>
      </c>
      <c r="N34" s="5" t="s">
        <v>111</v>
      </c>
      <c r="P34" s="14" t="s">
        <v>118</v>
      </c>
      <c r="Q34" s="14" t="s">
        <v>117</v>
      </c>
      <c r="R34" s="15">
        <f>AVERAGE(G62:G63)</f>
        <v>21.977640627300147</v>
      </c>
      <c r="S34">
        <f>STDEV(G62:G63)</f>
        <v>7.4795185633738839E-2</v>
      </c>
      <c r="U34" s="14" t="s">
        <v>118</v>
      </c>
      <c r="V34" s="14" t="s">
        <v>117</v>
      </c>
      <c r="W34" s="17">
        <f>R$4-R34</f>
        <v>-4.0694906889556748</v>
      </c>
      <c r="X34" s="17">
        <f>AVERAGE(W34:W36)</f>
        <v>-4.1960325962803253</v>
      </c>
      <c r="Y34">
        <f>STDEV(W34:W36)</f>
        <v>0.16245066753836815</v>
      </c>
      <c r="Z34">
        <f>TTEST(W34:W36,W37:W39,2,3)</f>
        <v>0.56528412739074418</v>
      </c>
      <c r="AA34" s="18">
        <f t="shared" ref="AA34" si="75">R$34-R34</f>
        <v>0</v>
      </c>
      <c r="AB34" s="17">
        <f>AVERAGE(AA34:AA36)</f>
        <v>0</v>
      </c>
      <c r="AC34">
        <f>STDEV(AA34:AA36)</f>
        <v>0</v>
      </c>
      <c r="AD34" t="e">
        <f>TTEST(AA34:AA36,AA37:AA39,2,3)</f>
        <v>#DIV/0!</v>
      </c>
      <c r="AE34" s="19">
        <f t="shared" ref="AE34" si="76">R$22-R34</f>
        <v>4.0151260268650084</v>
      </c>
      <c r="AF34" s="17">
        <f>AVERAGE(AE34:AE36)</f>
        <v>3.8418540656718192</v>
      </c>
      <c r="AG34">
        <f>STDEV(AE34:AE36)</f>
        <v>0.16738799793698605</v>
      </c>
      <c r="AH34">
        <f>TTEST(AE34:AE36,AE37:AE39,2,3)</f>
        <v>0.51062815223373681</v>
      </c>
      <c r="AI34" s="21">
        <f t="shared" ref="AI34" si="77">R$28-R34</f>
        <v>-0.30567269741281677</v>
      </c>
      <c r="AJ34" s="17">
        <f>AVERAGE(AI34:AI36)</f>
        <v>-0.56429465319897198</v>
      </c>
      <c r="AK34">
        <f>STDEV(AI34:AI36)</f>
        <v>0.2334965164777256</v>
      </c>
      <c r="AL34">
        <f>TTEST(AI34:AI36,AI37:AI39,2,3)</f>
        <v>0.81474541290699243</v>
      </c>
      <c r="AM34" s="20">
        <f t="shared" si="0"/>
        <v>5.9560897802399079E-2</v>
      </c>
      <c r="AN34" s="20">
        <f>AVERAGE(AM34:AM36)</f>
        <v>5.4786094926927577E-2</v>
      </c>
      <c r="AO34">
        <f>STDEV(AM34:AM36)</f>
        <v>5.9985045898541004E-3</v>
      </c>
      <c r="AP34">
        <f>TTEST(AM34:AM36,AM37:AM39,2,3)</f>
        <v>0.57527834138151235</v>
      </c>
      <c r="AQ34" s="20">
        <f t="shared" si="1"/>
        <v>1</v>
      </c>
      <c r="AR34" s="20">
        <f>AVERAGE(AQ34:AQ36)</f>
        <v>1</v>
      </c>
      <c r="AS34">
        <f>STDEV(AQ34:AQ36)</f>
        <v>0</v>
      </c>
      <c r="AT34" t="e">
        <f>TTEST(AQ34:AQ36,AQ37:AQ39,2,3)</f>
        <v>#DIV/0!</v>
      </c>
      <c r="AU34" s="20">
        <f t="shared" si="2"/>
        <v>16.168635495939444</v>
      </c>
      <c r="AV34" s="20">
        <f>AVERAGE(AU34:AU36)</f>
        <v>14.40350718933108</v>
      </c>
      <c r="AW34">
        <f>STDEV(AU34:AU36)</f>
        <v>1.6790227555255346</v>
      </c>
      <c r="AX34">
        <f>TTEST(AU34:AU36,AU37:AU39,2,3)</f>
        <v>0.49967462780405753</v>
      </c>
      <c r="AY34" s="20">
        <f t="shared" si="3"/>
        <v>0.80906487917348913</v>
      </c>
      <c r="AZ34" s="20">
        <f>AVERAGE(AY34:AY36)</f>
        <v>0.682324189669962</v>
      </c>
      <c r="BA34">
        <f>STDEV(AY34:AY36)</f>
        <v>0.11334981871274186</v>
      </c>
      <c r="BB34">
        <f>TTEST(AY34:AY36,AY37:AY39,2,3)</f>
        <v>0.8667596064886931</v>
      </c>
    </row>
    <row r="35" spans="2:54" ht="15" customHeight="1" x14ac:dyDescent="0.15">
      <c r="B35" s="5" t="s">
        <v>34</v>
      </c>
      <c r="C35" s="6" t="s">
        <v>110</v>
      </c>
      <c r="D35" s="13" t="s">
        <v>122</v>
      </c>
      <c r="E35" s="13" t="s">
        <v>114</v>
      </c>
      <c r="F35" s="7">
        <v>2</v>
      </c>
      <c r="G35" s="8">
        <v>30.932664977380412</v>
      </c>
      <c r="H35" s="9">
        <v>26.181165002311687</v>
      </c>
      <c r="I35" s="10">
        <v>4.6964163231749554</v>
      </c>
      <c r="J35" s="11">
        <v>0</v>
      </c>
      <c r="K35" s="10" t="e">
        <v>#NUM!</v>
      </c>
      <c r="L35" s="12">
        <v>0</v>
      </c>
      <c r="M35" s="12">
        <v>0</v>
      </c>
      <c r="N35" s="5" t="s">
        <v>111</v>
      </c>
      <c r="P35" s="14" t="s">
        <v>119</v>
      </c>
      <c r="Q35" s="14" t="s">
        <v>117</v>
      </c>
      <c r="R35" s="15">
        <f>AVERAGE(G64:G65)</f>
        <v>22.623841903202909</v>
      </c>
      <c r="S35">
        <f>STDEV(G64:G65)</f>
        <v>9.7199536604536924E-2</v>
      </c>
      <c r="U35" s="14" t="s">
        <v>119</v>
      </c>
      <c r="V35" s="14" t="s">
        <v>117</v>
      </c>
      <c r="W35" s="17">
        <f>R$5-R35</f>
        <v>-4.3792226003543391</v>
      </c>
      <c r="AA35" s="18">
        <f t="shared" ref="AA35" si="78">R$35-R35</f>
        <v>0</v>
      </c>
      <c r="AE35" s="19">
        <f t="shared" ref="AE35" si="79">R$23-R35</f>
        <v>3.8293892550238766</v>
      </c>
      <c r="AI35" s="21">
        <f t="shared" ref="AI35" si="80">R$29-R35</f>
        <v>-0.75961045058457444</v>
      </c>
      <c r="AM35" s="20">
        <f t="shared" si="0"/>
        <v>4.8053236040338766E-2</v>
      </c>
      <c r="AN35" s="20"/>
      <c r="AQ35" s="20">
        <f t="shared" si="1"/>
        <v>1</v>
      </c>
      <c r="AR35" s="20"/>
      <c r="AU35" s="20">
        <f t="shared" si="2"/>
        <v>14.215463704891389</v>
      </c>
      <c r="AV35" s="20"/>
      <c r="AY35" s="20">
        <f t="shared" si="3"/>
        <v>0.59065579515608002</v>
      </c>
      <c r="AZ35" s="20"/>
    </row>
    <row r="36" spans="2:54" ht="15" customHeight="1" x14ac:dyDescent="0.15">
      <c r="B36" s="5" t="s">
        <v>35</v>
      </c>
      <c r="C36" s="6" t="s">
        <v>110</v>
      </c>
      <c r="D36" s="13" t="s">
        <v>123</v>
      </c>
      <c r="E36" s="13" t="s">
        <v>114</v>
      </c>
      <c r="F36" s="7">
        <v>1</v>
      </c>
      <c r="G36" s="8">
        <v>31.937424366999352</v>
      </c>
      <c r="H36" s="9">
        <v>26.181165002311687</v>
      </c>
      <c r="I36" s="10">
        <v>4.6964163231749554</v>
      </c>
      <c r="J36" s="11">
        <v>0</v>
      </c>
      <c r="K36" s="10" t="e">
        <v>#NUM!</v>
      </c>
      <c r="L36" s="12">
        <v>0</v>
      </c>
      <c r="M36" s="12">
        <v>0</v>
      </c>
      <c r="N36" s="5" t="s">
        <v>111</v>
      </c>
      <c r="P36" s="14" t="s">
        <v>120</v>
      </c>
      <c r="Q36" s="14" t="s">
        <v>117</v>
      </c>
      <c r="R36" s="15">
        <f>AVERAGE(G66:G67)</f>
        <v>22.580307059344918</v>
      </c>
      <c r="S36">
        <f>STDEV(G66:G67)</f>
        <v>0.25407846437889042</v>
      </c>
      <c r="U36" s="14" t="s">
        <v>120</v>
      </c>
      <c r="V36" s="14" t="s">
        <v>117</v>
      </c>
      <c r="W36" s="17">
        <f>R$6-R36</f>
        <v>-4.1393844995309621</v>
      </c>
      <c r="AA36" s="18">
        <f t="shared" ref="AA36" si="81">R$36-R36</f>
        <v>0</v>
      </c>
      <c r="AE36" s="19">
        <f t="shared" ref="AE36" si="82">R$24-R36</f>
        <v>3.6810469151265721</v>
      </c>
      <c r="AI36" s="21">
        <f t="shared" ref="AI36" si="83">R$30-R36</f>
        <v>-0.62760081159952463</v>
      </c>
      <c r="AM36" s="20">
        <f t="shared" si="0"/>
        <v>5.6744150938044871E-2</v>
      </c>
      <c r="AN36" s="20"/>
      <c r="AQ36" s="20">
        <f t="shared" si="1"/>
        <v>1</v>
      </c>
      <c r="AR36" s="20"/>
      <c r="AU36" s="20">
        <f t="shared" si="2"/>
        <v>12.82642236716241</v>
      </c>
      <c r="AV36" s="20"/>
      <c r="AY36" s="20">
        <f t="shared" si="3"/>
        <v>0.64725189468031696</v>
      </c>
      <c r="AZ36" s="20"/>
    </row>
    <row r="37" spans="2:54" ht="15" customHeight="1" x14ac:dyDescent="0.15">
      <c r="B37" s="5" t="s">
        <v>36</v>
      </c>
      <c r="C37" s="6" t="s">
        <v>110</v>
      </c>
      <c r="D37" s="13" t="s">
        <v>123</v>
      </c>
      <c r="E37" s="13" t="s">
        <v>114</v>
      </c>
      <c r="F37" s="7">
        <v>2</v>
      </c>
      <c r="G37" s="8">
        <v>31.751192842027304</v>
      </c>
      <c r="H37" s="9">
        <v>26.181165002311687</v>
      </c>
      <c r="I37" s="10">
        <v>4.6964163231749554</v>
      </c>
      <c r="J37" s="11">
        <v>0</v>
      </c>
      <c r="K37" s="10" t="e">
        <v>#NUM!</v>
      </c>
      <c r="L37" s="12">
        <v>0</v>
      </c>
      <c r="M37" s="12">
        <v>0</v>
      </c>
      <c r="N37" s="5" t="s">
        <v>111</v>
      </c>
      <c r="P37" s="14" t="s">
        <v>121</v>
      </c>
      <c r="Q37" s="14" t="s">
        <v>117</v>
      </c>
      <c r="R37" s="15">
        <f>AVERAGE(G68:G69)</f>
        <v>22.454307196655215</v>
      </c>
      <c r="S37">
        <f>STDEV(G68:G69)</f>
        <v>6.0439060526216254E-2</v>
      </c>
      <c r="U37" s="14" t="s">
        <v>121</v>
      </c>
      <c r="V37" s="14" t="s">
        <v>117</v>
      </c>
      <c r="W37" s="17">
        <f>R$7-R37</f>
        <v>-4.2114379280342717</v>
      </c>
      <c r="X37" s="17">
        <f>AVERAGE(W37:W39)</f>
        <v>-4.1280524056504646</v>
      </c>
      <c r="Y37">
        <f>STDEV(W37:W39)</f>
        <v>8.3576786516525392E-2</v>
      </c>
      <c r="AA37" s="18">
        <f t="shared" ref="AA37" si="84">R$37-R37</f>
        <v>0</v>
      </c>
      <c r="AB37" s="17">
        <f>AVERAGE(AA37:AA39)</f>
        <v>0</v>
      </c>
      <c r="AC37">
        <f>STDEV(AA37:AA39)</f>
        <v>0</v>
      </c>
      <c r="AE37" s="19">
        <f t="shared" ref="AE37" si="85">R$25-R37</f>
        <v>3.6321236056723585</v>
      </c>
      <c r="AF37" s="17">
        <f>AVERAGE(AE37:AE39)</f>
        <v>3.7574573599680861</v>
      </c>
      <c r="AG37">
        <f>STDEV(AE37:AE39)</f>
        <v>0.10854242742680435</v>
      </c>
      <c r="AI37" s="21">
        <f t="shared" ref="AI37" si="86">R$31-R37</f>
        <v>-0.63759087132026337</v>
      </c>
      <c r="AJ37" s="17">
        <f>AVERAGE(AI37:AI39)</f>
        <v>-0.52638476244111254</v>
      </c>
      <c r="AK37">
        <f>STDEV(AI37:AI39)</f>
        <v>0.10179345378184268</v>
      </c>
      <c r="AM37" s="20">
        <f t="shared" si="0"/>
        <v>5.3979748749168978E-2</v>
      </c>
      <c r="AN37" s="20">
        <f>AVERAGE(AM37:AM39)</f>
        <v>5.7255625248978613E-2</v>
      </c>
      <c r="AO37">
        <f>STDEV(AM37:AM39)</f>
        <v>3.3161420514086861E-3</v>
      </c>
      <c r="AQ37" s="20">
        <f t="shared" si="1"/>
        <v>1</v>
      </c>
      <c r="AR37" s="20">
        <f>AVERAGE(AQ37:AQ39)</f>
        <v>1</v>
      </c>
      <c r="AS37">
        <f>STDEV(AQ37:AQ39)</f>
        <v>0</v>
      </c>
      <c r="AU37" s="20">
        <f t="shared" si="2"/>
        <v>12.398757137205502</v>
      </c>
      <c r="AV37" s="20">
        <f>AVERAGE(AU37:AU39)</f>
        <v>13.549228623937511</v>
      </c>
      <c r="AW37">
        <f>STDEV(AU37:AU39)</f>
        <v>0.99633975022357257</v>
      </c>
      <c r="AY37" s="20">
        <f t="shared" si="3"/>
        <v>0.64278542808996886</v>
      </c>
      <c r="AZ37" s="20">
        <f>AVERAGE(AY37:AY39)</f>
        <v>0.69543641741886564</v>
      </c>
      <c r="BA37">
        <f>STDEV(AY37:AY39)</f>
        <v>4.8487262917891343E-2</v>
      </c>
    </row>
    <row r="38" spans="2:54" ht="15" customHeight="1" x14ac:dyDescent="0.15">
      <c r="B38" s="5" t="s">
        <v>37</v>
      </c>
      <c r="C38" s="6" t="s">
        <v>110</v>
      </c>
      <c r="D38" s="13" t="s">
        <v>118</v>
      </c>
      <c r="E38" s="13" t="s">
        <v>115</v>
      </c>
      <c r="F38" s="7">
        <v>1</v>
      </c>
      <c r="G38" s="8">
        <v>26.125370246892345</v>
      </c>
      <c r="H38" s="9">
        <v>26.181165002311687</v>
      </c>
      <c r="I38" s="10">
        <v>4.6964163231749554</v>
      </c>
      <c r="J38" s="11">
        <v>0</v>
      </c>
      <c r="K38" s="10" t="e">
        <v>#NUM!</v>
      </c>
      <c r="L38" s="12">
        <v>0</v>
      </c>
      <c r="M38" s="12">
        <v>0</v>
      </c>
      <c r="N38" s="5" t="s">
        <v>111</v>
      </c>
      <c r="P38" s="14" t="s">
        <v>122</v>
      </c>
      <c r="Q38" s="14" t="s">
        <v>117</v>
      </c>
      <c r="R38" s="15">
        <f>AVERAGE(G70:G71)</f>
        <v>22.819157799439076</v>
      </c>
      <c r="S38">
        <f>STDEV(G70:G71)</f>
        <v>0.10022886010916798</v>
      </c>
      <c r="U38" s="14" t="s">
        <v>122</v>
      </c>
      <c r="V38" s="14" t="s">
        <v>117</v>
      </c>
      <c r="W38" s="17">
        <f>R$8-R38</f>
        <v>-4.0442856591824601</v>
      </c>
      <c r="AA38" s="18">
        <f t="shared" ref="AA38" si="87">R$38-R38</f>
        <v>0</v>
      </c>
      <c r="AE38" s="19">
        <f t="shared" ref="AE38" si="88">R$26-R38</f>
        <v>3.8203388933684401</v>
      </c>
      <c r="AI38" s="21">
        <f t="shared" ref="AI38" si="89">R$32-R38</f>
        <v>-0.50374848284841889</v>
      </c>
      <c r="AM38" s="20">
        <f t="shared" si="0"/>
        <v>6.0610617072193604E-2</v>
      </c>
      <c r="AN38" s="20"/>
      <c r="AQ38" s="20">
        <f t="shared" si="1"/>
        <v>1</v>
      </c>
      <c r="AR38" s="20"/>
      <c r="AU38" s="20">
        <f t="shared" si="2"/>
        <v>14.126565923405959</v>
      </c>
      <c r="AV38" s="20"/>
      <c r="AY38" s="20">
        <f t="shared" si="3"/>
        <v>0.70527192550706086</v>
      </c>
      <c r="AZ38" s="20"/>
    </row>
    <row r="39" spans="2:54" ht="15" customHeight="1" x14ac:dyDescent="0.15">
      <c r="B39" s="5" t="s">
        <v>38</v>
      </c>
      <c r="C39" s="6" t="s">
        <v>110</v>
      </c>
      <c r="D39" s="13" t="s">
        <v>118</v>
      </c>
      <c r="E39" s="13" t="s">
        <v>115</v>
      </c>
      <c r="F39" s="7">
        <v>2</v>
      </c>
      <c r="G39" s="8">
        <v>25.860163061437966</v>
      </c>
      <c r="H39" s="9">
        <v>26.181165002311687</v>
      </c>
      <c r="I39" s="10">
        <v>4.6964163231749554</v>
      </c>
      <c r="J39" s="11">
        <v>0</v>
      </c>
      <c r="K39" s="10" t="e">
        <v>#NUM!</v>
      </c>
      <c r="L39" s="12">
        <v>0</v>
      </c>
      <c r="M39" s="12">
        <v>0</v>
      </c>
      <c r="N39" s="5" t="s">
        <v>111</v>
      </c>
      <c r="P39" s="14" t="s">
        <v>123</v>
      </c>
      <c r="Q39" s="14" t="s">
        <v>117</v>
      </c>
      <c r="R39" s="15">
        <f>AVERAGE(G72:G73)</f>
        <v>23.183501525803592</v>
      </c>
      <c r="S39">
        <f>STDEV(G72:G73)</f>
        <v>8.3313847380406661E-2</v>
      </c>
      <c r="U39" s="14" t="s">
        <v>123</v>
      </c>
      <c r="V39" s="14" t="s">
        <v>117</v>
      </c>
      <c r="W39" s="17">
        <f>R$9-R39</f>
        <v>-4.128433629734662</v>
      </c>
      <c r="AA39" s="18">
        <f t="shared" ref="AA39" si="90">R$39-R39</f>
        <v>0</v>
      </c>
      <c r="AE39" s="19">
        <f t="shared" ref="AE39" si="91">R$27-R39</f>
        <v>3.8199095808634596</v>
      </c>
      <c r="AI39" s="21">
        <f t="shared" ref="AI39" si="92">R$33-R39</f>
        <v>-0.43781493315465525</v>
      </c>
      <c r="AM39" s="20">
        <f t="shared" si="0"/>
        <v>5.7176509925573236E-2</v>
      </c>
      <c r="AN39" s="20"/>
      <c r="AQ39" s="20">
        <f t="shared" si="1"/>
        <v>1</v>
      </c>
      <c r="AR39" s="20"/>
      <c r="AU39" s="20">
        <f t="shared" si="2"/>
        <v>14.122362811201072</v>
      </c>
      <c r="AV39" s="20"/>
      <c r="AY39" s="20">
        <f t="shared" si="3"/>
        <v>0.73825189865956742</v>
      </c>
      <c r="AZ39" s="20"/>
    </row>
    <row r="40" spans="2:54" ht="15" customHeight="1" x14ac:dyDescent="0.15">
      <c r="B40" s="5" t="s">
        <v>39</v>
      </c>
      <c r="C40" s="6" t="s">
        <v>110</v>
      </c>
      <c r="D40" s="13" t="s">
        <v>119</v>
      </c>
      <c r="E40" s="13" t="s">
        <v>115</v>
      </c>
      <c r="F40" s="7">
        <v>1</v>
      </c>
      <c r="G40" s="8">
        <v>26.473330050317763</v>
      </c>
      <c r="H40" s="9">
        <v>26.181165002311687</v>
      </c>
      <c r="I40" s="10">
        <v>4.6964163231749554</v>
      </c>
      <c r="J40" s="11">
        <v>0</v>
      </c>
      <c r="K40" s="10" t="e">
        <v>#NUM!</v>
      </c>
      <c r="L40" s="12">
        <v>0</v>
      </c>
      <c r="M40" s="12">
        <v>0</v>
      </c>
      <c r="N40" s="5" t="s">
        <v>111</v>
      </c>
      <c r="P40" s="14" t="s">
        <v>124</v>
      </c>
      <c r="Q40" s="14" t="s">
        <v>113</v>
      </c>
      <c r="R40" s="15">
        <f>AVERAGE(G74:G75)</f>
        <v>31.035402073935288</v>
      </c>
      <c r="S40">
        <f>STDEV(G74:G75)</f>
        <v>0.10874379803373552</v>
      </c>
    </row>
    <row r="41" spans="2:54" ht="15" customHeight="1" x14ac:dyDescent="0.15">
      <c r="B41" s="5" t="s">
        <v>40</v>
      </c>
      <c r="C41" s="6" t="s">
        <v>110</v>
      </c>
      <c r="D41" s="13" t="s">
        <v>119</v>
      </c>
      <c r="E41" s="13" t="s">
        <v>115</v>
      </c>
      <c r="F41" s="7">
        <v>2</v>
      </c>
      <c r="G41" s="8">
        <v>26.433132266135807</v>
      </c>
      <c r="H41" s="9">
        <v>26.181165002311687</v>
      </c>
      <c r="I41" s="10">
        <v>4.6964163231749554</v>
      </c>
      <c r="J41" s="11">
        <v>0</v>
      </c>
      <c r="K41" s="10" t="e">
        <v>#NUM!</v>
      </c>
      <c r="L41" s="12">
        <v>0</v>
      </c>
      <c r="M41" s="12">
        <v>0</v>
      </c>
      <c r="N41" s="5" t="s">
        <v>111</v>
      </c>
      <c r="P41" s="14" t="s">
        <v>125</v>
      </c>
      <c r="Q41" s="14" t="s">
        <v>113</v>
      </c>
      <c r="R41" s="15">
        <f>AVERAGE(G76:G77)</f>
        <v>31.89737468810139</v>
      </c>
      <c r="S41">
        <f>STDEV(G76:G77)</f>
        <v>0.22912100249983691</v>
      </c>
    </row>
    <row r="42" spans="2:54" ht="15" customHeight="1" x14ac:dyDescent="0.15">
      <c r="B42" s="5" t="s">
        <v>41</v>
      </c>
      <c r="C42" s="6" t="s">
        <v>110</v>
      </c>
      <c r="D42" s="13" t="s">
        <v>120</v>
      </c>
      <c r="E42" s="13" t="s">
        <v>115</v>
      </c>
      <c r="F42" s="7">
        <v>1</v>
      </c>
      <c r="G42" s="8">
        <v>26.235970383438481</v>
      </c>
      <c r="H42" s="9">
        <v>26.181165002311687</v>
      </c>
      <c r="I42" s="10">
        <v>4.6964163231749554</v>
      </c>
      <c r="J42" s="11">
        <v>0</v>
      </c>
      <c r="K42" s="10" t="e">
        <v>#NUM!</v>
      </c>
      <c r="L42" s="12">
        <v>0</v>
      </c>
      <c r="M42" s="12">
        <v>0</v>
      </c>
      <c r="N42" s="5" t="s">
        <v>111</v>
      </c>
      <c r="P42" s="14" t="s">
        <v>126</v>
      </c>
      <c r="Q42" s="14" t="s">
        <v>113</v>
      </c>
      <c r="R42" s="15">
        <f>AVERAGE(G78:G79)</f>
        <v>32.78131409769891</v>
      </c>
      <c r="S42">
        <f>STDEV(G78:G79)</f>
        <v>0.16727503418640616</v>
      </c>
    </row>
    <row r="43" spans="2:54" ht="15" customHeight="1" x14ac:dyDescent="0.15">
      <c r="B43" s="5" t="s">
        <v>42</v>
      </c>
      <c r="C43" s="6" t="s">
        <v>110</v>
      </c>
      <c r="D43" s="13" t="s">
        <v>120</v>
      </c>
      <c r="E43" s="13" t="s">
        <v>115</v>
      </c>
      <c r="F43" s="7">
        <v>2</v>
      </c>
      <c r="G43" s="8">
        <v>26.286737565504495</v>
      </c>
      <c r="H43" s="9">
        <v>26.181165002311687</v>
      </c>
      <c r="I43" s="10">
        <v>4.6964163231749554</v>
      </c>
      <c r="J43" s="11">
        <v>0</v>
      </c>
      <c r="K43" s="10" t="e">
        <v>#NUM!</v>
      </c>
      <c r="L43" s="12">
        <v>0</v>
      </c>
      <c r="M43" s="12">
        <v>0</v>
      </c>
      <c r="N43" s="5" t="s">
        <v>111</v>
      </c>
      <c r="P43" s="14" t="s">
        <v>124</v>
      </c>
      <c r="Q43" s="14" t="s">
        <v>114</v>
      </c>
      <c r="R43" s="15">
        <f>AVERAGE(G80:G81)</f>
        <v>32.323014553934399</v>
      </c>
      <c r="S43">
        <f>STDEV(G80:G81)</f>
        <v>0.2799250095199553</v>
      </c>
    </row>
    <row r="44" spans="2:54" ht="15" customHeight="1" x14ac:dyDescent="0.15">
      <c r="B44" s="5" t="s">
        <v>43</v>
      </c>
      <c r="C44" s="6" t="s">
        <v>110</v>
      </c>
      <c r="D44" s="13" t="s">
        <v>121</v>
      </c>
      <c r="E44" s="13" t="s">
        <v>115</v>
      </c>
      <c r="F44" s="7">
        <v>1</v>
      </c>
      <c r="G44" s="8">
        <v>26.013447332384089</v>
      </c>
      <c r="H44" s="9">
        <v>26.181165002311687</v>
      </c>
      <c r="I44" s="10">
        <v>4.6964163231749554</v>
      </c>
      <c r="J44" s="11">
        <v>0</v>
      </c>
      <c r="K44" s="10" t="e">
        <v>#NUM!</v>
      </c>
      <c r="L44" s="12">
        <v>0</v>
      </c>
      <c r="M44" s="12">
        <v>0</v>
      </c>
      <c r="N44" s="5" t="s">
        <v>111</v>
      </c>
      <c r="P44" s="14" t="s">
        <v>125</v>
      </c>
      <c r="Q44" s="14" t="s">
        <v>114</v>
      </c>
      <c r="R44" s="15">
        <f>AVERAGE(G82:G83)</f>
        <v>32.756400251634986</v>
      </c>
      <c r="S44">
        <f>STDEV(G82:G83)</f>
        <v>0.28335110220755355</v>
      </c>
    </row>
    <row r="45" spans="2:54" ht="15" customHeight="1" x14ac:dyDescent="0.15">
      <c r="B45" s="5" t="s">
        <v>44</v>
      </c>
      <c r="C45" s="6" t="s">
        <v>110</v>
      </c>
      <c r="D45" s="13" t="s">
        <v>121</v>
      </c>
      <c r="E45" s="13" t="s">
        <v>115</v>
      </c>
      <c r="F45" s="7">
        <v>2</v>
      </c>
      <c r="G45" s="8">
        <v>26.159414272271057</v>
      </c>
      <c r="H45" s="9">
        <v>26.181165002311687</v>
      </c>
      <c r="I45" s="10">
        <v>4.6964163231749554</v>
      </c>
      <c r="J45" s="11">
        <v>0</v>
      </c>
      <c r="K45" s="10" t="e">
        <v>#NUM!</v>
      </c>
      <c r="L45" s="12">
        <v>0</v>
      </c>
      <c r="M45" s="12">
        <v>0</v>
      </c>
      <c r="N45" s="5" t="s">
        <v>111</v>
      </c>
      <c r="P45" s="14" t="s">
        <v>126</v>
      </c>
      <c r="Q45" s="14" t="s">
        <v>114</v>
      </c>
      <c r="R45" s="15">
        <f>AVERAGE(G84:G85)</f>
        <v>34.362056095910447</v>
      </c>
      <c r="S45">
        <f>STDEV(G84:G85)</f>
        <v>0.20765906590741104</v>
      </c>
    </row>
    <row r="46" spans="2:54" ht="15" customHeight="1" x14ac:dyDescent="0.15">
      <c r="B46" s="5" t="s">
        <v>45</v>
      </c>
      <c r="C46" s="6" t="s">
        <v>110</v>
      </c>
      <c r="D46" s="13" t="s">
        <v>122</v>
      </c>
      <c r="E46" s="13" t="s">
        <v>115</v>
      </c>
      <c r="F46" s="7">
        <v>1</v>
      </c>
      <c r="G46" s="8">
        <v>26.528929062067533</v>
      </c>
      <c r="H46" s="9">
        <v>26.181165002311687</v>
      </c>
      <c r="I46" s="10">
        <v>4.6964163231749554</v>
      </c>
      <c r="J46" s="11">
        <v>0</v>
      </c>
      <c r="K46" s="10" t="e">
        <v>#NUM!</v>
      </c>
      <c r="L46" s="12">
        <v>0</v>
      </c>
      <c r="M46" s="12">
        <v>0</v>
      </c>
      <c r="N46" s="5" t="s">
        <v>111</v>
      </c>
      <c r="P46" s="14" t="s">
        <v>124</v>
      </c>
      <c r="Q46" s="14" t="s">
        <v>115</v>
      </c>
      <c r="R46" s="15">
        <f>AVERAGE(G86:G87)</f>
        <v>27.923043713504583</v>
      </c>
      <c r="S46">
        <f>STDEV(G86:G87)</f>
        <v>0.25583697818851298</v>
      </c>
    </row>
    <row r="47" spans="2:54" ht="15" customHeight="1" x14ac:dyDescent="0.15">
      <c r="B47" s="5" t="s">
        <v>46</v>
      </c>
      <c r="C47" s="6" t="s">
        <v>110</v>
      </c>
      <c r="D47" s="13" t="s">
        <v>122</v>
      </c>
      <c r="E47" s="13" t="s">
        <v>115</v>
      </c>
      <c r="F47" s="7">
        <v>2</v>
      </c>
      <c r="G47" s="8">
        <v>26.750064323547498</v>
      </c>
      <c r="H47" s="9">
        <v>26.181165002311687</v>
      </c>
      <c r="I47" s="10">
        <v>4.6964163231749554</v>
      </c>
      <c r="J47" s="11">
        <v>0</v>
      </c>
      <c r="K47" s="10" t="e">
        <v>#NUM!</v>
      </c>
      <c r="L47" s="12">
        <v>0</v>
      </c>
      <c r="M47" s="12">
        <v>0</v>
      </c>
      <c r="N47" s="5" t="s">
        <v>111</v>
      </c>
      <c r="P47" s="14" t="s">
        <v>125</v>
      </c>
      <c r="Q47" s="14" t="s">
        <v>115</v>
      </c>
      <c r="R47" s="15">
        <f>AVERAGE(G88:G89)</f>
        <v>28.619854436863669</v>
      </c>
      <c r="S47">
        <f>STDEV(G88:G89)</f>
        <v>8.7434322785427926E-2</v>
      </c>
    </row>
    <row r="48" spans="2:54" ht="15" customHeight="1" x14ac:dyDescent="0.15">
      <c r="B48" s="5" t="s">
        <v>47</v>
      </c>
      <c r="C48" s="6" t="s">
        <v>110</v>
      </c>
      <c r="D48" s="13" t="s">
        <v>123</v>
      </c>
      <c r="E48" s="13" t="s">
        <v>115</v>
      </c>
      <c r="F48" s="7">
        <v>1</v>
      </c>
      <c r="G48" s="8">
        <v>26.9297361544244</v>
      </c>
      <c r="H48" s="9">
        <v>26.181165002311687</v>
      </c>
      <c r="I48" s="10">
        <v>4.6964163231749554</v>
      </c>
      <c r="J48" s="11">
        <v>0</v>
      </c>
      <c r="K48" s="10" t="e">
        <v>#NUM!</v>
      </c>
      <c r="L48" s="12">
        <v>0</v>
      </c>
      <c r="M48" s="12">
        <v>0</v>
      </c>
      <c r="N48" s="5" t="s">
        <v>111</v>
      </c>
      <c r="P48" s="14" t="s">
        <v>126</v>
      </c>
      <c r="Q48" s="14" t="s">
        <v>115</v>
      </c>
      <c r="R48" s="15">
        <f>AVERAGE(G90:G91)</f>
        <v>29.585242724321908</v>
      </c>
      <c r="S48">
        <f>STDEV(G90:G91)</f>
        <v>0.31349910393939895</v>
      </c>
    </row>
    <row r="49" spans="2:23" ht="15" customHeight="1" x14ac:dyDescent="0.15">
      <c r="B49" s="5" t="s">
        <v>48</v>
      </c>
      <c r="C49" s="6" t="s">
        <v>110</v>
      </c>
      <c r="D49" s="13" t="s">
        <v>123</v>
      </c>
      <c r="E49" s="13" t="s">
        <v>115</v>
      </c>
      <c r="F49" s="7">
        <v>2</v>
      </c>
      <c r="G49" s="8">
        <v>27.077086058909707</v>
      </c>
      <c r="H49" s="9">
        <v>26.181165002311687</v>
      </c>
      <c r="I49" s="10">
        <v>4.6964163231749554</v>
      </c>
      <c r="J49" s="11">
        <v>0</v>
      </c>
      <c r="K49" s="10" t="e">
        <v>#NUM!</v>
      </c>
      <c r="L49" s="12">
        <v>0</v>
      </c>
      <c r="M49" s="12">
        <v>0</v>
      </c>
      <c r="N49" s="5" t="s">
        <v>111</v>
      </c>
      <c r="P49" s="14" t="s">
        <v>124</v>
      </c>
      <c r="Q49" s="14" t="s">
        <v>116</v>
      </c>
      <c r="R49" s="15">
        <f>AVERAGE(G92:G93)</f>
        <v>23.143967956999511</v>
      </c>
      <c r="S49">
        <f>STDEV(G92:G93)</f>
        <v>0.16886032043823082</v>
      </c>
    </row>
    <row r="50" spans="2:23" ht="15" customHeight="1" x14ac:dyDescent="0.15">
      <c r="B50" s="5" t="s">
        <v>49</v>
      </c>
      <c r="C50" s="6" t="s">
        <v>110</v>
      </c>
      <c r="D50" s="13" t="s">
        <v>118</v>
      </c>
      <c r="E50" s="13" t="s">
        <v>116</v>
      </c>
      <c r="F50" s="7">
        <v>1</v>
      </c>
      <c r="G50" s="8">
        <v>21.668864793322342</v>
      </c>
      <c r="H50" s="9">
        <v>26.181165002311687</v>
      </c>
      <c r="I50" s="10">
        <v>4.6964163231749554</v>
      </c>
      <c r="J50" s="11">
        <v>0</v>
      </c>
      <c r="K50" s="10" t="e">
        <v>#NUM!</v>
      </c>
      <c r="L50" s="12">
        <v>0</v>
      </c>
      <c r="M50" s="12">
        <v>0</v>
      </c>
      <c r="N50" s="5" t="s">
        <v>111</v>
      </c>
      <c r="P50" s="14" t="s">
        <v>125</v>
      </c>
      <c r="Q50" s="14" t="s">
        <v>116</v>
      </c>
      <c r="R50" s="15">
        <f>AVERAGE(G94:G95)</f>
        <v>24.293341622017934</v>
      </c>
      <c r="S50">
        <f>STDEV(G94:G95)</f>
        <v>0.21725554385160356</v>
      </c>
    </row>
    <row r="51" spans="2:23" ht="15" customHeight="1" x14ac:dyDescent="0.15">
      <c r="B51" s="5" t="s">
        <v>50</v>
      </c>
      <c r="C51" s="6" t="s">
        <v>110</v>
      </c>
      <c r="D51" s="13" t="s">
        <v>118</v>
      </c>
      <c r="E51" s="13" t="s">
        <v>116</v>
      </c>
      <c r="F51" s="7">
        <v>2</v>
      </c>
      <c r="G51" s="8">
        <v>21.675071066452315</v>
      </c>
      <c r="H51" s="9">
        <v>26.181165002311687</v>
      </c>
      <c r="I51" s="10">
        <v>4.6964163231749554</v>
      </c>
      <c r="J51" s="11">
        <v>0</v>
      </c>
      <c r="K51" s="10" t="e">
        <v>#NUM!</v>
      </c>
      <c r="L51" s="12">
        <v>0</v>
      </c>
      <c r="M51" s="12">
        <v>0</v>
      </c>
      <c r="N51" s="5" t="s">
        <v>111</v>
      </c>
      <c r="P51" s="14" t="s">
        <v>126</v>
      </c>
      <c r="Q51" s="14" t="s">
        <v>116</v>
      </c>
      <c r="R51" s="15">
        <f>AVERAGE(G96:G97)</f>
        <v>25.387219315862524</v>
      </c>
      <c r="S51">
        <f>STDEV(G96:G97)</f>
        <v>0.1356919949759178</v>
      </c>
    </row>
    <row r="52" spans="2:23" ht="15" customHeight="1" x14ac:dyDescent="0.15">
      <c r="B52" s="5" t="s">
        <v>51</v>
      </c>
      <c r="C52" s="6" t="s">
        <v>110</v>
      </c>
      <c r="D52" s="13" t="s">
        <v>119</v>
      </c>
      <c r="E52" s="13" t="s">
        <v>116</v>
      </c>
      <c r="F52" s="7">
        <v>1</v>
      </c>
      <c r="G52" s="8">
        <v>21.852588826079582</v>
      </c>
      <c r="H52" s="9">
        <v>26.181165002311687</v>
      </c>
      <c r="I52" s="10">
        <v>4.6964163231749554</v>
      </c>
      <c r="J52" s="11">
        <v>0</v>
      </c>
      <c r="K52" s="10" t="e">
        <v>#NUM!</v>
      </c>
      <c r="L52" s="12">
        <v>0</v>
      </c>
      <c r="M52" s="12">
        <v>0</v>
      </c>
      <c r="N52" s="5" t="s">
        <v>111</v>
      </c>
    </row>
    <row r="53" spans="2:23" ht="15" customHeight="1" x14ac:dyDescent="0.15">
      <c r="B53" s="5" t="s">
        <v>52</v>
      </c>
      <c r="C53" s="6" t="s">
        <v>110</v>
      </c>
      <c r="D53" s="13" t="s">
        <v>119</v>
      </c>
      <c r="E53" s="13" t="s">
        <v>116</v>
      </c>
      <c r="F53" s="7">
        <v>2</v>
      </c>
      <c r="G53" s="8">
        <v>21.875874079157082</v>
      </c>
      <c r="H53" s="9">
        <v>26.181165002311687</v>
      </c>
      <c r="I53" s="10">
        <v>4.6964163231749554</v>
      </c>
      <c r="J53" s="11">
        <v>0</v>
      </c>
      <c r="K53" s="10" t="e">
        <v>#NUM!</v>
      </c>
      <c r="L53" s="12">
        <v>0</v>
      </c>
      <c r="M53" s="12">
        <v>0</v>
      </c>
      <c r="N53" s="5" t="s">
        <v>111</v>
      </c>
    </row>
    <row r="54" spans="2:23" ht="15" customHeight="1" x14ac:dyDescent="0.15">
      <c r="B54" s="5" t="s">
        <v>53</v>
      </c>
      <c r="C54" s="6" t="s">
        <v>110</v>
      </c>
      <c r="D54" s="13" t="s">
        <v>120</v>
      </c>
      <c r="E54" s="13" t="s">
        <v>116</v>
      </c>
      <c r="F54" s="7">
        <v>1</v>
      </c>
      <c r="G54" s="8">
        <v>22.021062087313229</v>
      </c>
      <c r="H54" s="9">
        <v>26.181165002311687</v>
      </c>
      <c r="I54" s="10">
        <v>4.6964163231749554</v>
      </c>
      <c r="J54" s="11">
        <v>0</v>
      </c>
      <c r="K54" s="10" t="e">
        <v>#NUM!</v>
      </c>
      <c r="L54" s="12">
        <v>0</v>
      </c>
      <c r="M54" s="12">
        <v>0</v>
      </c>
      <c r="N54" s="5" t="s">
        <v>111</v>
      </c>
      <c r="Q54" s="16" t="s">
        <v>132</v>
      </c>
      <c r="R54" t="s">
        <v>127</v>
      </c>
      <c r="S54" t="s">
        <v>128</v>
      </c>
      <c r="T54" t="s">
        <v>129</v>
      </c>
      <c r="U54" s="16" t="s">
        <v>133</v>
      </c>
      <c r="V54" t="s">
        <v>130</v>
      </c>
      <c r="W54" t="s">
        <v>131</v>
      </c>
    </row>
    <row r="55" spans="2:23" ht="15" customHeight="1" x14ac:dyDescent="0.15">
      <c r="B55" s="5" t="s">
        <v>54</v>
      </c>
      <c r="C55" s="6" t="s">
        <v>110</v>
      </c>
      <c r="D55" s="13" t="s">
        <v>120</v>
      </c>
      <c r="E55" s="13" t="s">
        <v>116</v>
      </c>
      <c r="F55" s="7">
        <v>2</v>
      </c>
      <c r="G55" s="8">
        <v>21.884350408177557</v>
      </c>
      <c r="H55" s="9">
        <v>26.181165002311687</v>
      </c>
      <c r="I55" s="10">
        <v>4.6964163231749554</v>
      </c>
      <c r="J55" s="11">
        <v>0</v>
      </c>
      <c r="K55" s="10" t="e">
        <v>#NUM!</v>
      </c>
      <c r="L55" s="12">
        <v>0</v>
      </c>
      <c r="M55" s="12">
        <v>0</v>
      </c>
      <c r="N55" s="5" t="s">
        <v>111</v>
      </c>
      <c r="P55" t="s">
        <v>119</v>
      </c>
      <c r="Q55" t="s">
        <v>113</v>
      </c>
      <c r="R55">
        <v>0.02</v>
      </c>
      <c r="S55">
        <f>LOG(R55)</f>
        <v>-1.6989700043360187</v>
      </c>
      <c r="T55">
        <v>29.812599325948494</v>
      </c>
      <c r="U55">
        <v>9.5867832408345288E-2</v>
      </c>
      <c r="V55">
        <v>-3.2448999999999999</v>
      </c>
      <c r="W55">
        <f>10^(-1/V55)</f>
        <v>2.033180364352984</v>
      </c>
    </row>
    <row r="56" spans="2:23" ht="15" customHeight="1" x14ac:dyDescent="0.15">
      <c r="B56" s="5" t="s">
        <v>55</v>
      </c>
      <c r="C56" s="6" t="s">
        <v>110</v>
      </c>
      <c r="D56" s="13" t="s">
        <v>121</v>
      </c>
      <c r="E56" s="13" t="s">
        <v>116</v>
      </c>
      <c r="F56" s="7">
        <v>1</v>
      </c>
      <c r="G56" s="8">
        <v>21.799199377146039</v>
      </c>
      <c r="H56" s="9">
        <v>26.181165002311687</v>
      </c>
      <c r="I56" s="10">
        <v>4.6964163231749554</v>
      </c>
      <c r="J56" s="11">
        <v>0</v>
      </c>
      <c r="K56" s="10" t="e">
        <v>#NUM!</v>
      </c>
      <c r="L56" s="12">
        <v>0</v>
      </c>
      <c r="M56" s="12">
        <v>0</v>
      </c>
      <c r="N56" s="5" t="s">
        <v>111</v>
      </c>
      <c r="P56" t="s">
        <v>124</v>
      </c>
      <c r="Q56" t="s">
        <v>113</v>
      </c>
      <c r="R56">
        <v>0.01</v>
      </c>
      <c r="S56">
        <f t="shared" ref="S56:S70" si="93">LOG(R56)</f>
        <v>-2</v>
      </c>
      <c r="T56">
        <v>31.035402073935288</v>
      </c>
      <c r="U56">
        <v>0.10874379803373552</v>
      </c>
    </row>
    <row r="57" spans="2:23" ht="15" customHeight="1" x14ac:dyDescent="0.15">
      <c r="B57" s="5" t="s">
        <v>56</v>
      </c>
      <c r="C57" s="6" t="s">
        <v>110</v>
      </c>
      <c r="D57" s="13" t="s">
        <v>121</v>
      </c>
      <c r="E57" s="13" t="s">
        <v>116</v>
      </c>
      <c r="F57" s="7">
        <v>2</v>
      </c>
      <c r="G57" s="8">
        <v>21.834233273523864</v>
      </c>
      <c r="H57" s="9">
        <v>26.181165002311687</v>
      </c>
      <c r="I57" s="10">
        <v>4.6964163231749554</v>
      </c>
      <c r="J57" s="11">
        <v>0</v>
      </c>
      <c r="K57" s="10" t="e">
        <v>#NUM!</v>
      </c>
      <c r="L57" s="12">
        <v>0</v>
      </c>
      <c r="M57" s="12">
        <v>0</v>
      </c>
      <c r="N57" s="5" t="s">
        <v>111</v>
      </c>
      <c r="P57" t="s">
        <v>125</v>
      </c>
      <c r="Q57" t="s">
        <v>113</v>
      </c>
      <c r="R57">
        <v>5.0000000000000001E-3</v>
      </c>
      <c r="S57">
        <f t="shared" si="93"/>
        <v>-2.3010299956639813</v>
      </c>
      <c r="T57">
        <v>31.89737468810139</v>
      </c>
      <c r="U57">
        <v>0.22912100249983691</v>
      </c>
    </row>
    <row r="58" spans="2:23" ht="15" customHeight="1" x14ac:dyDescent="0.15">
      <c r="B58" s="5" t="s">
        <v>57</v>
      </c>
      <c r="C58" s="6" t="s">
        <v>110</v>
      </c>
      <c r="D58" s="13" t="s">
        <v>122</v>
      </c>
      <c r="E58" s="13" t="s">
        <v>116</v>
      </c>
      <c r="F58" s="7">
        <v>1</v>
      </c>
      <c r="G58" s="8">
        <v>22.214338523080528</v>
      </c>
      <c r="H58" s="9">
        <v>26.181165002311687</v>
      </c>
      <c r="I58" s="10">
        <v>4.6964163231749554</v>
      </c>
      <c r="J58" s="11">
        <v>0</v>
      </c>
      <c r="K58" s="10" t="e">
        <v>#NUM!</v>
      </c>
      <c r="L58" s="12">
        <v>0</v>
      </c>
      <c r="M58" s="12">
        <v>0</v>
      </c>
      <c r="N58" s="5" t="s">
        <v>111</v>
      </c>
      <c r="P58" t="s">
        <v>126</v>
      </c>
      <c r="Q58" t="s">
        <v>113</v>
      </c>
      <c r="R58">
        <v>2.5000000000000001E-3</v>
      </c>
      <c r="S58">
        <f t="shared" si="93"/>
        <v>-2.6020599913279625</v>
      </c>
      <c r="T58">
        <v>32.78131409769891</v>
      </c>
      <c r="U58">
        <v>0.16727503418640616</v>
      </c>
    </row>
    <row r="59" spans="2:23" ht="15" customHeight="1" x14ac:dyDescent="0.15">
      <c r="B59" s="5" t="s">
        <v>58</v>
      </c>
      <c r="C59" s="6" t="s">
        <v>110</v>
      </c>
      <c r="D59" s="13" t="s">
        <v>122</v>
      </c>
      <c r="E59" s="13" t="s">
        <v>116</v>
      </c>
      <c r="F59" s="7">
        <v>2</v>
      </c>
      <c r="G59" s="8">
        <v>22.416480110100785</v>
      </c>
      <c r="H59" s="9">
        <v>26.181165002311687</v>
      </c>
      <c r="I59" s="10">
        <v>4.6964163231749554</v>
      </c>
      <c r="J59" s="11">
        <v>0</v>
      </c>
      <c r="K59" s="10" t="e">
        <v>#NUM!</v>
      </c>
      <c r="L59" s="12">
        <v>0</v>
      </c>
      <c r="M59" s="12">
        <v>0</v>
      </c>
      <c r="N59" s="5" t="s">
        <v>111</v>
      </c>
      <c r="P59" t="s">
        <v>119</v>
      </c>
      <c r="Q59" t="s">
        <v>114</v>
      </c>
      <c r="R59">
        <v>0.02</v>
      </c>
      <c r="S59">
        <f t="shared" si="93"/>
        <v>-1.6989700043360187</v>
      </c>
      <c r="T59">
        <v>30.666324125102996</v>
      </c>
      <c r="U59">
        <v>0.41945343088733145</v>
      </c>
      <c r="V59">
        <v>-3.8271000000000002</v>
      </c>
      <c r="W59">
        <f>10^(-1/V59)</f>
        <v>1.8251327273632398</v>
      </c>
    </row>
    <row r="60" spans="2:23" ht="15" customHeight="1" x14ac:dyDescent="0.15">
      <c r="B60" s="5" t="s">
        <v>59</v>
      </c>
      <c r="C60" s="6" t="s">
        <v>110</v>
      </c>
      <c r="D60" s="13" t="s">
        <v>123</v>
      </c>
      <c r="E60" s="13" t="s">
        <v>116</v>
      </c>
      <c r="F60" s="7">
        <v>1</v>
      </c>
      <c r="G60" s="8">
        <v>22.70126038981147</v>
      </c>
      <c r="H60" s="9">
        <v>26.181165002311687</v>
      </c>
      <c r="I60" s="10">
        <v>4.6964163231749554</v>
      </c>
      <c r="J60" s="11">
        <v>0</v>
      </c>
      <c r="K60" s="10" t="e">
        <v>#NUM!</v>
      </c>
      <c r="L60" s="12">
        <v>0</v>
      </c>
      <c r="M60" s="12">
        <v>0</v>
      </c>
      <c r="N60" s="5" t="s">
        <v>111</v>
      </c>
      <c r="P60" t="s">
        <v>124</v>
      </c>
      <c r="Q60" t="s">
        <v>114</v>
      </c>
      <c r="R60">
        <v>0.01</v>
      </c>
      <c r="S60">
        <f t="shared" si="93"/>
        <v>-2</v>
      </c>
      <c r="T60">
        <v>32.323014553934399</v>
      </c>
      <c r="U60">
        <v>0.2799250095199553</v>
      </c>
    </row>
    <row r="61" spans="2:23" ht="15" customHeight="1" x14ac:dyDescent="0.15">
      <c r="B61" s="5" t="s">
        <v>60</v>
      </c>
      <c r="C61" s="6" t="s">
        <v>110</v>
      </c>
      <c r="D61" s="13" t="s">
        <v>123</v>
      </c>
      <c r="E61" s="13" t="s">
        <v>116</v>
      </c>
      <c r="F61" s="7">
        <v>2</v>
      </c>
      <c r="G61" s="8">
        <v>22.790112795486401</v>
      </c>
      <c r="H61" s="9">
        <v>26.181165002311687</v>
      </c>
      <c r="I61" s="10">
        <v>4.6964163231749554</v>
      </c>
      <c r="J61" s="11">
        <v>0</v>
      </c>
      <c r="K61" s="10" t="e">
        <v>#NUM!</v>
      </c>
      <c r="L61" s="12">
        <v>0</v>
      </c>
      <c r="M61" s="12">
        <v>0</v>
      </c>
      <c r="N61" s="5" t="s">
        <v>111</v>
      </c>
      <c r="P61" t="s">
        <v>125</v>
      </c>
      <c r="Q61" t="s">
        <v>114</v>
      </c>
      <c r="R61">
        <v>5.0000000000000001E-3</v>
      </c>
      <c r="S61">
        <f t="shared" si="93"/>
        <v>-2.3010299956639813</v>
      </c>
      <c r="T61">
        <v>32.756400251634986</v>
      </c>
      <c r="U61">
        <v>0.28335110220755355</v>
      </c>
    </row>
    <row r="62" spans="2:23" ht="15" customHeight="1" x14ac:dyDescent="0.15">
      <c r="B62" s="5" t="s">
        <v>61</v>
      </c>
      <c r="C62" s="6" t="s">
        <v>110</v>
      </c>
      <c r="D62" s="13" t="s">
        <v>118</v>
      </c>
      <c r="E62" s="13" t="s">
        <v>117</v>
      </c>
      <c r="F62" s="7">
        <v>1</v>
      </c>
      <c r="G62" s="8">
        <v>21.924752444338424</v>
      </c>
      <c r="H62" s="9">
        <v>26.181165002311687</v>
      </c>
      <c r="I62" s="10">
        <v>4.6964163231749554</v>
      </c>
      <c r="J62" s="11">
        <v>0</v>
      </c>
      <c r="K62" s="10" t="e">
        <v>#NUM!</v>
      </c>
      <c r="L62" s="12">
        <v>0</v>
      </c>
      <c r="M62" s="12">
        <v>0</v>
      </c>
      <c r="N62" s="5" t="s">
        <v>111</v>
      </c>
      <c r="P62" t="s">
        <v>126</v>
      </c>
      <c r="Q62" t="s">
        <v>114</v>
      </c>
      <c r="R62">
        <v>2.5000000000000001E-3</v>
      </c>
      <c r="S62">
        <f t="shared" si="93"/>
        <v>-2.6020599913279625</v>
      </c>
      <c r="T62">
        <v>34.362056095910447</v>
      </c>
      <c r="U62">
        <v>0.20765906590741104</v>
      </c>
    </row>
    <row r="63" spans="2:23" ht="15" customHeight="1" x14ac:dyDescent="0.15">
      <c r="B63" s="5" t="s">
        <v>62</v>
      </c>
      <c r="C63" s="6" t="s">
        <v>110</v>
      </c>
      <c r="D63" s="13" t="s">
        <v>118</v>
      </c>
      <c r="E63" s="13" t="s">
        <v>117</v>
      </c>
      <c r="F63" s="7">
        <v>2</v>
      </c>
      <c r="G63" s="8">
        <v>22.03052881026187</v>
      </c>
      <c r="H63" s="9">
        <v>26.181165002311687</v>
      </c>
      <c r="I63" s="10">
        <v>4.6964163231749554</v>
      </c>
      <c r="J63" s="11">
        <v>0</v>
      </c>
      <c r="K63" s="10" t="e">
        <v>#NUM!</v>
      </c>
      <c r="L63" s="12">
        <v>0</v>
      </c>
      <c r="M63" s="12">
        <v>0</v>
      </c>
      <c r="N63" s="5" t="s">
        <v>111</v>
      </c>
      <c r="P63" t="s">
        <v>119</v>
      </c>
      <c r="Q63" t="s">
        <v>115</v>
      </c>
      <c r="R63">
        <v>0.02</v>
      </c>
      <c r="S63">
        <f t="shared" si="93"/>
        <v>-1.6989700043360187</v>
      </c>
      <c r="T63">
        <v>26.453231158226785</v>
      </c>
      <c r="U63">
        <v>2.8424125783734319E-2</v>
      </c>
      <c r="V63">
        <v>-3.3527999999999998</v>
      </c>
      <c r="W63">
        <f>10^(-1/V63)</f>
        <v>1.9872759295498017</v>
      </c>
    </row>
    <row r="64" spans="2:23" ht="15" customHeight="1" x14ac:dyDescent="0.15">
      <c r="B64" s="5" t="s">
        <v>63</v>
      </c>
      <c r="C64" s="6" t="s">
        <v>110</v>
      </c>
      <c r="D64" s="13" t="s">
        <v>119</v>
      </c>
      <c r="E64" s="13" t="s">
        <v>117</v>
      </c>
      <c r="F64" s="7">
        <v>1</v>
      </c>
      <c r="G64" s="8">
        <v>22.692572354664168</v>
      </c>
      <c r="H64" s="9">
        <v>26.181165002311687</v>
      </c>
      <c r="I64" s="10">
        <v>4.6964163231749554</v>
      </c>
      <c r="J64" s="11">
        <v>0</v>
      </c>
      <c r="K64" s="10" t="e">
        <v>#NUM!</v>
      </c>
      <c r="L64" s="12">
        <v>0</v>
      </c>
      <c r="M64" s="12">
        <v>0</v>
      </c>
      <c r="N64" s="5" t="s">
        <v>111</v>
      </c>
      <c r="P64" t="s">
        <v>124</v>
      </c>
      <c r="Q64" t="s">
        <v>115</v>
      </c>
      <c r="R64">
        <v>0.01</v>
      </c>
      <c r="S64">
        <f t="shared" si="93"/>
        <v>-2</v>
      </c>
      <c r="T64">
        <v>27.923043713504583</v>
      </c>
      <c r="U64">
        <v>0.25583697818851298</v>
      </c>
    </row>
    <row r="65" spans="2:23" ht="15" customHeight="1" x14ac:dyDescent="0.15">
      <c r="B65" s="5" t="s">
        <v>64</v>
      </c>
      <c r="C65" s="6" t="s">
        <v>110</v>
      </c>
      <c r="D65" s="13" t="s">
        <v>119</v>
      </c>
      <c r="E65" s="13" t="s">
        <v>117</v>
      </c>
      <c r="F65" s="7">
        <v>2</v>
      </c>
      <c r="G65" s="8">
        <v>22.555111451741652</v>
      </c>
      <c r="H65" s="9">
        <v>26.181165002311687</v>
      </c>
      <c r="I65" s="10">
        <v>4.6964163231749554</v>
      </c>
      <c r="J65" s="11">
        <v>0</v>
      </c>
      <c r="K65" s="10" t="e">
        <v>#NUM!</v>
      </c>
      <c r="L65" s="12">
        <v>0</v>
      </c>
      <c r="M65" s="12">
        <v>0</v>
      </c>
      <c r="N65" s="5" t="s">
        <v>111</v>
      </c>
      <c r="P65" t="s">
        <v>125</v>
      </c>
      <c r="Q65" t="s">
        <v>115</v>
      </c>
      <c r="R65">
        <v>5.0000000000000001E-3</v>
      </c>
      <c r="S65">
        <f t="shared" si="93"/>
        <v>-2.3010299956639813</v>
      </c>
      <c r="T65">
        <v>28.619854436863669</v>
      </c>
      <c r="U65">
        <v>8.7434322785427926E-2</v>
      </c>
    </row>
    <row r="66" spans="2:23" ht="15" customHeight="1" x14ac:dyDescent="0.15">
      <c r="B66" s="5" t="s">
        <v>65</v>
      </c>
      <c r="C66" s="6" t="s">
        <v>110</v>
      </c>
      <c r="D66" s="13" t="s">
        <v>120</v>
      </c>
      <c r="E66" s="13" t="s">
        <v>117</v>
      </c>
      <c r="F66" s="7">
        <v>1</v>
      </c>
      <c r="G66" s="8">
        <v>22.759967664460696</v>
      </c>
      <c r="H66" s="9">
        <v>26.181165002311687</v>
      </c>
      <c r="I66" s="10">
        <v>4.6964163231749554</v>
      </c>
      <c r="J66" s="11">
        <v>0</v>
      </c>
      <c r="K66" s="10" t="e">
        <v>#NUM!</v>
      </c>
      <c r="L66" s="12">
        <v>0</v>
      </c>
      <c r="M66" s="12">
        <v>0</v>
      </c>
      <c r="N66" s="5" t="s">
        <v>111</v>
      </c>
      <c r="P66" t="s">
        <v>126</v>
      </c>
      <c r="Q66" t="s">
        <v>115</v>
      </c>
      <c r="R66">
        <v>2.5000000000000001E-3</v>
      </c>
      <c r="S66">
        <f t="shared" si="93"/>
        <v>-2.6020599913279625</v>
      </c>
      <c r="T66">
        <v>29.585242724321908</v>
      </c>
      <c r="U66">
        <v>0.31349910393939895</v>
      </c>
    </row>
    <row r="67" spans="2:23" ht="15" customHeight="1" x14ac:dyDescent="0.15">
      <c r="B67" s="5" t="s">
        <v>66</v>
      </c>
      <c r="C67" s="6" t="s">
        <v>110</v>
      </c>
      <c r="D67" s="13" t="s">
        <v>120</v>
      </c>
      <c r="E67" s="13" t="s">
        <v>117</v>
      </c>
      <c r="F67" s="7">
        <v>2</v>
      </c>
      <c r="G67" s="8">
        <v>22.40064645422914</v>
      </c>
      <c r="H67" s="9">
        <v>26.181165002311687</v>
      </c>
      <c r="I67" s="10">
        <v>4.6964163231749554</v>
      </c>
      <c r="J67" s="11">
        <v>0</v>
      </c>
      <c r="K67" s="10" t="e">
        <v>#NUM!</v>
      </c>
      <c r="L67" s="12">
        <v>0</v>
      </c>
      <c r="M67" s="12">
        <v>0</v>
      </c>
      <c r="N67" s="5" t="s">
        <v>111</v>
      </c>
      <c r="P67" t="s">
        <v>119</v>
      </c>
      <c r="Q67" t="s">
        <v>116</v>
      </c>
      <c r="R67">
        <v>0.02</v>
      </c>
      <c r="S67">
        <f t="shared" si="93"/>
        <v>-1.6989700043360187</v>
      </c>
      <c r="T67">
        <v>21.864231452618334</v>
      </c>
      <c r="U67">
        <v>1.6465160352745065E-2</v>
      </c>
      <c r="V67">
        <v>-3.8927</v>
      </c>
      <c r="W67">
        <f>10^(-1/V67)</f>
        <v>1.806721047230067</v>
      </c>
    </row>
    <row r="68" spans="2:23" ht="15" customHeight="1" x14ac:dyDescent="0.15">
      <c r="B68" s="5" t="s">
        <v>67</v>
      </c>
      <c r="C68" s="6" t="s">
        <v>110</v>
      </c>
      <c r="D68" s="13" t="s">
        <v>121</v>
      </c>
      <c r="E68" s="13" t="s">
        <v>117</v>
      </c>
      <c r="F68" s="7">
        <v>1</v>
      </c>
      <c r="G68" s="8">
        <v>22.411570327108581</v>
      </c>
      <c r="H68" s="9">
        <v>26.181165002311687</v>
      </c>
      <c r="I68" s="10">
        <v>4.6964163231749554</v>
      </c>
      <c r="J68" s="11">
        <v>0</v>
      </c>
      <c r="K68" s="10" t="e">
        <v>#NUM!</v>
      </c>
      <c r="L68" s="12">
        <v>0</v>
      </c>
      <c r="M68" s="12">
        <v>0</v>
      </c>
      <c r="N68" s="5" t="s">
        <v>111</v>
      </c>
      <c r="P68" t="s">
        <v>124</v>
      </c>
      <c r="Q68" t="s">
        <v>116</v>
      </c>
      <c r="R68">
        <v>0.01</v>
      </c>
      <c r="S68">
        <f t="shared" si="93"/>
        <v>-2</v>
      </c>
      <c r="T68">
        <v>23.143967956999511</v>
      </c>
      <c r="U68">
        <v>0.16886032043823082</v>
      </c>
    </row>
    <row r="69" spans="2:23" ht="15" customHeight="1" x14ac:dyDescent="0.15">
      <c r="B69" s="5" t="s">
        <v>68</v>
      </c>
      <c r="C69" s="6" t="s">
        <v>110</v>
      </c>
      <c r="D69" s="13" t="s">
        <v>121</v>
      </c>
      <c r="E69" s="13" t="s">
        <v>117</v>
      </c>
      <c r="F69" s="7">
        <v>2</v>
      </c>
      <c r="G69" s="8">
        <v>22.497044066201845</v>
      </c>
      <c r="H69" s="9">
        <v>26.181165002311687</v>
      </c>
      <c r="I69" s="10">
        <v>4.6964163231749554</v>
      </c>
      <c r="J69" s="11">
        <v>0</v>
      </c>
      <c r="K69" s="10" t="e">
        <v>#NUM!</v>
      </c>
      <c r="L69" s="12">
        <v>0</v>
      </c>
      <c r="M69" s="12">
        <v>0</v>
      </c>
      <c r="N69" s="5" t="s">
        <v>111</v>
      </c>
      <c r="P69" t="s">
        <v>125</v>
      </c>
      <c r="Q69" t="s">
        <v>116</v>
      </c>
      <c r="R69">
        <v>5.0000000000000001E-3</v>
      </c>
      <c r="S69">
        <f t="shared" si="93"/>
        <v>-2.3010299956639813</v>
      </c>
      <c r="T69">
        <v>24.293341622017934</v>
      </c>
      <c r="U69">
        <v>0.21725554385160356</v>
      </c>
    </row>
    <row r="70" spans="2:23" ht="15" customHeight="1" x14ac:dyDescent="0.15">
      <c r="B70" s="5" t="s">
        <v>69</v>
      </c>
      <c r="C70" s="6" t="s">
        <v>110</v>
      </c>
      <c r="D70" s="13" t="s">
        <v>122</v>
      </c>
      <c r="E70" s="13" t="s">
        <v>117</v>
      </c>
      <c r="F70" s="7">
        <v>1</v>
      </c>
      <c r="G70" s="8">
        <v>22.748285292785287</v>
      </c>
      <c r="H70" s="9">
        <v>26.181165002311687</v>
      </c>
      <c r="I70" s="10">
        <v>4.6964163231749554</v>
      </c>
      <c r="J70" s="11">
        <v>0</v>
      </c>
      <c r="K70" s="10" t="e">
        <v>#NUM!</v>
      </c>
      <c r="L70" s="12">
        <v>0</v>
      </c>
      <c r="M70" s="12">
        <v>0</v>
      </c>
      <c r="N70" s="5" t="s">
        <v>111</v>
      </c>
      <c r="P70" t="s">
        <v>126</v>
      </c>
      <c r="Q70" t="s">
        <v>116</v>
      </c>
      <c r="R70">
        <v>2.5000000000000001E-3</v>
      </c>
      <c r="S70">
        <f t="shared" si="93"/>
        <v>-2.6020599913279625</v>
      </c>
      <c r="T70">
        <v>25.387219315862524</v>
      </c>
      <c r="U70">
        <v>0.1356919949759178</v>
      </c>
    </row>
    <row r="71" spans="2:23" ht="15" customHeight="1" x14ac:dyDescent="0.15">
      <c r="B71" s="5" t="s">
        <v>70</v>
      </c>
      <c r="C71" s="6" t="s">
        <v>110</v>
      </c>
      <c r="D71" s="13" t="s">
        <v>122</v>
      </c>
      <c r="E71" s="13" t="s">
        <v>117</v>
      </c>
      <c r="F71" s="7">
        <v>2</v>
      </c>
      <c r="G71" s="8">
        <v>22.890030306092868</v>
      </c>
      <c r="H71" s="9">
        <v>26.181165002311687</v>
      </c>
      <c r="I71" s="10">
        <v>4.6964163231749554</v>
      </c>
      <c r="J71" s="11">
        <v>0</v>
      </c>
      <c r="K71" s="10" t="e">
        <v>#NUM!</v>
      </c>
      <c r="L71" s="12">
        <v>0</v>
      </c>
      <c r="M71" s="12">
        <v>0</v>
      </c>
      <c r="N71" s="5" t="s">
        <v>111</v>
      </c>
    </row>
    <row r="72" spans="2:23" ht="15" customHeight="1" x14ac:dyDescent="0.15">
      <c r="B72" s="5" t="s">
        <v>71</v>
      </c>
      <c r="C72" s="6" t="s">
        <v>110</v>
      </c>
      <c r="D72" s="13" t="s">
        <v>123</v>
      </c>
      <c r="E72" s="13" t="s">
        <v>117</v>
      </c>
      <c r="F72" s="7">
        <v>1</v>
      </c>
      <c r="G72" s="8">
        <v>23.124589739354168</v>
      </c>
      <c r="H72" s="9">
        <v>26.181165002311687</v>
      </c>
      <c r="I72" s="10">
        <v>4.6964163231749554</v>
      </c>
      <c r="J72" s="11">
        <v>0</v>
      </c>
      <c r="K72" s="10" t="e">
        <v>#NUM!</v>
      </c>
      <c r="L72" s="12">
        <v>0</v>
      </c>
      <c r="M72" s="12">
        <v>0</v>
      </c>
      <c r="N72" s="5" t="s">
        <v>111</v>
      </c>
      <c r="Q72" t="s">
        <v>127</v>
      </c>
      <c r="R72" t="s">
        <v>128</v>
      </c>
      <c r="S72" t="s">
        <v>129</v>
      </c>
      <c r="T72" t="s">
        <v>130</v>
      </c>
      <c r="U72" t="s">
        <v>131</v>
      </c>
    </row>
    <row r="73" spans="2:23" ht="15" customHeight="1" x14ac:dyDescent="0.15">
      <c r="B73" s="5" t="s">
        <v>72</v>
      </c>
      <c r="C73" s="6" t="s">
        <v>110</v>
      </c>
      <c r="D73" s="13" t="s">
        <v>123</v>
      </c>
      <c r="E73" s="13" t="s">
        <v>117</v>
      </c>
      <c r="F73" s="7">
        <v>2</v>
      </c>
      <c r="G73" s="8">
        <v>23.242413312253021</v>
      </c>
      <c r="H73" s="9">
        <v>26.181165002311687</v>
      </c>
      <c r="I73" s="10">
        <v>4.6964163231749554</v>
      </c>
      <c r="J73" s="11">
        <v>0</v>
      </c>
      <c r="K73" s="10" t="e">
        <v>#NUM!</v>
      </c>
      <c r="L73" s="12">
        <v>0</v>
      </c>
      <c r="M73" s="12">
        <v>0</v>
      </c>
      <c r="N73" s="5" t="s">
        <v>111</v>
      </c>
      <c r="Q73">
        <v>0.02</v>
      </c>
      <c r="R73">
        <f>LOG(Q73)</f>
        <v>-1.6989700043360187</v>
      </c>
      <c r="S73" s="15">
        <f>S33</f>
        <v>6.2828138577481873E-2</v>
      </c>
      <c r="T73">
        <v>-3.4714</v>
      </c>
      <c r="U73">
        <f>10^(-1/T73)</f>
        <v>1.9411907561182615</v>
      </c>
    </row>
    <row r="74" spans="2:23" ht="15" customHeight="1" x14ac:dyDescent="0.15">
      <c r="B74" s="5" t="s">
        <v>73</v>
      </c>
      <c r="C74" s="6" t="s">
        <v>110</v>
      </c>
      <c r="D74" s="13" t="s">
        <v>124</v>
      </c>
      <c r="E74" s="13" t="s">
        <v>113</v>
      </c>
      <c r="F74" s="7">
        <v>1</v>
      </c>
      <c r="G74" s="8">
        <v>31.112295550936921</v>
      </c>
      <c r="H74" s="9">
        <v>26.181165002311687</v>
      </c>
      <c r="I74" s="10">
        <v>4.6964163231749554</v>
      </c>
      <c r="J74" s="11">
        <v>0</v>
      </c>
      <c r="K74" s="10" t="e">
        <v>#NUM!</v>
      </c>
      <c r="L74" s="12">
        <v>0</v>
      </c>
      <c r="M74" s="12">
        <v>0</v>
      </c>
      <c r="N74" s="5" t="s">
        <v>111</v>
      </c>
      <c r="Q74">
        <v>0.01</v>
      </c>
      <c r="R74">
        <f t="shared" ref="R74:R84" si="94">LOG(Q74)</f>
        <v>-2</v>
      </c>
      <c r="S74" s="15">
        <f>S36</f>
        <v>0.25407846437889042</v>
      </c>
    </row>
    <row r="75" spans="2:23" ht="15" customHeight="1" x14ac:dyDescent="0.15">
      <c r="B75" s="5" t="s">
        <v>74</v>
      </c>
      <c r="C75" s="6" t="s">
        <v>110</v>
      </c>
      <c r="D75" s="13" t="s">
        <v>124</v>
      </c>
      <c r="E75" s="13" t="s">
        <v>113</v>
      </c>
      <c r="F75" s="7">
        <v>2</v>
      </c>
      <c r="G75" s="8">
        <v>30.958508596933651</v>
      </c>
      <c r="H75" s="9">
        <v>26.181165002311687</v>
      </c>
      <c r="I75" s="10">
        <v>4.6964163231749554</v>
      </c>
      <c r="J75" s="11">
        <v>0</v>
      </c>
      <c r="K75" s="10" t="e">
        <v>#NUM!</v>
      </c>
      <c r="L75" s="12">
        <v>0</v>
      </c>
      <c r="M75" s="12">
        <v>0</v>
      </c>
      <c r="N75" s="5" t="s">
        <v>111</v>
      </c>
      <c r="Q75">
        <v>5.0000000000000001E-3</v>
      </c>
      <c r="R75">
        <f t="shared" si="94"/>
        <v>-2.3010299956639813</v>
      </c>
      <c r="S75" s="15">
        <f>S37</f>
        <v>6.0439060526216254E-2</v>
      </c>
    </row>
    <row r="76" spans="2:23" ht="15" customHeight="1" x14ac:dyDescent="0.15">
      <c r="B76" s="5" t="s">
        <v>75</v>
      </c>
      <c r="C76" s="6" t="s">
        <v>110</v>
      </c>
      <c r="D76" s="13" t="s">
        <v>125</v>
      </c>
      <c r="E76" s="13" t="s">
        <v>113</v>
      </c>
      <c r="F76" s="7">
        <v>1</v>
      </c>
      <c r="G76" s="8">
        <v>31.735361673521496</v>
      </c>
      <c r="H76" s="9">
        <v>26.181165002311687</v>
      </c>
      <c r="I76" s="10">
        <v>4.6964163231749554</v>
      </c>
      <c r="J76" s="11">
        <v>0</v>
      </c>
      <c r="K76" s="10" t="e">
        <v>#NUM!</v>
      </c>
      <c r="L76" s="12">
        <v>0</v>
      </c>
      <c r="M76" s="12">
        <v>0</v>
      </c>
      <c r="N76" s="5" t="s">
        <v>111</v>
      </c>
      <c r="Q76">
        <v>2.5000000000000001E-3</v>
      </c>
      <c r="R76">
        <f t="shared" si="94"/>
        <v>-2.6020599913279625</v>
      </c>
      <c r="S76" s="15">
        <f>S38</f>
        <v>0.10022886010916798</v>
      </c>
    </row>
    <row r="77" spans="2:23" ht="15" customHeight="1" x14ac:dyDescent="0.15">
      <c r="B77" s="5" t="s">
        <v>76</v>
      </c>
      <c r="C77" s="6" t="s">
        <v>110</v>
      </c>
      <c r="D77" s="13" t="s">
        <v>125</v>
      </c>
      <c r="E77" s="13" t="s">
        <v>113</v>
      </c>
      <c r="F77" s="7">
        <v>2</v>
      </c>
      <c r="G77" s="8">
        <v>32.059387702681285</v>
      </c>
      <c r="H77" s="9">
        <v>26.181165002311687</v>
      </c>
      <c r="I77" s="10">
        <v>4.6964163231749554</v>
      </c>
      <c r="J77" s="11">
        <v>0</v>
      </c>
      <c r="K77" s="10" t="e">
        <v>#NUM!</v>
      </c>
      <c r="L77" s="12">
        <v>0</v>
      </c>
      <c r="M77" s="12">
        <v>0</v>
      </c>
      <c r="N77" s="5" t="s">
        <v>111</v>
      </c>
      <c r="Q77">
        <v>0.02</v>
      </c>
      <c r="R77">
        <f t="shared" si="94"/>
        <v>-1.6989700043360187</v>
      </c>
      <c r="S77" s="15">
        <f>S42</f>
        <v>0.16727503418640616</v>
      </c>
      <c r="T77">
        <v>-3.6375999999999999</v>
      </c>
      <c r="U77">
        <f>10^(-1/T77)</f>
        <v>1.8832437369194142</v>
      </c>
    </row>
    <row r="78" spans="2:23" ht="15" customHeight="1" x14ac:dyDescent="0.15">
      <c r="B78" s="5" t="s">
        <v>77</v>
      </c>
      <c r="C78" s="6" t="s">
        <v>110</v>
      </c>
      <c r="D78" s="13" t="s">
        <v>126</v>
      </c>
      <c r="E78" s="13" t="s">
        <v>113</v>
      </c>
      <c r="F78" s="7">
        <v>1</v>
      </c>
      <c r="G78" s="8">
        <v>32.899595408695326</v>
      </c>
      <c r="H78" s="9">
        <v>26.181165002311687</v>
      </c>
      <c r="I78" s="10">
        <v>4.6964163231749554</v>
      </c>
      <c r="J78" s="11">
        <v>0</v>
      </c>
      <c r="K78" s="10" t="e">
        <v>#NUM!</v>
      </c>
      <c r="L78" s="12">
        <v>0</v>
      </c>
      <c r="M78" s="12">
        <v>0</v>
      </c>
      <c r="N78" s="5" t="s">
        <v>111</v>
      </c>
      <c r="Q78">
        <v>0.01</v>
      </c>
      <c r="R78">
        <f t="shared" si="94"/>
        <v>-2</v>
      </c>
      <c r="S78" s="15">
        <f>S45</f>
        <v>0.20765906590741104</v>
      </c>
    </row>
    <row r="79" spans="2:23" ht="15" customHeight="1" x14ac:dyDescent="0.15">
      <c r="B79" s="5" t="s">
        <v>78</v>
      </c>
      <c r="C79" s="6" t="s">
        <v>110</v>
      </c>
      <c r="D79" s="13" t="s">
        <v>126</v>
      </c>
      <c r="E79" s="13" t="s">
        <v>113</v>
      </c>
      <c r="F79" s="7">
        <v>2</v>
      </c>
      <c r="G79" s="8">
        <v>32.663032786702487</v>
      </c>
      <c r="H79" s="9">
        <v>26.181165002311687</v>
      </c>
      <c r="I79" s="10">
        <v>4.6964163231749554</v>
      </c>
      <c r="J79" s="11">
        <v>0</v>
      </c>
      <c r="K79" s="10" t="e">
        <v>#NUM!</v>
      </c>
      <c r="L79" s="12">
        <v>0</v>
      </c>
      <c r="M79" s="12">
        <v>0</v>
      </c>
      <c r="N79" s="5" t="s">
        <v>111</v>
      </c>
      <c r="Q79">
        <v>5.0000000000000001E-3</v>
      </c>
      <c r="R79">
        <f t="shared" si="94"/>
        <v>-2.3010299956639813</v>
      </c>
      <c r="S79" s="15">
        <f>S46</f>
        <v>0.25583697818851298</v>
      </c>
    </row>
    <row r="80" spans="2:23" ht="15" customHeight="1" x14ac:dyDescent="0.15">
      <c r="B80" s="5" t="s">
        <v>79</v>
      </c>
      <c r="C80" s="6" t="s">
        <v>110</v>
      </c>
      <c r="D80" s="13" t="s">
        <v>124</v>
      </c>
      <c r="E80" s="13" t="s">
        <v>114</v>
      </c>
      <c r="F80" s="7">
        <v>1</v>
      </c>
      <c r="G80" s="8">
        <v>32.520951426389665</v>
      </c>
      <c r="H80" s="9">
        <v>26.181165002311687</v>
      </c>
      <c r="I80" s="10">
        <v>4.6964163231749554</v>
      </c>
      <c r="J80" s="11">
        <v>0</v>
      </c>
      <c r="K80" s="10" t="e">
        <v>#NUM!</v>
      </c>
      <c r="L80" s="12">
        <v>0</v>
      </c>
      <c r="M80" s="12">
        <v>0</v>
      </c>
      <c r="N80" s="5" t="s">
        <v>111</v>
      </c>
      <c r="Q80">
        <v>2.5000000000000001E-3</v>
      </c>
      <c r="R80">
        <f t="shared" si="94"/>
        <v>-2.6020599913279625</v>
      </c>
      <c r="S80" s="15">
        <f>S47</f>
        <v>8.7434322785427926E-2</v>
      </c>
    </row>
    <row r="81" spans="2:21" ht="15" customHeight="1" x14ac:dyDescent="0.15">
      <c r="B81" s="5" t="s">
        <v>80</v>
      </c>
      <c r="C81" s="6" t="s">
        <v>110</v>
      </c>
      <c r="D81" s="13" t="s">
        <v>124</v>
      </c>
      <c r="E81" s="13" t="s">
        <v>114</v>
      </c>
      <c r="F81" s="7">
        <v>2</v>
      </c>
      <c r="G81" s="8">
        <v>32.125077681479127</v>
      </c>
      <c r="H81" s="9">
        <v>26.181165002311687</v>
      </c>
      <c r="I81" s="10">
        <v>4.6964163231749554</v>
      </c>
      <c r="J81" s="11">
        <v>0</v>
      </c>
      <c r="K81" s="10" t="e">
        <v>#NUM!</v>
      </c>
      <c r="L81" s="12">
        <v>0</v>
      </c>
      <c r="M81" s="12">
        <v>0</v>
      </c>
      <c r="N81" s="5" t="s">
        <v>111</v>
      </c>
      <c r="Q81">
        <v>0.02</v>
      </c>
      <c r="R81">
        <f t="shared" si="94"/>
        <v>-1.6989700043360187</v>
      </c>
      <c r="S81" s="15">
        <f>U60</f>
        <v>0.2799250095199553</v>
      </c>
      <c r="T81">
        <v>-3.4737</v>
      </c>
      <c r="U81">
        <f>10^(-1/T81)</f>
        <v>1.940338403288397</v>
      </c>
    </row>
    <row r="82" spans="2:21" ht="15" customHeight="1" x14ac:dyDescent="0.15">
      <c r="B82" s="5" t="s">
        <v>81</v>
      </c>
      <c r="C82" s="6" t="s">
        <v>110</v>
      </c>
      <c r="D82" s="13" t="s">
        <v>125</v>
      </c>
      <c r="E82" s="13" t="s">
        <v>114</v>
      </c>
      <c r="F82" s="7">
        <v>1</v>
      </c>
      <c r="G82" s="8">
        <v>32.556040765807339</v>
      </c>
      <c r="H82" s="9">
        <v>26.181165002311687</v>
      </c>
      <c r="I82" s="10">
        <v>4.6964163231749554</v>
      </c>
      <c r="J82" s="11">
        <v>0</v>
      </c>
      <c r="K82" s="10" t="e">
        <v>#NUM!</v>
      </c>
      <c r="L82" s="12">
        <v>0</v>
      </c>
      <c r="M82" s="12">
        <v>0</v>
      </c>
      <c r="N82" s="5" t="s">
        <v>111</v>
      </c>
      <c r="Q82">
        <v>0.01</v>
      </c>
      <c r="R82">
        <f t="shared" si="94"/>
        <v>-2</v>
      </c>
      <c r="S82" s="15">
        <f>U63</f>
        <v>2.8424125783734319E-2</v>
      </c>
    </row>
    <row r="83" spans="2:21" ht="15" customHeight="1" x14ac:dyDescent="0.15">
      <c r="B83" s="5" t="s">
        <v>82</v>
      </c>
      <c r="C83" s="6" t="s">
        <v>110</v>
      </c>
      <c r="D83" s="13" t="s">
        <v>125</v>
      </c>
      <c r="E83" s="13" t="s">
        <v>114</v>
      </c>
      <c r="F83" s="7">
        <v>2</v>
      </c>
      <c r="G83" s="8">
        <v>32.956759737462626</v>
      </c>
      <c r="H83" s="9">
        <v>26.181165002311687</v>
      </c>
      <c r="I83" s="10">
        <v>4.6964163231749554</v>
      </c>
      <c r="J83" s="11">
        <v>0</v>
      </c>
      <c r="K83" s="10" t="e">
        <v>#NUM!</v>
      </c>
      <c r="L83" s="12">
        <v>0</v>
      </c>
      <c r="M83" s="12">
        <v>0</v>
      </c>
      <c r="N83" s="5" t="s">
        <v>111</v>
      </c>
      <c r="Q83">
        <v>5.0000000000000001E-3</v>
      </c>
      <c r="R83">
        <f t="shared" si="94"/>
        <v>-2.3010299956639813</v>
      </c>
      <c r="S83" s="15">
        <f>U64</f>
        <v>0.25583697818851298</v>
      </c>
    </row>
    <row r="84" spans="2:21" ht="15" customHeight="1" x14ac:dyDescent="0.15">
      <c r="B84" s="5" t="s">
        <v>83</v>
      </c>
      <c r="C84" s="6" t="s">
        <v>110</v>
      </c>
      <c r="D84" s="13" t="s">
        <v>126</v>
      </c>
      <c r="E84" s="13" t="s">
        <v>114</v>
      </c>
      <c r="F84" s="7">
        <v>1</v>
      </c>
      <c r="G84" s="8">
        <v>34.508893229588445</v>
      </c>
      <c r="H84" s="9">
        <v>26.181165002311687</v>
      </c>
      <c r="I84" s="10">
        <v>4.6964163231749554</v>
      </c>
      <c r="J84" s="11">
        <v>0</v>
      </c>
      <c r="K84" s="10" t="e">
        <v>#NUM!</v>
      </c>
      <c r="L84" s="12">
        <v>0</v>
      </c>
      <c r="M84" s="12">
        <v>0</v>
      </c>
      <c r="N84" s="5" t="s">
        <v>111</v>
      </c>
      <c r="Q84">
        <v>2.5000000000000001E-3</v>
      </c>
      <c r="R84">
        <f t="shared" si="94"/>
        <v>-2.6020599913279625</v>
      </c>
      <c r="S84" s="15">
        <f>U65</f>
        <v>8.7434322785427926E-2</v>
      </c>
    </row>
    <row r="85" spans="2:21" ht="15" customHeight="1" x14ac:dyDescent="0.15">
      <c r="B85" s="5" t="s">
        <v>84</v>
      </c>
      <c r="C85" s="6" t="s">
        <v>110</v>
      </c>
      <c r="D85" s="13" t="s">
        <v>126</v>
      </c>
      <c r="E85" s="13" t="s">
        <v>114</v>
      </c>
      <c r="F85" s="7">
        <v>2</v>
      </c>
      <c r="G85" s="8">
        <v>34.215218962232456</v>
      </c>
      <c r="H85" s="9">
        <v>26.181165002311687</v>
      </c>
      <c r="I85" s="10">
        <v>4.6964163231749554</v>
      </c>
      <c r="J85" s="11">
        <v>0</v>
      </c>
      <c r="K85" s="10" t="e">
        <v>#NUM!</v>
      </c>
      <c r="L85" s="12">
        <v>0</v>
      </c>
      <c r="M85" s="12">
        <v>0</v>
      </c>
      <c r="N85" s="5" t="s">
        <v>111</v>
      </c>
    </row>
    <row r="86" spans="2:21" ht="15" customHeight="1" x14ac:dyDescent="0.15">
      <c r="B86" s="5" t="s">
        <v>85</v>
      </c>
      <c r="C86" s="6" t="s">
        <v>110</v>
      </c>
      <c r="D86" s="13" t="s">
        <v>124</v>
      </c>
      <c r="E86" s="13" t="s">
        <v>115</v>
      </c>
      <c r="F86" s="7">
        <v>1</v>
      </c>
      <c r="G86" s="8">
        <v>28.103947775659954</v>
      </c>
      <c r="H86" s="9">
        <v>26.181165002311687</v>
      </c>
      <c r="I86" s="10">
        <v>4.6964163231749554</v>
      </c>
      <c r="J86" s="11">
        <v>0</v>
      </c>
      <c r="K86" s="10" t="e">
        <v>#NUM!</v>
      </c>
      <c r="L86" s="12">
        <v>0</v>
      </c>
      <c r="M86" s="12">
        <v>0</v>
      </c>
      <c r="N86" s="5" t="s">
        <v>111</v>
      </c>
    </row>
    <row r="87" spans="2:21" ht="15" customHeight="1" x14ac:dyDescent="0.15">
      <c r="B87" s="5" t="s">
        <v>86</v>
      </c>
      <c r="C87" s="6" t="s">
        <v>110</v>
      </c>
      <c r="D87" s="13" t="s">
        <v>124</v>
      </c>
      <c r="E87" s="13" t="s">
        <v>115</v>
      </c>
      <c r="F87" s="7">
        <v>2</v>
      </c>
      <c r="G87" s="8">
        <v>27.742139651349209</v>
      </c>
      <c r="H87" s="9">
        <v>26.181165002311687</v>
      </c>
      <c r="I87" s="10">
        <v>4.6964163231749554</v>
      </c>
      <c r="J87" s="11">
        <v>0</v>
      </c>
      <c r="K87" s="10" t="e">
        <v>#NUM!</v>
      </c>
      <c r="L87" s="12">
        <v>0</v>
      </c>
      <c r="M87" s="12">
        <v>0</v>
      </c>
      <c r="N87" s="5" t="s">
        <v>111</v>
      </c>
    </row>
    <row r="88" spans="2:21" ht="15" customHeight="1" x14ac:dyDescent="0.15">
      <c r="B88" s="5" t="s">
        <v>87</v>
      </c>
      <c r="C88" s="6" t="s">
        <v>110</v>
      </c>
      <c r="D88" s="13" t="s">
        <v>125</v>
      </c>
      <c r="E88" s="13" t="s">
        <v>115</v>
      </c>
      <c r="F88" s="7">
        <v>1</v>
      </c>
      <c r="G88" s="8">
        <v>28.681679839413697</v>
      </c>
      <c r="H88" s="9">
        <v>26.181165002311687</v>
      </c>
      <c r="I88" s="10">
        <v>4.6964163231749554</v>
      </c>
      <c r="J88" s="11">
        <v>0</v>
      </c>
      <c r="K88" s="10" t="e">
        <v>#NUM!</v>
      </c>
      <c r="L88" s="12">
        <v>0</v>
      </c>
      <c r="M88" s="12">
        <v>0</v>
      </c>
      <c r="N88" s="5" t="s">
        <v>111</v>
      </c>
    </row>
    <row r="89" spans="2:21" ht="15" customHeight="1" x14ac:dyDescent="0.15">
      <c r="B89" s="5" t="s">
        <v>88</v>
      </c>
      <c r="C89" s="6" t="s">
        <v>110</v>
      </c>
      <c r="D89" s="13" t="s">
        <v>125</v>
      </c>
      <c r="E89" s="13" t="s">
        <v>115</v>
      </c>
      <c r="F89" s="7">
        <v>2</v>
      </c>
      <c r="G89" s="8">
        <v>28.558029034313638</v>
      </c>
      <c r="H89" s="9">
        <v>26.181165002311687</v>
      </c>
      <c r="I89" s="10">
        <v>4.6964163231749554</v>
      </c>
      <c r="J89" s="11">
        <v>0</v>
      </c>
      <c r="K89" s="10" t="e">
        <v>#NUM!</v>
      </c>
      <c r="L89" s="12">
        <v>0</v>
      </c>
      <c r="M89" s="12">
        <v>0</v>
      </c>
      <c r="N89" s="5" t="s">
        <v>111</v>
      </c>
    </row>
    <row r="90" spans="2:21" ht="15" customHeight="1" x14ac:dyDescent="0.15">
      <c r="B90" s="5" t="s">
        <v>89</v>
      </c>
      <c r="C90" s="6" t="s">
        <v>110</v>
      </c>
      <c r="D90" s="13" t="s">
        <v>126</v>
      </c>
      <c r="E90" s="13" t="s">
        <v>115</v>
      </c>
      <c r="F90" s="7">
        <v>1</v>
      </c>
      <c r="G90" s="8">
        <v>29.363565382030455</v>
      </c>
      <c r="H90" s="9">
        <v>26.181165002311687</v>
      </c>
      <c r="I90" s="10">
        <v>4.6964163231749554</v>
      </c>
      <c r="J90" s="11">
        <v>0</v>
      </c>
      <c r="K90" s="10" t="e">
        <v>#NUM!</v>
      </c>
      <c r="L90" s="12">
        <v>0</v>
      </c>
      <c r="M90" s="12">
        <v>0</v>
      </c>
      <c r="N90" s="5" t="s">
        <v>111</v>
      </c>
    </row>
    <row r="91" spans="2:21" ht="15" customHeight="1" x14ac:dyDescent="0.15">
      <c r="B91" s="5" t="s">
        <v>90</v>
      </c>
      <c r="C91" s="6" t="s">
        <v>110</v>
      </c>
      <c r="D91" s="13" t="s">
        <v>126</v>
      </c>
      <c r="E91" s="13" t="s">
        <v>115</v>
      </c>
      <c r="F91" s="7">
        <v>2</v>
      </c>
      <c r="G91" s="8">
        <v>29.806920066613365</v>
      </c>
      <c r="H91" s="9">
        <v>26.181165002311687</v>
      </c>
      <c r="I91" s="10">
        <v>4.6964163231749554</v>
      </c>
      <c r="J91" s="11">
        <v>0</v>
      </c>
      <c r="K91" s="10" t="e">
        <v>#NUM!</v>
      </c>
      <c r="L91" s="12">
        <v>0</v>
      </c>
      <c r="M91" s="12">
        <v>0</v>
      </c>
      <c r="N91" s="5" t="s">
        <v>111</v>
      </c>
    </row>
    <row r="92" spans="2:21" ht="15" customHeight="1" x14ac:dyDescent="0.15">
      <c r="B92" s="5" t="s">
        <v>91</v>
      </c>
      <c r="C92" s="6" t="s">
        <v>110</v>
      </c>
      <c r="D92" s="13" t="s">
        <v>124</v>
      </c>
      <c r="E92" s="13" t="s">
        <v>116</v>
      </c>
      <c r="F92" s="7">
        <v>1</v>
      </c>
      <c r="G92" s="8">
        <v>23.024565679344303</v>
      </c>
      <c r="H92" s="9">
        <v>26.181165002311687</v>
      </c>
      <c r="I92" s="10">
        <v>4.6964163231749554</v>
      </c>
      <c r="J92" s="11">
        <v>0</v>
      </c>
      <c r="K92" s="10" t="e">
        <v>#NUM!</v>
      </c>
      <c r="L92" s="12">
        <v>0</v>
      </c>
      <c r="M92" s="12">
        <v>0</v>
      </c>
      <c r="N92" s="5" t="s">
        <v>111</v>
      </c>
    </row>
    <row r="93" spans="2:21" ht="15" customHeight="1" x14ac:dyDescent="0.15">
      <c r="B93" s="5" t="s">
        <v>92</v>
      </c>
      <c r="C93" s="6" t="s">
        <v>110</v>
      </c>
      <c r="D93" s="13" t="s">
        <v>124</v>
      </c>
      <c r="E93" s="13" t="s">
        <v>116</v>
      </c>
      <c r="F93" s="7">
        <v>2</v>
      </c>
      <c r="G93" s="8">
        <v>23.263370234654715</v>
      </c>
      <c r="H93" s="9">
        <v>26.181165002311687</v>
      </c>
      <c r="I93" s="10">
        <v>4.6964163231749554</v>
      </c>
      <c r="J93" s="11">
        <v>0</v>
      </c>
      <c r="K93" s="10" t="e">
        <v>#NUM!</v>
      </c>
      <c r="L93" s="12">
        <v>0</v>
      </c>
      <c r="M93" s="12">
        <v>0</v>
      </c>
      <c r="N93" s="5" t="s">
        <v>111</v>
      </c>
    </row>
    <row r="94" spans="2:21" ht="15" customHeight="1" x14ac:dyDescent="0.15">
      <c r="B94" s="5" t="s">
        <v>93</v>
      </c>
      <c r="C94" s="6" t="s">
        <v>110</v>
      </c>
      <c r="D94" s="13" t="s">
        <v>125</v>
      </c>
      <c r="E94" s="13" t="s">
        <v>116</v>
      </c>
      <c r="F94" s="7">
        <v>1</v>
      </c>
      <c r="G94" s="8">
        <v>24.139718753710095</v>
      </c>
      <c r="H94" s="9">
        <v>26.181165002311687</v>
      </c>
      <c r="I94" s="10">
        <v>4.6964163231749554</v>
      </c>
      <c r="J94" s="11">
        <v>0</v>
      </c>
      <c r="K94" s="10" t="e">
        <v>#NUM!</v>
      </c>
      <c r="L94" s="12">
        <v>0</v>
      </c>
      <c r="M94" s="12">
        <v>0</v>
      </c>
      <c r="N94" s="5" t="s">
        <v>111</v>
      </c>
    </row>
    <row r="95" spans="2:21" ht="15" customHeight="1" x14ac:dyDescent="0.15">
      <c r="B95" s="5" t="s">
        <v>94</v>
      </c>
      <c r="C95" s="6" t="s">
        <v>110</v>
      </c>
      <c r="D95" s="13" t="s">
        <v>125</v>
      </c>
      <c r="E95" s="13" t="s">
        <v>116</v>
      </c>
      <c r="F95" s="7">
        <v>2</v>
      </c>
      <c r="G95" s="8">
        <v>24.446964490325776</v>
      </c>
      <c r="H95" s="9">
        <v>26.181165002311687</v>
      </c>
      <c r="I95" s="10">
        <v>4.6964163231749554</v>
      </c>
      <c r="J95" s="11">
        <v>0</v>
      </c>
      <c r="K95" s="10" t="e">
        <v>#NUM!</v>
      </c>
      <c r="L95" s="12">
        <v>0</v>
      </c>
      <c r="M95" s="12">
        <v>0</v>
      </c>
      <c r="N95" s="5" t="s">
        <v>111</v>
      </c>
    </row>
    <row r="96" spans="2:21" ht="15" customHeight="1" x14ac:dyDescent="0.15">
      <c r="B96" s="5" t="s">
        <v>95</v>
      </c>
      <c r="C96" s="6" t="s">
        <v>110</v>
      </c>
      <c r="D96" s="13" t="s">
        <v>126</v>
      </c>
      <c r="E96" s="13" t="s">
        <v>116</v>
      </c>
      <c r="F96" s="7">
        <v>1</v>
      </c>
      <c r="G96" s="8">
        <v>25.291270586062321</v>
      </c>
      <c r="H96" s="9">
        <v>26.181165002311687</v>
      </c>
      <c r="I96" s="10">
        <v>4.6964163231749554</v>
      </c>
      <c r="J96" s="11">
        <v>0</v>
      </c>
      <c r="K96" s="10" t="e">
        <v>#NUM!</v>
      </c>
      <c r="L96" s="12">
        <v>0</v>
      </c>
      <c r="M96" s="12">
        <v>0</v>
      </c>
      <c r="N96" s="5" t="s">
        <v>111</v>
      </c>
    </row>
    <row r="97" spans="2:14" ht="15" customHeight="1" x14ac:dyDescent="0.15">
      <c r="B97" s="5" t="s">
        <v>96</v>
      </c>
      <c r="C97" s="6" t="s">
        <v>110</v>
      </c>
      <c r="D97" s="13" t="s">
        <v>126</v>
      </c>
      <c r="E97" s="13" t="s">
        <v>116</v>
      </c>
      <c r="F97" s="7">
        <v>2</v>
      </c>
      <c r="G97" s="8">
        <v>25.483168045662726</v>
      </c>
      <c r="H97" s="9">
        <v>26.181165002311687</v>
      </c>
      <c r="I97" s="10">
        <v>4.6964163231749554</v>
      </c>
      <c r="J97" s="11">
        <v>0</v>
      </c>
      <c r="K97" s="10" t="e">
        <v>#NUM!</v>
      </c>
      <c r="L97" s="12">
        <v>0</v>
      </c>
      <c r="M97" s="12">
        <v>0</v>
      </c>
      <c r="N97" s="5" t="s">
        <v>111</v>
      </c>
    </row>
  </sheetData>
  <printOptions headings="1" gridLines="1"/>
  <pageMargins left="0" right="0" top="0" bottom="0" header="0" footer="0"/>
  <pageSetup paperSize="0" pageOrder="overThenDown" orientation="portrait" blackAndWhite="1" useFirstPageNumber="1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9"/>
  <sheetViews>
    <sheetView workbookViewId="0">
      <selection activeCell="M85" sqref="M85"/>
    </sheetView>
  </sheetViews>
  <sheetFormatPr baseColWidth="10" defaultRowHeight="11" x14ac:dyDescent="0.15"/>
  <cols>
    <col min="8" max="8" width="11.75" bestFit="1" customWidth="1"/>
  </cols>
  <sheetData>
    <row r="2" spans="1:19" x14ac:dyDescent="0.15">
      <c r="H2" s="16" t="s">
        <v>148</v>
      </c>
      <c r="L2" s="16" t="s">
        <v>149</v>
      </c>
      <c r="P2" s="16" t="s">
        <v>150</v>
      </c>
    </row>
    <row r="3" spans="1:19" x14ac:dyDescent="0.15">
      <c r="A3" t="s">
        <v>134</v>
      </c>
      <c r="B3" t="s">
        <v>132</v>
      </c>
      <c r="C3" t="s">
        <v>143</v>
      </c>
      <c r="D3" t="s">
        <v>144</v>
      </c>
      <c r="F3" s="16" t="s">
        <v>134</v>
      </c>
      <c r="G3" s="16" t="s">
        <v>132</v>
      </c>
      <c r="H3" s="16" t="s">
        <v>147</v>
      </c>
      <c r="I3" s="16" t="s">
        <v>146</v>
      </c>
      <c r="J3" s="16" t="s">
        <v>141</v>
      </c>
      <c r="K3" s="16" t="s">
        <v>142</v>
      </c>
      <c r="L3" s="16" t="s">
        <v>147</v>
      </c>
      <c r="M3" s="16" t="s">
        <v>146</v>
      </c>
      <c r="N3" s="16" t="s">
        <v>141</v>
      </c>
      <c r="O3" s="16" t="s">
        <v>142</v>
      </c>
      <c r="P3" s="16" t="s">
        <v>147</v>
      </c>
      <c r="Q3" s="16" t="s">
        <v>146</v>
      </c>
      <c r="R3" s="16" t="s">
        <v>141</v>
      </c>
      <c r="S3" s="16" t="s">
        <v>142</v>
      </c>
    </row>
    <row r="4" spans="1:19" x14ac:dyDescent="0.15">
      <c r="A4" t="s">
        <v>118</v>
      </c>
      <c r="B4" t="s">
        <v>112</v>
      </c>
      <c r="C4">
        <v>17.908149938344472</v>
      </c>
      <c r="D4">
        <v>0.10190159093003366</v>
      </c>
      <c r="F4" t="s">
        <v>118</v>
      </c>
      <c r="G4" t="s">
        <v>112</v>
      </c>
      <c r="H4">
        <f>+(1.94119075611826^C$4)/(1.94119075611826^C4)</f>
        <v>1</v>
      </c>
      <c r="I4">
        <f>AVERAGE(H4:H6)</f>
        <v>1</v>
      </c>
      <c r="J4">
        <f>STDEV(H4:H6)</f>
        <v>0</v>
      </c>
      <c r="K4" t="e">
        <f>TTEST(H4:H6,H7:H9,2,3)</f>
        <v>#DIV/0!</v>
      </c>
      <c r="L4">
        <f t="shared" ref="L4:L9" si="0">+(1.98727593^$C22)/(1.94119075611826^$C4)</f>
        <v>392.45177573116291</v>
      </c>
      <c r="M4">
        <f>AVERAGE(L4:L6)</f>
        <v>384.87518241722483</v>
      </c>
      <c r="N4">
        <f>STDEV(L4:L6)</f>
        <v>50.067345636560972</v>
      </c>
      <c r="O4">
        <f>TTEST(L4:L6,L7:L9,2,3)</f>
        <v>0.33985296448536623</v>
      </c>
      <c r="P4">
        <f t="shared" ref="P4:P9" si="1">+(1.806721047^$C28)/(1.94119075611826^$C4)</f>
        <v>2.5619283788492866</v>
      </c>
      <c r="Q4">
        <f>AVERAGE(P4:P6)</f>
        <v>2.3275073668036401</v>
      </c>
      <c r="R4">
        <f>STDEV(P4:P6)</f>
        <v>0.2204862655477404</v>
      </c>
      <c r="S4">
        <f>TTEST(P4:P6,P7:P9,2,3)</f>
        <v>0.43231041679858712</v>
      </c>
    </row>
    <row r="5" spans="1:19" x14ac:dyDescent="0.15">
      <c r="A5" t="s">
        <v>119</v>
      </c>
      <c r="B5" t="s">
        <v>112</v>
      </c>
      <c r="C5">
        <v>18.244619302848569</v>
      </c>
      <c r="D5">
        <v>9.3655598246445884E-2</v>
      </c>
      <c r="F5" t="s">
        <v>119</v>
      </c>
      <c r="G5" t="s">
        <v>112</v>
      </c>
      <c r="H5">
        <f>+(1.94119075611826^C$5)/(1.94119075611826^C5)</f>
        <v>1</v>
      </c>
      <c r="L5">
        <f t="shared" si="0"/>
        <v>430.72241259746448</v>
      </c>
      <c r="P5">
        <f t="shared" si="1"/>
        <v>2.296315958246494</v>
      </c>
    </row>
    <row r="6" spans="1:19" x14ac:dyDescent="0.15">
      <c r="A6" t="s">
        <v>120</v>
      </c>
      <c r="B6" t="s">
        <v>112</v>
      </c>
      <c r="C6">
        <v>18.440922559813956</v>
      </c>
      <c r="D6">
        <v>1.2546349586333121E-2</v>
      </c>
      <c r="F6" t="s">
        <v>120</v>
      </c>
      <c r="G6" t="s">
        <v>112</v>
      </c>
      <c r="H6">
        <f>+(1.94119075611826^C$6)/(1.94119075611826^C6)</f>
        <v>1</v>
      </c>
      <c r="L6">
        <f t="shared" si="0"/>
        <v>331.45135892304717</v>
      </c>
      <c r="P6">
        <f t="shared" si="1"/>
        <v>2.1242777633151388</v>
      </c>
    </row>
    <row r="7" spans="1:19" x14ac:dyDescent="0.15">
      <c r="A7" t="s">
        <v>121</v>
      </c>
      <c r="B7" t="s">
        <v>112</v>
      </c>
      <c r="C7">
        <v>18.242869268620943</v>
      </c>
      <c r="D7">
        <v>0.11779803057644042</v>
      </c>
      <c r="F7" t="s">
        <v>121</v>
      </c>
      <c r="G7" t="s">
        <v>112</v>
      </c>
      <c r="H7">
        <f>+(1.94119075611826^C$7)/(1.94119075611826^C7)</f>
        <v>1</v>
      </c>
      <c r="I7">
        <f>AVERAGE(H7:H9)</f>
        <v>1</v>
      </c>
      <c r="J7">
        <f>STDEV(H7:H9)</f>
        <v>0</v>
      </c>
      <c r="L7">
        <f t="shared" si="0"/>
        <v>335.19721087862712</v>
      </c>
      <c r="M7">
        <f>AVERAGE(L7:L9)</f>
        <v>348.89583359076823</v>
      </c>
      <c r="N7">
        <f>STDEV(L7:L9)</f>
        <v>16.447590743587238</v>
      </c>
      <c r="P7">
        <f t="shared" si="1"/>
        <v>2.2352677883223779</v>
      </c>
      <c r="Q7">
        <f>AVERAGE(P7:P9)</f>
        <v>2.2014209719420728</v>
      </c>
      <c r="R7">
        <f>STDEV(P7:P9)</f>
        <v>8.0491958120987278E-2</v>
      </c>
    </row>
    <row r="8" spans="1:19" x14ac:dyDescent="0.15">
      <c r="A8" t="s">
        <v>122</v>
      </c>
      <c r="B8" t="s">
        <v>112</v>
      </c>
      <c r="C8">
        <v>18.774872140256615</v>
      </c>
      <c r="D8">
        <v>2.2472983555600259E-2</v>
      </c>
      <c r="F8" t="s">
        <v>122</v>
      </c>
      <c r="G8" t="s">
        <v>112</v>
      </c>
      <c r="H8">
        <f>+(1.94119075611826^C$8)/(1.94119075611826^C8)</f>
        <v>1</v>
      </c>
      <c r="L8">
        <f t="shared" si="0"/>
        <v>344.35286496821527</v>
      </c>
      <c r="P8">
        <f t="shared" si="1"/>
        <v>2.109532571336532</v>
      </c>
    </row>
    <row r="9" spans="1:19" x14ac:dyDescent="0.15">
      <c r="A9" t="s">
        <v>123</v>
      </c>
      <c r="B9" t="s">
        <v>112</v>
      </c>
      <c r="C9">
        <v>19.05506789606893</v>
      </c>
      <c r="D9">
        <v>0.32328189213336112</v>
      </c>
      <c r="F9" t="s">
        <v>123</v>
      </c>
      <c r="G9" t="s">
        <v>112</v>
      </c>
      <c r="H9">
        <f>+(1.94119075611826^C$9)/(1.94119075611826^C9)</f>
        <v>1</v>
      </c>
      <c r="L9">
        <f t="shared" si="0"/>
        <v>367.13742492546226</v>
      </c>
      <c r="P9">
        <f t="shared" si="1"/>
        <v>2.2594625561673083</v>
      </c>
    </row>
    <row r="10" spans="1:19" x14ac:dyDescent="0.15">
      <c r="A10" t="s">
        <v>118</v>
      </c>
      <c r="B10" t="s">
        <v>113</v>
      </c>
      <c r="C10">
        <v>30.014593990536184</v>
      </c>
      <c r="D10">
        <v>1.7775919063750676E-2</v>
      </c>
      <c r="F10" t="s">
        <v>118</v>
      </c>
      <c r="G10" t="s">
        <v>113</v>
      </c>
      <c r="H10">
        <f>+(1.94119075611826^C$4)/(2.033180364^C10)</f>
        <v>8.1094996698123292E-5</v>
      </c>
      <c r="I10">
        <f>AVERAGE(H10:H12)</f>
        <v>1.1151338382629728E-4</v>
      </c>
      <c r="J10">
        <f>STDEV(H10:H12)</f>
        <v>2.8081487072546959E-5</v>
      </c>
      <c r="K10">
        <f>TTEST(H10:H12,H13:H15,2,3)</f>
        <v>0.48872553893843801</v>
      </c>
      <c r="L10">
        <f t="shared" ref="L10:L15" si="2">+(1.98727593^$C22)/(2.033180364^$C10)</f>
        <v>3.1825875457091278E-2</v>
      </c>
      <c r="M10">
        <f>AVERAGE(L10:L12)</f>
        <v>4.2481635867678079E-2</v>
      </c>
      <c r="N10">
        <f>STDEV(L10:L12)</f>
        <v>9.5828865369105964E-3</v>
      </c>
      <c r="O10">
        <f>TTEST(L10:L12,L13:L15,2,3)</f>
        <v>0.76683839878553162</v>
      </c>
      <c r="P10">
        <f t="shared" ref="P10:P15" si="3">+(1.806721047^$C28)/(2.033180364^$C10)</f>
        <v>2.0775957342361126E-4</v>
      </c>
      <c r="Q10">
        <f>AVERAGE(P10:P12)</f>
        <v>2.5542507241613536E-4</v>
      </c>
      <c r="R10">
        <f>STDEV(P10:P12)</f>
        <v>4.2618429859834228E-5</v>
      </c>
      <c r="S10">
        <f>TTEST(P10:P12,P13:P15,2,3)</f>
        <v>0.53498204091675006</v>
      </c>
    </row>
    <row r="11" spans="1:19" x14ac:dyDescent="0.15">
      <c r="A11" t="s">
        <v>119</v>
      </c>
      <c r="B11" t="s">
        <v>113</v>
      </c>
      <c r="C11">
        <v>29.812599325948494</v>
      </c>
      <c r="D11">
        <v>9.5867832408345288E-2</v>
      </c>
      <c r="F11" t="s">
        <v>119</v>
      </c>
      <c r="G11" t="s">
        <v>113</v>
      </c>
      <c r="H11">
        <f>+(1.94119075611826^C$5)/(2.033180364^C11)</f>
        <v>1.1699574802023358E-4</v>
      </c>
      <c r="L11">
        <f t="shared" si="2"/>
        <v>5.0392690850920033E-2</v>
      </c>
      <c r="P11">
        <f t="shared" si="3"/>
        <v>2.6865920322584802E-4</v>
      </c>
    </row>
    <row r="12" spans="1:19" x14ac:dyDescent="0.15">
      <c r="A12" t="s">
        <v>120</v>
      </c>
      <c r="B12" t="s">
        <v>113</v>
      </c>
      <c r="C12">
        <v>29.779329870394996</v>
      </c>
      <c r="D12">
        <v>6.6391757224728174E-3</v>
      </c>
      <c r="F12" t="s">
        <v>120</v>
      </c>
      <c r="G12" t="s">
        <v>113</v>
      </c>
      <c r="H12">
        <f>+(1.94119075611826^C$6)/(2.033180364^C12)</f>
        <v>1.3644940676053497E-4</v>
      </c>
      <c r="L12">
        <f t="shared" si="2"/>
        <v>4.522634129502294E-2</v>
      </c>
      <c r="P12">
        <f t="shared" si="3"/>
        <v>2.8985644059894677E-4</v>
      </c>
    </row>
    <row r="13" spans="1:19" x14ac:dyDescent="0.15">
      <c r="A13" t="s">
        <v>121</v>
      </c>
      <c r="B13" t="s">
        <v>113</v>
      </c>
      <c r="C13">
        <v>29.565005376519416</v>
      </c>
      <c r="D13">
        <v>3.4085641777433944E-3</v>
      </c>
      <c r="F13" t="s">
        <v>121</v>
      </c>
      <c r="G13" t="s">
        <v>113</v>
      </c>
      <c r="H13">
        <f>+(1.94119075611826^C$7)/(2.033180364^C13)</f>
        <v>1.3930555635700752E-4</v>
      </c>
      <c r="I13">
        <f>AVERAGE(H13:H15)</f>
        <v>1.2936679417730485E-4</v>
      </c>
      <c r="J13">
        <f>STDEV(H13:H15)</f>
        <v>2.9315413965369667E-5</v>
      </c>
      <c r="L13">
        <f t="shared" si="2"/>
        <v>4.6694833950764326E-2</v>
      </c>
      <c r="M13">
        <f>AVERAGE(L13:L15)</f>
        <v>4.4854628434229882E-2</v>
      </c>
      <c r="N13">
        <f>STDEV(L13:L15)</f>
        <v>8.6992298892719123E-3</v>
      </c>
      <c r="P13">
        <f t="shared" si="3"/>
        <v>3.1138522285914657E-4</v>
      </c>
      <c r="Q13">
        <f>AVERAGE(P13:P15)</f>
        <v>2.8355845703820714E-4</v>
      </c>
      <c r="R13">
        <f>STDEV(P13:P15)</f>
        <v>5.7214314124215929E-5</v>
      </c>
    </row>
    <row r="14" spans="1:19" x14ac:dyDescent="0.15">
      <c r="A14" t="s">
        <v>122</v>
      </c>
      <c r="B14" t="s">
        <v>113</v>
      </c>
      <c r="C14">
        <v>29.935499520255107</v>
      </c>
      <c r="D14">
        <v>0.1182501483920866</v>
      </c>
      <c r="F14" t="s">
        <v>122</v>
      </c>
      <c r="G14" t="s">
        <v>113</v>
      </c>
      <c r="H14">
        <f>+(1.94119075611826^C$8)/(2.033180364^C14)</f>
        <v>1.5242078281189019E-4</v>
      </c>
      <c r="L14">
        <f t="shared" si="2"/>
        <v>5.2486533241972486E-2</v>
      </c>
      <c r="P14">
        <f t="shared" si="3"/>
        <v>3.2153660589029381E-4</v>
      </c>
    </row>
    <row r="15" spans="1:19" x14ac:dyDescent="0.15">
      <c r="A15" t="s">
        <v>123</v>
      </c>
      <c r="B15" t="s">
        <v>113</v>
      </c>
      <c r="C15">
        <v>30.843421238390842</v>
      </c>
      <c r="D15">
        <v>0.24130767594921643</v>
      </c>
      <c r="F15" t="s">
        <v>123</v>
      </c>
      <c r="G15" t="s">
        <v>113</v>
      </c>
      <c r="H15">
        <f>+(1.94119075611826^C$9)/(2.033180364^C15)</f>
        <v>9.6374043363016813E-5</v>
      </c>
      <c r="L15">
        <f t="shared" si="2"/>
        <v>3.5382518109952833E-2</v>
      </c>
      <c r="P15">
        <f t="shared" si="3"/>
        <v>2.1775354236518098E-4</v>
      </c>
    </row>
    <row r="16" spans="1:19" x14ac:dyDescent="0.15">
      <c r="A16" t="s">
        <v>118</v>
      </c>
      <c r="B16" t="s">
        <v>114</v>
      </c>
      <c r="C16">
        <v>30.579455711921518</v>
      </c>
      <c r="D16">
        <v>7.1518366286758811E-2</v>
      </c>
      <c r="F16" t="s">
        <v>118</v>
      </c>
      <c r="G16" t="s">
        <v>114</v>
      </c>
      <c r="H16">
        <f>+(1.94119075611826^C$4)/(1.825132727^C16)</f>
        <v>1.4740989493336799E-3</v>
      </c>
      <c r="I16">
        <f>AVERAGE(H16:H18)</f>
        <v>1.6084963127392965E-3</v>
      </c>
      <c r="J16">
        <f>STDEV(H16:H18)</f>
        <v>1.3747655794388538E-4</v>
      </c>
      <c r="K16">
        <f>TTEST(H16:H18,H19:H21,2,3)</f>
        <v>0.33245054860725781</v>
      </c>
      <c r="L16">
        <f t="shared" ref="L16:L21" si="4">+(1.98727593^$C22)/(1.825132727^$C16)</f>
        <v>0.57851275026944426</v>
      </c>
      <c r="M16">
        <f>AVERAGE(L16:L18)</f>
        <v>0.62098216201994849</v>
      </c>
      <c r="N16">
        <f>STDEV(L16:L18)</f>
        <v>0.11698738812250484</v>
      </c>
      <c r="O16">
        <f>TTEST(L16:L18,L19:L21,2,3)</f>
        <v>0.82095980247229472</v>
      </c>
      <c r="P16">
        <f t="shared" ref="P16:P21" si="5">+(1.806721047^$C28)/(1.825132727^$C16)</f>
        <v>3.7765359315298712E-3</v>
      </c>
      <c r="Q16">
        <f>AVERAGE(P16:P18)</f>
        <v>3.7322298410084136E-3</v>
      </c>
      <c r="R16">
        <f>STDEV(P16:P18)</f>
        <v>3.0825101265363107E-4</v>
      </c>
      <c r="S16">
        <f>TTEST(P16:P18,P19:P21,2,3)</f>
        <v>0.49318120628852569</v>
      </c>
    </row>
    <row r="17" spans="1:19" x14ac:dyDescent="0.15">
      <c r="A17" t="s">
        <v>119</v>
      </c>
      <c r="B17" t="s">
        <v>114</v>
      </c>
      <c r="C17">
        <v>30.666324125102996</v>
      </c>
      <c r="D17">
        <v>0.41945343088733145</v>
      </c>
      <c r="F17" t="s">
        <v>119</v>
      </c>
      <c r="G17" t="s">
        <v>114</v>
      </c>
      <c r="H17">
        <f>+(1.94119075611826^C$5)/(1.825132727^C17)</f>
        <v>1.7488579325755098E-3</v>
      </c>
      <c r="L17">
        <f t="shared" si="4"/>
        <v>0.75327230800913747</v>
      </c>
      <c r="P17">
        <f t="shared" si="5"/>
        <v>4.0159303792791142E-3</v>
      </c>
    </row>
    <row r="18" spans="1:19" x14ac:dyDescent="0.15">
      <c r="A18" t="s">
        <v>120</v>
      </c>
      <c r="B18" t="s">
        <v>114</v>
      </c>
      <c r="C18">
        <v>31.027971811648499</v>
      </c>
      <c r="D18">
        <v>0.18086588225831834</v>
      </c>
      <c r="F18" t="s">
        <v>120</v>
      </c>
      <c r="G18" t="s">
        <v>114</v>
      </c>
      <c r="H18">
        <f>+(1.94119075611826^C$6)/(1.825132727^C18)</f>
        <v>1.6025320563086997E-3</v>
      </c>
      <c r="L18">
        <f t="shared" si="4"/>
        <v>0.53116142778126374</v>
      </c>
      <c r="P18">
        <f t="shared" si="5"/>
        <v>3.4042232122162546E-3</v>
      </c>
    </row>
    <row r="19" spans="1:19" x14ac:dyDescent="0.15">
      <c r="A19" t="s">
        <v>121</v>
      </c>
      <c r="B19" t="s">
        <v>114</v>
      </c>
      <c r="C19">
        <v>30.397412497472846</v>
      </c>
      <c r="D19">
        <v>0.1062383564377775</v>
      </c>
      <c r="F19" t="s">
        <v>121</v>
      </c>
      <c r="G19" t="s">
        <v>114</v>
      </c>
      <c r="H19">
        <f>+(1.94119075611826^C$7)/(1.825132727^C19)</f>
        <v>2.0535984060374682E-3</v>
      </c>
      <c r="I19">
        <f>AVERAGE(H19:H21)</f>
        <v>1.8483989334559612E-3</v>
      </c>
      <c r="J19">
        <f>STDEV(H19:H21)</f>
        <v>3.2496346767742771E-4</v>
      </c>
      <c r="L19">
        <f t="shared" si="4"/>
        <v>0.68836045796855372</v>
      </c>
      <c r="M19">
        <f>AVERAGE(L19:L21)</f>
        <v>0.64142689309718992</v>
      </c>
      <c r="N19">
        <f>STDEV(L19:L21)</f>
        <v>8.6979438067193465E-2</v>
      </c>
      <c r="P19">
        <f t="shared" si="5"/>
        <v>4.5903423671657317E-3</v>
      </c>
      <c r="Q19">
        <f>AVERAGE(P19:P21)</f>
        <v>4.0589797877352805E-3</v>
      </c>
      <c r="R19">
        <f>STDEV(P19:P21)</f>
        <v>6.5311066517356937E-4</v>
      </c>
    </row>
    <row r="20" spans="1:19" x14ac:dyDescent="0.15">
      <c r="A20" t="s">
        <v>122</v>
      </c>
      <c r="B20" t="s">
        <v>114</v>
      </c>
      <c r="C20">
        <v>31.013101036280048</v>
      </c>
      <c r="D20">
        <v>0.11375376539970382</v>
      </c>
      <c r="F20" t="s">
        <v>122</v>
      </c>
      <c r="G20" t="s">
        <v>114</v>
      </c>
      <c r="H20">
        <f>+(1.94119075611826^C$8)/(1.825132727^C20)</f>
        <v>2.0178674563652512E-3</v>
      </c>
      <c r="L20">
        <f t="shared" si="4"/>
        <v>0.69485843972549932</v>
      </c>
      <c r="P20">
        <f t="shared" si="5"/>
        <v>4.2567571238424952E-3</v>
      </c>
    </row>
    <row r="21" spans="1:19" x14ac:dyDescent="0.15">
      <c r="A21" t="s">
        <v>123</v>
      </c>
      <c r="B21" t="s">
        <v>114</v>
      </c>
      <c r="C21">
        <v>31.84430860451333</v>
      </c>
      <c r="D21">
        <v>0.13168557417844659</v>
      </c>
      <c r="F21" t="s">
        <v>123</v>
      </c>
      <c r="G21" t="s">
        <v>114</v>
      </c>
      <c r="H21">
        <f>+(1.94119075611826^C$9)/(1.825132727^C21)</f>
        <v>1.473730937965164E-3</v>
      </c>
      <c r="L21">
        <f t="shared" si="4"/>
        <v>0.5410617815975165</v>
      </c>
      <c r="P21">
        <f t="shared" si="5"/>
        <v>3.3298398721976138E-3</v>
      </c>
    </row>
    <row r="22" spans="1:19" x14ac:dyDescent="0.15">
      <c r="A22" t="s">
        <v>118</v>
      </c>
      <c r="B22" t="s">
        <v>115</v>
      </c>
      <c r="C22">
        <v>25.992766654165155</v>
      </c>
      <c r="D22">
        <v>0.18752979925418983</v>
      </c>
      <c r="F22" t="s">
        <v>118</v>
      </c>
      <c r="G22" t="s">
        <v>115</v>
      </c>
      <c r="H22">
        <f>+(1.94119075611826^C$4)/(1.98727593^C22)</f>
        <v>2.5480837693674227E-3</v>
      </c>
      <c r="I22">
        <f>AVERAGE(H22:H24)</f>
        <v>2.6289328716010371E-3</v>
      </c>
      <c r="J22">
        <f>STDEV(H22:H24)</f>
        <v>3.5465672850535973E-4</v>
      </c>
      <c r="K22">
        <f>TTEST(H22:H24,H25:H27,2,3)</f>
        <v>0.36272363473264335</v>
      </c>
      <c r="L22">
        <f t="shared" ref="L22:L27" si="6">+(1.98727593^$C22)/(1.98727593^$C22)</f>
        <v>1</v>
      </c>
      <c r="M22">
        <f>AVERAGE(L22:L24)</f>
        <v>1</v>
      </c>
      <c r="N22">
        <f>STDEV(L22:L24)</f>
        <v>0</v>
      </c>
      <c r="O22" t="e">
        <f>TTEST(L22:L24,L25:L27,2,3)</f>
        <v>#DIV/0!</v>
      </c>
      <c r="P22">
        <f t="shared" ref="P22:P27" si="7">+(1.806721047^$C28)/(1.98727593^$C22)</f>
        <v>6.528008120427661E-3</v>
      </c>
      <c r="Q22">
        <f>AVERAGE(P22:P24)</f>
        <v>6.0894463810323603E-3</v>
      </c>
      <c r="R22">
        <f>STDEV(P22:P24)</f>
        <v>6.5925293102452325E-4</v>
      </c>
      <c r="S22">
        <f>TTEST(P22:P24,P25:P27,2,3)</f>
        <v>0.62842561525275997</v>
      </c>
    </row>
    <row r="23" spans="1:19" x14ac:dyDescent="0.15">
      <c r="A23" t="s">
        <v>119</v>
      </c>
      <c r="B23" t="s">
        <v>115</v>
      </c>
      <c r="C23">
        <v>26.453231158226785</v>
      </c>
      <c r="D23">
        <v>2.8424125783734319E-2</v>
      </c>
      <c r="F23" t="s">
        <v>119</v>
      </c>
      <c r="G23" t="s">
        <v>115</v>
      </c>
      <c r="H23">
        <f>+(1.94119075611826^C$5)/(1.98727593^C23)</f>
        <v>2.3216809034141417E-3</v>
      </c>
      <c r="L23">
        <f t="shared" si="6"/>
        <v>1</v>
      </c>
      <c r="P23">
        <f t="shared" si="7"/>
        <v>5.3313129084660302E-3</v>
      </c>
    </row>
    <row r="24" spans="1:19" x14ac:dyDescent="0.15">
      <c r="A24" t="s">
        <v>120</v>
      </c>
      <c r="B24" t="s">
        <v>115</v>
      </c>
      <c r="C24">
        <v>26.26135397447149</v>
      </c>
      <c r="D24">
        <v>3.5897818700610769E-2</v>
      </c>
      <c r="F24" t="s">
        <v>120</v>
      </c>
      <c r="G24" t="s">
        <v>115</v>
      </c>
      <c r="H24">
        <f>+(1.94119075611826^C$6)/(1.98727593^C24)</f>
        <v>3.0170339420215481E-3</v>
      </c>
      <c r="L24">
        <f t="shared" si="6"/>
        <v>1</v>
      </c>
      <c r="P24">
        <f t="shared" si="7"/>
        <v>6.4090181142033896E-3</v>
      </c>
    </row>
    <row r="25" spans="1:19" x14ac:dyDescent="0.15">
      <c r="A25" t="s">
        <v>121</v>
      </c>
      <c r="B25" t="s">
        <v>115</v>
      </c>
      <c r="C25">
        <v>26.086430802327573</v>
      </c>
      <c r="D25">
        <v>0.10321421302312411</v>
      </c>
      <c r="F25" t="s">
        <v>121</v>
      </c>
      <c r="G25" t="s">
        <v>115</v>
      </c>
      <c r="H25">
        <f>+(1.94119075611826^C$7)/(1.98727593^C25)</f>
        <v>2.983318379585485E-3</v>
      </c>
      <c r="I25">
        <f>AVERAGE(H25:H27)</f>
        <v>2.870363999475602E-3</v>
      </c>
      <c r="J25">
        <f>STDEV(H25:H27)</f>
        <v>1.3300011033094705E-4</v>
      </c>
      <c r="L25">
        <f t="shared" si="6"/>
        <v>1</v>
      </c>
      <c r="M25">
        <f>AVERAGE(L25:L27)</f>
        <v>1</v>
      </c>
      <c r="N25">
        <f>STDEV(L25:L27)</f>
        <v>0</v>
      </c>
      <c r="P25">
        <f t="shared" si="7"/>
        <v>6.6685154761975483E-3</v>
      </c>
      <c r="Q25">
        <f>AVERAGE(P25:P27)</f>
        <v>6.3162876266783024E-3</v>
      </c>
      <c r="R25">
        <f>STDEV(P25:P27)</f>
        <v>3.0536376225730541E-4</v>
      </c>
    </row>
    <row r="26" spans="1:19" x14ac:dyDescent="0.15">
      <c r="A26" t="s">
        <v>122</v>
      </c>
      <c r="B26" t="s">
        <v>115</v>
      </c>
      <c r="C26">
        <v>26.639496692807516</v>
      </c>
      <c r="D26">
        <v>0.15636624295194365</v>
      </c>
      <c r="F26" t="s">
        <v>122</v>
      </c>
      <c r="G26" t="s">
        <v>115</v>
      </c>
      <c r="H26">
        <f>+(1.94119075611826^C$8)/(1.98727593^C26)</f>
        <v>2.9039979095057122E-3</v>
      </c>
      <c r="L26">
        <f t="shared" si="6"/>
        <v>1</v>
      </c>
      <c r="P26">
        <f t="shared" si="7"/>
        <v>6.1260781771954997E-3</v>
      </c>
    </row>
    <row r="27" spans="1:19" x14ac:dyDescent="0.15">
      <c r="A27" t="s">
        <v>123</v>
      </c>
      <c r="B27" t="s">
        <v>115</v>
      </c>
      <c r="C27">
        <v>27.003411106667052</v>
      </c>
      <c r="D27">
        <v>0.10419211666875021</v>
      </c>
      <c r="F27" t="s">
        <v>123</v>
      </c>
      <c r="G27" t="s">
        <v>115</v>
      </c>
      <c r="H27">
        <f>+(1.94119075611826^C$9)/(1.98727593^C27)</f>
        <v>2.7237757093356092E-3</v>
      </c>
      <c r="L27">
        <f t="shared" si="6"/>
        <v>1</v>
      </c>
      <c r="P27">
        <f t="shared" si="7"/>
        <v>6.1542692266418593E-3</v>
      </c>
    </row>
    <row r="28" spans="1:19" x14ac:dyDescent="0.15">
      <c r="A28" t="s">
        <v>118</v>
      </c>
      <c r="B28" t="s">
        <v>116</v>
      </c>
      <c r="C28">
        <v>21.67196792988733</v>
      </c>
      <c r="D28">
        <v>4.3884978160994648E-3</v>
      </c>
      <c r="F28" t="s">
        <v>118</v>
      </c>
      <c r="G28" t="s">
        <v>116</v>
      </c>
      <c r="H28">
        <f>+(1.94119075611826^C$4)/(1.806721047^C28)</f>
        <v>0.39033097422073881</v>
      </c>
      <c r="I28">
        <f>AVERAGE(H28:H30)</f>
        <v>0.43218644925572791</v>
      </c>
      <c r="J28">
        <f>STDEV(H28:H30)</f>
        <v>4.0309677762610192E-2</v>
      </c>
      <c r="K28">
        <f>TTEST(H28:H30,H31:H33,2,3)</f>
        <v>0.44575160241747208</v>
      </c>
      <c r="L28">
        <f t="shared" ref="L28:L33" si="8">+(1.98727593^$C22)/(1.806721047^$C28)</f>
        <v>153.1860839558037</v>
      </c>
      <c r="M28">
        <f>AVERAGE(L28:L30)</f>
        <v>165.5957608104782</v>
      </c>
      <c r="N28">
        <f>STDEV(L28:L30)</f>
        <v>19.084218949432895</v>
      </c>
      <c r="O28">
        <f>TTEST(L28:L30,L31:L33,2,3)</f>
        <v>0.59985899527356623</v>
      </c>
      <c r="P28">
        <f t="shared" ref="P28:P33" si="9">+(1.806721047^$C28)/(1.806721047^$C28)</f>
        <v>1</v>
      </c>
      <c r="Q28">
        <f>AVERAGE(P28:P30)</f>
        <v>1</v>
      </c>
      <c r="R28">
        <f>STDEV(P28:P30)</f>
        <v>0</v>
      </c>
      <c r="S28" t="e">
        <f>TTEST(P28:P30,P31:P33,2,3)</f>
        <v>#DIV/0!</v>
      </c>
    </row>
    <row r="29" spans="1:19" x14ac:dyDescent="0.15">
      <c r="A29" t="s">
        <v>119</v>
      </c>
      <c r="B29" t="s">
        <v>116</v>
      </c>
      <c r="C29">
        <v>21.864231452618334</v>
      </c>
      <c r="D29">
        <v>1.6465160352745065E-2</v>
      </c>
      <c r="F29" t="s">
        <v>119</v>
      </c>
      <c r="G29" t="s">
        <v>116</v>
      </c>
      <c r="H29">
        <f>+(1.94119075611826^C$5)/(1.806721047^C29)</f>
        <v>0.43548014218549314</v>
      </c>
      <c r="L29">
        <f t="shared" si="8"/>
        <v>187.57105748042244</v>
      </c>
      <c r="P29">
        <f t="shared" si="9"/>
        <v>1</v>
      </c>
    </row>
    <row r="30" spans="1:19" x14ac:dyDescent="0.15">
      <c r="A30" t="s">
        <v>120</v>
      </c>
      <c r="B30" t="s">
        <v>116</v>
      </c>
      <c r="C30">
        <v>21.952706247745393</v>
      </c>
      <c r="D30">
        <v>9.6669755384233239E-2</v>
      </c>
      <c r="F30" t="s">
        <v>120</v>
      </c>
      <c r="G30" t="s">
        <v>116</v>
      </c>
      <c r="H30">
        <f>+(1.94119075611826^C$6)/(1.806721047^C30)</f>
        <v>0.47074823136095173</v>
      </c>
      <c r="L30">
        <f t="shared" si="8"/>
        <v>156.03014099520848</v>
      </c>
      <c r="P30">
        <f t="shared" si="9"/>
        <v>1</v>
      </c>
    </row>
    <row r="31" spans="1:19" x14ac:dyDescent="0.15">
      <c r="A31" t="s">
        <v>121</v>
      </c>
      <c r="B31" t="s">
        <v>116</v>
      </c>
      <c r="C31">
        <v>21.816716325334951</v>
      </c>
      <c r="D31">
        <v>2.4772705700147314E-2</v>
      </c>
      <c r="F31" t="s">
        <v>121</v>
      </c>
      <c r="G31" t="s">
        <v>116</v>
      </c>
      <c r="H31">
        <f>+(1.94119075611826^C$7)/(1.806721047^C31)</f>
        <v>0.44737369062635846</v>
      </c>
      <c r="I31">
        <f>AVERAGE(H31:H33)</f>
        <v>0.45466515975205479</v>
      </c>
      <c r="J31">
        <f>STDEV(H31:H33)</f>
        <v>1.6948063435718051E-2</v>
      </c>
      <c r="L31">
        <f t="shared" si="8"/>
        <v>149.95841331843314</v>
      </c>
      <c r="M31">
        <f>AVERAGE(L31:L33)</f>
        <v>158.56127136127495</v>
      </c>
      <c r="N31">
        <f>STDEV(L31:L33)</f>
        <v>7.4596685374270333</v>
      </c>
      <c r="P31">
        <f t="shared" si="9"/>
        <v>1</v>
      </c>
      <c r="Q31">
        <f>AVERAGE(P31:P33)</f>
        <v>1</v>
      </c>
      <c r="R31">
        <f>STDEV(P31:P33)</f>
        <v>0</v>
      </c>
    </row>
    <row r="32" spans="1:19" x14ac:dyDescent="0.15">
      <c r="A32" t="s">
        <v>122</v>
      </c>
      <c r="B32" t="s">
        <v>116</v>
      </c>
      <c r="C32">
        <v>22.315409316590657</v>
      </c>
      <c r="D32">
        <v>0.14293568694183462</v>
      </c>
      <c r="F32" t="s">
        <v>122</v>
      </c>
      <c r="G32" t="s">
        <v>116</v>
      </c>
      <c r="H32">
        <f>+(1.94119075611826^C$8)/(1.806721047^C32)</f>
        <v>0.47403866315580617</v>
      </c>
      <c r="L32">
        <f t="shared" si="8"/>
        <v>163.23657176340461</v>
      </c>
      <c r="P32">
        <f t="shared" si="9"/>
        <v>1</v>
      </c>
    </row>
    <row r="33" spans="1:19" x14ac:dyDescent="0.15">
      <c r="A33" t="s">
        <v>123</v>
      </c>
      <c r="B33" t="s">
        <v>116</v>
      </c>
      <c r="C33">
        <v>22.745686592648937</v>
      </c>
      <c r="D33">
        <v>6.2828138577481873E-2</v>
      </c>
      <c r="F33" t="s">
        <v>123</v>
      </c>
      <c r="G33" t="s">
        <v>116</v>
      </c>
      <c r="H33">
        <f>+(1.94119075611826^C$9)/(1.806721047^C33)</f>
        <v>0.44258312547399975</v>
      </c>
      <c r="L33">
        <f t="shared" si="8"/>
        <v>162.48882900198703</v>
      </c>
      <c r="P33">
        <f t="shared" si="9"/>
        <v>1</v>
      </c>
    </row>
    <row r="34" spans="1:19" x14ac:dyDescent="0.15">
      <c r="A34" t="s">
        <v>118</v>
      </c>
      <c r="B34" t="s">
        <v>117</v>
      </c>
      <c r="C34">
        <v>21.977640627300147</v>
      </c>
      <c r="D34">
        <v>7.4795185633738839E-2</v>
      </c>
      <c r="F34" t="s">
        <v>118</v>
      </c>
      <c r="G34" t="s">
        <v>117</v>
      </c>
      <c r="H34">
        <f>+(1.94119075611826^C$4)/(2^C34)</f>
        <v>3.4901148285275796E-2</v>
      </c>
      <c r="I34">
        <f>AVERAGE(H34:H36)</f>
        <v>3.1834608824100614E-2</v>
      </c>
      <c r="J34">
        <f>STDEV(H34:H36)</f>
        <v>3.596120791207847E-3</v>
      </c>
      <c r="K34">
        <f>TTEST(H34:H36,H37:H39,2,3)</f>
        <v>0.71278188359208139</v>
      </c>
      <c r="L34">
        <f t="shared" ref="L34:L39" si="10">+(1.98727593^$C22)/(2^$C34)</f>
        <v>13.697017619613117</v>
      </c>
      <c r="M34">
        <f>AVERAGE(L34:L36)</f>
        <v>12.183732529119084</v>
      </c>
      <c r="N34">
        <f>STDEV(L34:L36)</f>
        <v>1.4331470467320042</v>
      </c>
      <c r="O34">
        <f>TTEST(L34:L36,L37:L39,2,3)</f>
        <v>0.48517758022585472</v>
      </c>
      <c r="P34">
        <f t="shared" ref="P34:P39" si="11">+(1.806721047^$C28)/(2^$C34)</f>
        <v>8.9414242246475178E-2</v>
      </c>
      <c r="Q34">
        <f>AVERAGE(P34:P36)</f>
        <v>7.4315668227260587E-2</v>
      </c>
      <c r="R34">
        <f>STDEV(P34:P36)</f>
        <v>1.3362394992780403E-2</v>
      </c>
      <c r="S34">
        <f>TTEST(P34:P36,P37:P39,2,3)</f>
        <v>0.79793010465907355</v>
      </c>
    </row>
    <row r="35" spans="1:19" x14ac:dyDescent="0.15">
      <c r="A35" t="s">
        <v>119</v>
      </c>
      <c r="B35" t="s">
        <v>117</v>
      </c>
      <c r="C35">
        <v>22.623841903202909</v>
      </c>
      <c r="D35">
        <v>9.7199536604536924E-2</v>
      </c>
      <c r="F35" t="s">
        <v>119</v>
      </c>
      <c r="G35" t="s">
        <v>117</v>
      </c>
      <c r="H35">
        <f>+(1.94119075611826^C$5)/(2^C35)</f>
        <v>2.7876604768942822E-2</v>
      </c>
      <c r="L35">
        <f t="shared" si="10"/>
        <v>12.007078461105035</v>
      </c>
      <c r="P35">
        <f t="shared" si="11"/>
        <v>6.401349239265372E-2</v>
      </c>
    </row>
    <row r="36" spans="1:19" x14ac:dyDescent="0.15">
      <c r="A36" t="s">
        <v>120</v>
      </c>
      <c r="B36" t="s">
        <v>117</v>
      </c>
      <c r="C36">
        <v>22.580307059344918</v>
      </c>
      <c r="D36">
        <v>0.25407846437889042</v>
      </c>
      <c r="F36" t="s">
        <v>120</v>
      </c>
      <c r="G36" t="s">
        <v>117</v>
      </c>
      <c r="H36">
        <f>+(1.94119075611826^C$6)/(2^C36)</f>
        <v>3.2726073418083236E-2</v>
      </c>
      <c r="L36">
        <f t="shared" si="10"/>
        <v>10.847101506639101</v>
      </c>
      <c r="P36">
        <f t="shared" si="11"/>
        <v>6.9519270042652875E-2</v>
      </c>
    </row>
    <row r="37" spans="1:19" x14ac:dyDescent="0.15">
      <c r="A37" t="s">
        <v>121</v>
      </c>
      <c r="B37" t="s">
        <v>117</v>
      </c>
      <c r="C37">
        <v>22.454307196655215</v>
      </c>
      <c r="D37">
        <v>6.0439060526216254E-2</v>
      </c>
      <c r="F37" t="s">
        <v>121</v>
      </c>
      <c r="G37" t="s">
        <v>117</v>
      </c>
      <c r="H37">
        <f>+(1.94119075611826^C$7)/(2^C37)</f>
        <v>3.1316324205331911E-2</v>
      </c>
      <c r="I37">
        <f>AVERAGE(H37:H39)</f>
        <v>3.2767380681129443E-2</v>
      </c>
      <c r="J37">
        <f>STDEV(H37:H39)</f>
        <v>1.6809288399713973E-3</v>
      </c>
      <c r="L37">
        <f t="shared" si="10"/>
        <v>10.497144528598096</v>
      </c>
      <c r="M37">
        <f>AVERAGE(L37:L39)</f>
        <v>11.433862443630064</v>
      </c>
      <c r="N37">
        <f>STDEV(L37:L39)</f>
        <v>0.81137136100449092</v>
      </c>
      <c r="P37">
        <f t="shared" si="11"/>
        <v>7.0000370744838822E-2</v>
      </c>
      <c r="Q37">
        <f>AVERAGE(P37:P39)</f>
        <v>7.2054448280383487E-2</v>
      </c>
      <c r="R37">
        <f>STDEV(P37:P39)</f>
        <v>1.7803407724775106E-3</v>
      </c>
    </row>
    <row r="38" spans="1:19" x14ac:dyDescent="0.15">
      <c r="A38" t="s">
        <v>122</v>
      </c>
      <c r="B38" t="s">
        <v>117</v>
      </c>
      <c r="C38">
        <v>22.819157799439076</v>
      </c>
      <c r="D38">
        <v>0.10022886010916798</v>
      </c>
      <c r="F38" t="s">
        <v>122</v>
      </c>
      <c r="G38" t="s">
        <v>117</v>
      </c>
      <c r="H38">
        <f>+(1.94119075611826^C$8)/(2^C38)</f>
        <v>3.4609308530763237E-2</v>
      </c>
      <c r="L38">
        <f t="shared" si="10"/>
        <v>11.917814547137214</v>
      </c>
      <c r="P38">
        <f t="shared" si="11"/>
        <v>7.3009463617080342E-2</v>
      </c>
    </row>
    <row r="39" spans="1:19" x14ac:dyDescent="0.15">
      <c r="A39" t="s">
        <v>123</v>
      </c>
      <c r="B39" t="s">
        <v>117</v>
      </c>
      <c r="C39">
        <v>23.183501525803592</v>
      </c>
      <c r="D39">
        <v>8.3313847380406661E-2</v>
      </c>
      <c r="F39" t="s">
        <v>123</v>
      </c>
      <c r="G39" t="s">
        <v>117</v>
      </c>
      <c r="H39">
        <f>+(1.94119075611826^C$9)/(2^C39)</f>
        <v>3.2376509307293182E-2</v>
      </c>
      <c r="L39">
        <f t="shared" si="10"/>
        <v>11.886628255154882</v>
      </c>
      <c r="P39">
        <f t="shared" si="11"/>
        <v>7.3153510479231298E-2</v>
      </c>
    </row>
    <row r="40" spans="1:19" x14ac:dyDescent="0.15">
      <c r="A40" t="s">
        <v>124</v>
      </c>
      <c r="B40" t="s">
        <v>113</v>
      </c>
      <c r="C40">
        <v>31.035402073935288</v>
      </c>
      <c r="D40">
        <v>0.10874379803373552</v>
      </c>
    </row>
    <row r="41" spans="1:19" x14ac:dyDescent="0.15">
      <c r="A41" t="s">
        <v>125</v>
      </c>
      <c r="B41" t="s">
        <v>113</v>
      </c>
      <c r="C41">
        <v>31.89737468810139</v>
      </c>
      <c r="D41">
        <v>0.22912100249983691</v>
      </c>
    </row>
    <row r="42" spans="1:19" x14ac:dyDescent="0.15">
      <c r="A42" t="s">
        <v>126</v>
      </c>
      <c r="B42" t="s">
        <v>113</v>
      </c>
      <c r="C42">
        <v>32.78131409769891</v>
      </c>
      <c r="D42">
        <v>0.16727503418640616</v>
      </c>
      <c r="L42" s="16" t="s">
        <v>148</v>
      </c>
      <c r="N42" s="16" t="s">
        <v>149</v>
      </c>
      <c r="P42" s="16" t="s">
        <v>150</v>
      </c>
    </row>
    <row r="43" spans="1:19" x14ac:dyDescent="0.15">
      <c r="A43" t="s">
        <v>124</v>
      </c>
      <c r="B43" t="s">
        <v>114</v>
      </c>
      <c r="C43">
        <v>32.323014553934399</v>
      </c>
      <c r="D43">
        <v>0.2799250095199553</v>
      </c>
      <c r="J43" s="16" t="s">
        <v>134</v>
      </c>
      <c r="K43" s="16" t="s">
        <v>132</v>
      </c>
      <c r="L43" s="16" t="s">
        <v>155</v>
      </c>
      <c r="M43" s="16" t="s">
        <v>141</v>
      </c>
      <c r="N43" s="16" t="s">
        <v>155</v>
      </c>
      <c r="O43" s="16" t="s">
        <v>141</v>
      </c>
      <c r="P43" s="16" t="s">
        <v>155</v>
      </c>
      <c r="Q43" s="16" t="s">
        <v>141</v>
      </c>
    </row>
    <row r="44" spans="1:19" x14ac:dyDescent="0.15">
      <c r="A44" t="s">
        <v>125</v>
      </c>
      <c r="B44" t="s">
        <v>114</v>
      </c>
      <c r="C44">
        <v>32.756400251634986</v>
      </c>
      <c r="D44">
        <v>0.28335110220755355</v>
      </c>
      <c r="J44" s="16" t="s">
        <v>156</v>
      </c>
      <c r="K44" s="16" t="s">
        <v>112</v>
      </c>
      <c r="L44">
        <v>1</v>
      </c>
      <c r="M44">
        <v>0</v>
      </c>
      <c r="N44">
        <v>384.87518241722483</v>
      </c>
      <c r="O44">
        <v>50.067345636560972</v>
      </c>
      <c r="P44">
        <v>2.3275073668036401</v>
      </c>
      <c r="Q44">
        <v>0.2204862655477404</v>
      </c>
    </row>
    <row r="45" spans="1:19" x14ac:dyDescent="0.15">
      <c r="A45" t="s">
        <v>126</v>
      </c>
      <c r="B45" t="s">
        <v>114</v>
      </c>
      <c r="C45">
        <v>34.362056095910447</v>
      </c>
      <c r="D45">
        <v>0.20765906590741104</v>
      </c>
      <c r="J45" s="16" t="s">
        <v>157</v>
      </c>
      <c r="K45" s="16" t="s">
        <v>112</v>
      </c>
      <c r="L45">
        <v>1</v>
      </c>
      <c r="M45">
        <v>0</v>
      </c>
      <c r="N45">
        <v>348.89583359076823</v>
      </c>
      <c r="O45">
        <v>16.447590743587238</v>
      </c>
      <c r="P45">
        <v>2.2014209719420728</v>
      </c>
      <c r="Q45">
        <v>8.0491958120987278E-2</v>
      </c>
    </row>
    <row r="46" spans="1:19" x14ac:dyDescent="0.15">
      <c r="A46" t="s">
        <v>124</v>
      </c>
      <c r="B46" t="s">
        <v>115</v>
      </c>
      <c r="C46">
        <v>27.923043713504583</v>
      </c>
      <c r="D46">
        <v>0.25583697818851298</v>
      </c>
      <c r="J46" s="16" t="s">
        <v>156</v>
      </c>
      <c r="K46" s="16" t="s">
        <v>113</v>
      </c>
      <c r="L46">
        <v>1.1151338382629728E-4</v>
      </c>
      <c r="M46">
        <v>2.8081487072546959E-5</v>
      </c>
      <c r="N46">
        <v>4.2481635867678079E-2</v>
      </c>
      <c r="O46">
        <v>9.5828865369105964E-3</v>
      </c>
      <c r="P46">
        <v>2.5542507241613536E-4</v>
      </c>
      <c r="Q46">
        <v>4.2618429859834228E-5</v>
      </c>
    </row>
    <row r="47" spans="1:19" x14ac:dyDescent="0.15">
      <c r="A47" t="s">
        <v>125</v>
      </c>
      <c r="B47" t="s">
        <v>115</v>
      </c>
      <c r="C47">
        <v>28.619854436863669</v>
      </c>
      <c r="D47">
        <v>8.7434322785427926E-2</v>
      </c>
      <c r="J47" s="16" t="s">
        <v>157</v>
      </c>
      <c r="K47" s="16" t="s">
        <v>113</v>
      </c>
      <c r="L47">
        <v>1.2936679417730485E-4</v>
      </c>
      <c r="M47">
        <v>2.9315413965369667E-5</v>
      </c>
      <c r="N47">
        <v>4.4854628434229882E-2</v>
      </c>
      <c r="O47">
        <v>8.6992298892719123E-3</v>
      </c>
      <c r="P47">
        <v>2.8355845703820714E-4</v>
      </c>
      <c r="Q47">
        <v>5.7214314124215929E-5</v>
      </c>
    </row>
    <row r="48" spans="1:19" x14ac:dyDescent="0.15">
      <c r="A48" t="s">
        <v>126</v>
      </c>
      <c r="B48" t="s">
        <v>115</v>
      </c>
      <c r="C48">
        <v>29.585242724321908</v>
      </c>
      <c r="D48">
        <v>0.31349910393939895</v>
      </c>
      <c r="J48" s="16" t="s">
        <v>156</v>
      </c>
      <c r="K48" s="16" t="s">
        <v>114</v>
      </c>
      <c r="L48">
        <v>1.6084963127392965E-3</v>
      </c>
      <c r="M48">
        <v>1.3747655794388538E-4</v>
      </c>
      <c r="N48">
        <v>0.62098216201994849</v>
      </c>
      <c r="O48">
        <v>0.11698738812250484</v>
      </c>
      <c r="P48">
        <v>3.7322298410084136E-3</v>
      </c>
      <c r="Q48">
        <v>3.0825101265363107E-4</v>
      </c>
    </row>
    <row r="49" spans="1:17" x14ac:dyDescent="0.15">
      <c r="A49" t="s">
        <v>124</v>
      </c>
      <c r="B49" t="s">
        <v>116</v>
      </c>
      <c r="C49">
        <v>23.143967956999511</v>
      </c>
      <c r="D49">
        <v>0.16886032043823082</v>
      </c>
      <c r="J49" s="16" t="s">
        <v>157</v>
      </c>
      <c r="K49" s="16" t="s">
        <v>114</v>
      </c>
      <c r="L49">
        <v>1.8483989334559612E-3</v>
      </c>
      <c r="M49">
        <v>3.2496346767742771E-4</v>
      </c>
      <c r="N49">
        <v>0.64142689309718992</v>
      </c>
      <c r="O49">
        <v>8.6979438067193465E-2</v>
      </c>
      <c r="P49">
        <v>4.0589797877352805E-3</v>
      </c>
      <c r="Q49">
        <v>6.5311066517356937E-4</v>
      </c>
    </row>
    <row r="50" spans="1:17" x14ac:dyDescent="0.15">
      <c r="A50" t="s">
        <v>125</v>
      </c>
      <c r="B50" t="s">
        <v>116</v>
      </c>
      <c r="C50">
        <v>24.293341622017934</v>
      </c>
      <c r="D50">
        <v>0.21725554385160356</v>
      </c>
      <c r="J50" s="16" t="s">
        <v>156</v>
      </c>
      <c r="K50" s="16" t="s">
        <v>115</v>
      </c>
      <c r="L50">
        <v>2.6289328716010371E-3</v>
      </c>
      <c r="M50">
        <v>3.5465672850535973E-4</v>
      </c>
      <c r="N50">
        <v>1</v>
      </c>
      <c r="O50">
        <v>0</v>
      </c>
      <c r="P50">
        <v>6.0894463810323603E-3</v>
      </c>
      <c r="Q50">
        <v>6.5925293102452325E-4</v>
      </c>
    </row>
    <row r="51" spans="1:17" x14ac:dyDescent="0.15">
      <c r="A51" t="s">
        <v>126</v>
      </c>
      <c r="B51" t="s">
        <v>116</v>
      </c>
      <c r="C51">
        <v>25.387219315862524</v>
      </c>
      <c r="D51">
        <v>0.1356919949759178</v>
      </c>
      <c r="J51" s="16" t="s">
        <v>157</v>
      </c>
      <c r="K51" s="16" t="s">
        <v>115</v>
      </c>
      <c r="L51">
        <v>2.870363999475602E-3</v>
      </c>
      <c r="M51">
        <v>1.3300011033094705E-4</v>
      </c>
      <c r="N51">
        <v>1</v>
      </c>
      <c r="O51">
        <v>0</v>
      </c>
      <c r="P51">
        <v>6.3162876266783024E-3</v>
      </c>
      <c r="Q51">
        <v>3.0536376225730541E-4</v>
      </c>
    </row>
    <row r="52" spans="1:17" x14ac:dyDescent="0.15">
      <c r="J52" s="16" t="s">
        <v>156</v>
      </c>
      <c r="K52" s="16" t="s">
        <v>116</v>
      </c>
      <c r="L52">
        <v>0.43218644925572791</v>
      </c>
      <c r="M52">
        <v>4.0309677762610192E-2</v>
      </c>
      <c r="N52">
        <v>165.5957608104782</v>
      </c>
      <c r="O52">
        <v>19.084218949432895</v>
      </c>
      <c r="P52">
        <v>1</v>
      </c>
      <c r="Q52">
        <v>0</v>
      </c>
    </row>
    <row r="53" spans="1:17" x14ac:dyDescent="0.15">
      <c r="B53" t="s">
        <v>132</v>
      </c>
      <c r="C53" t="s">
        <v>127</v>
      </c>
      <c r="D53" t="s">
        <v>128</v>
      </c>
      <c r="E53" t="s">
        <v>129</v>
      </c>
      <c r="F53" t="s">
        <v>133</v>
      </c>
      <c r="G53" t="s">
        <v>130</v>
      </c>
      <c r="H53" t="s">
        <v>145</v>
      </c>
      <c r="J53" s="16" t="s">
        <v>157</v>
      </c>
      <c r="K53" s="16" t="s">
        <v>116</v>
      </c>
      <c r="L53">
        <v>0.45466515975205479</v>
      </c>
      <c r="M53">
        <v>1.6948063435718051E-2</v>
      </c>
      <c r="N53">
        <v>158.56127136127495</v>
      </c>
      <c r="O53">
        <v>7.4596685374270333</v>
      </c>
      <c r="P53">
        <v>1</v>
      </c>
      <c r="Q53">
        <v>0</v>
      </c>
    </row>
    <row r="54" spans="1:17" x14ac:dyDescent="0.15">
      <c r="A54" t="s">
        <v>119</v>
      </c>
      <c r="B54" t="s">
        <v>113</v>
      </c>
      <c r="C54">
        <v>0.02</v>
      </c>
      <c r="D54">
        <v>-1.6989700043360187</v>
      </c>
      <c r="E54">
        <v>29.812599325948494</v>
      </c>
      <c r="F54">
        <v>9.5867832408345288E-2</v>
      </c>
      <c r="G54">
        <v>-3.2448999999999999</v>
      </c>
      <c r="H54">
        <v>2.033180364352984</v>
      </c>
      <c r="J54" s="16" t="s">
        <v>156</v>
      </c>
      <c r="K54" s="16" t="s">
        <v>117</v>
      </c>
      <c r="L54">
        <v>3.1834608824100614E-2</v>
      </c>
      <c r="M54">
        <v>3.596120791207847E-3</v>
      </c>
      <c r="N54">
        <v>12.183732529119084</v>
      </c>
      <c r="O54">
        <v>1.4331470467320042</v>
      </c>
      <c r="P54">
        <v>7.4315668227260587E-2</v>
      </c>
      <c r="Q54">
        <v>1.3362394992780403E-2</v>
      </c>
    </row>
    <row r="55" spans="1:17" x14ac:dyDescent="0.15">
      <c r="A55" t="s">
        <v>124</v>
      </c>
      <c r="B55" t="s">
        <v>113</v>
      </c>
      <c r="C55">
        <v>0.01</v>
      </c>
      <c r="D55">
        <v>-2</v>
      </c>
      <c r="E55">
        <v>31.035402073935288</v>
      </c>
      <c r="F55">
        <v>0.10874379803373552</v>
      </c>
      <c r="J55" s="16" t="s">
        <v>157</v>
      </c>
      <c r="K55" s="16" t="s">
        <v>117</v>
      </c>
      <c r="L55">
        <v>3.2767380681129443E-2</v>
      </c>
      <c r="M55">
        <v>1.6809288399713973E-3</v>
      </c>
      <c r="N55">
        <v>11.433862443630064</v>
      </c>
      <c r="O55">
        <v>0.81137136100449092</v>
      </c>
      <c r="P55">
        <v>7.2054448280383487E-2</v>
      </c>
      <c r="Q55">
        <v>1.7803407724775106E-3</v>
      </c>
    </row>
    <row r="56" spans="1:17" x14ac:dyDescent="0.15">
      <c r="A56" t="s">
        <v>125</v>
      </c>
      <c r="B56" t="s">
        <v>113</v>
      </c>
      <c r="C56">
        <v>5.0000000000000001E-3</v>
      </c>
      <c r="D56">
        <v>-2.3010299956639813</v>
      </c>
      <c r="E56">
        <v>31.89737468810139</v>
      </c>
      <c r="F56">
        <v>0.22912100249983691</v>
      </c>
    </row>
    <row r="57" spans="1:17" x14ac:dyDescent="0.15">
      <c r="A57" t="s">
        <v>126</v>
      </c>
      <c r="B57" t="s">
        <v>113</v>
      </c>
      <c r="C57">
        <v>2.5000000000000001E-3</v>
      </c>
      <c r="D57">
        <v>-2.6020599913279625</v>
      </c>
      <c r="E57">
        <v>32.78131409769891</v>
      </c>
      <c r="F57">
        <v>0.16727503418640616</v>
      </c>
    </row>
    <row r="58" spans="1:17" x14ac:dyDescent="0.15">
      <c r="A58" t="s">
        <v>119</v>
      </c>
      <c r="B58" t="s">
        <v>114</v>
      </c>
      <c r="C58">
        <v>0.02</v>
      </c>
      <c r="D58">
        <v>-1.6989700043360187</v>
      </c>
      <c r="E58">
        <v>30.666324125102996</v>
      </c>
      <c r="F58">
        <v>0.41945343088733145</v>
      </c>
      <c r="G58">
        <v>-3.8271000000000002</v>
      </c>
      <c r="H58">
        <v>1.8251327273632398</v>
      </c>
      <c r="K58" s="16" t="s">
        <v>116</v>
      </c>
      <c r="L58" s="16" t="s">
        <v>158</v>
      </c>
    </row>
    <row r="59" spans="1:17" x14ac:dyDescent="0.15">
      <c r="A59" t="s">
        <v>124</v>
      </c>
      <c r="B59" t="s">
        <v>114</v>
      </c>
      <c r="C59">
        <v>0.01</v>
      </c>
      <c r="D59">
        <v>-2</v>
      </c>
      <c r="E59">
        <v>32.323014553934399</v>
      </c>
      <c r="F59">
        <v>0.2799250095199553</v>
      </c>
      <c r="K59" s="16" t="s">
        <v>117</v>
      </c>
      <c r="L59" s="16" t="s">
        <v>159</v>
      </c>
    </row>
    <row r="60" spans="1:17" x14ac:dyDescent="0.15">
      <c r="A60" t="s">
        <v>125</v>
      </c>
      <c r="B60" t="s">
        <v>114</v>
      </c>
      <c r="C60">
        <v>5.0000000000000001E-3</v>
      </c>
      <c r="D60">
        <v>-2.3010299956639813</v>
      </c>
      <c r="E60">
        <v>32.756400251634986</v>
      </c>
      <c r="F60">
        <v>0.28335110220755355</v>
      </c>
    </row>
    <row r="61" spans="1:17" x14ac:dyDescent="0.15">
      <c r="A61" t="s">
        <v>126</v>
      </c>
      <c r="B61" t="s">
        <v>114</v>
      </c>
      <c r="C61">
        <v>2.5000000000000001E-3</v>
      </c>
      <c r="D61">
        <v>-2.6020599913279625</v>
      </c>
      <c r="E61">
        <v>34.362056095910447</v>
      </c>
      <c r="F61">
        <v>0.20765906590741104</v>
      </c>
    </row>
    <row r="62" spans="1:17" x14ac:dyDescent="0.15">
      <c r="A62" t="s">
        <v>119</v>
      </c>
      <c r="B62" t="s">
        <v>115</v>
      </c>
      <c r="C62">
        <v>0.02</v>
      </c>
      <c r="D62">
        <v>-1.6989700043360187</v>
      </c>
      <c r="E62">
        <v>26.453231158226785</v>
      </c>
      <c r="F62">
        <v>2.8424125783734319E-2</v>
      </c>
      <c r="G62">
        <v>-3.3527999999999998</v>
      </c>
      <c r="H62">
        <v>1.9872759295498017</v>
      </c>
    </row>
    <row r="63" spans="1:17" x14ac:dyDescent="0.15">
      <c r="A63" t="s">
        <v>124</v>
      </c>
      <c r="B63" t="s">
        <v>115</v>
      </c>
      <c r="C63">
        <v>0.01</v>
      </c>
      <c r="D63">
        <v>-2</v>
      </c>
      <c r="E63">
        <v>27.923043713504583</v>
      </c>
      <c r="F63">
        <v>0.25583697818851298</v>
      </c>
    </row>
    <row r="64" spans="1:17" x14ac:dyDescent="0.15">
      <c r="A64" t="s">
        <v>125</v>
      </c>
      <c r="B64" t="s">
        <v>115</v>
      </c>
      <c r="C64">
        <v>5.0000000000000001E-3</v>
      </c>
      <c r="D64">
        <v>-2.3010299956639813</v>
      </c>
      <c r="E64">
        <v>28.619854436863669</v>
      </c>
      <c r="F64">
        <v>8.7434322785427926E-2</v>
      </c>
    </row>
    <row r="65" spans="1:8" x14ac:dyDescent="0.15">
      <c r="A65" t="s">
        <v>126</v>
      </c>
      <c r="B65" t="s">
        <v>115</v>
      </c>
      <c r="C65">
        <v>2.5000000000000001E-3</v>
      </c>
      <c r="D65">
        <v>-2.6020599913279625</v>
      </c>
      <c r="E65">
        <v>29.585242724321908</v>
      </c>
      <c r="F65">
        <v>0.31349910393939895</v>
      </c>
    </row>
    <row r="66" spans="1:8" x14ac:dyDescent="0.15">
      <c r="A66" t="s">
        <v>119</v>
      </c>
      <c r="B66" t="s">
        <v>116</v>
      </c>
      <c r="C66">
        <v>0.02</v>
      </c>
      <c r="D66">
        <v>-1.6989700043360187</v>
      </c>
      <c r="E66">
        <v>21.864231452618334</v>
      </c>
      <c r="F66">
        <v>1.6465160352745065E-2</v>
      </c>
      <c r="G66">
        <v>-3.8927</v>
      </c>
      <c r="H66">
        <v>1.806721047230067</v>
      </c>
    </row>
    <row r="67" spans="1:8" x14ac:dyDescent="0.15">
      <c r="A67" t="s">
        <v>124</v>
      </c>
      <c r="B67" t="s">
        <v>116</v>
      </c>
      <c r="C67">
        <v>0.01</v>
      </c>
      <c r="D67">
        <v>-2</v>
      </c>
      <c r="E67">
        <v>23.143967956999511</v>
      </c>
      <c r="F67">
        <v>0.16886032043823082</v>
      </c>
    </row>
    <row r="68" spans="1:8" x14ac:dyDescent="0.15">
      <c r="A68" t="s">
        <v>125</v>
      </c>
      <c r="B68" t="s">
        <v>116</v>
      </c>
      <c r="C68">
        <v>5.0000000000000001E-3</v>
      </c>
      <c r="D68">
        <v>-2.3010299956639813</v>
      </c>
      <c r="E68">
        <v>24.293341622017934</v>
      </c>
      <c r="F68">
        <v>0.21725554385160356</v>
      </c>
    </row>
    <row r="69" spans="1:8" x14ac:dyDescent="0.15">
      <c r="A69" t="s">
        <v>126</v>
      </c>
      <c r="B69" t="s">
        <v>116</v>
      </c>
      <c r="C69">
        <v>2.5000000000000001E-3</v>
      </c>
      <c r="D69">
        <v>-2.6020599913279625</v>
      </c>
      <c r="E69">
        <v>25.387219315862524</v>
      </c>
      <c r="F69">
        <v>0.1356919949759178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Amplification Data (RFU)</vt:lpstr>
      <vt:lpstr>Standard Curve_ Ct Results</vt:lpstr>
      <vt:lpstr>normalization</vt:lpstr>
      <vt:lpstr>'Standard Curve_ Ct Results'!Extract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2019-01-11T01:00:02Z</dcterms:created>
  <dcterms:modified xsi:type="dcterms:W3CDTF">2020-03-09T18:33:25Z</dcterms:modified>
</cp:coreProperties>
</file>