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filterPrivacy="1"/>
  <xr:revisionPtr revIDLastSave="0" documentId="10_ncr:100000_{4CAD3BE6-E936-44E8-8B14-0ABFC81529D5}" xr6:coauthVersionLast="31" xr6:coauthVersionMax="38" xr10:uidLastSave="{00000000-0000-0000-0000-000000000000}"/>
  <bookViews>
    <workbookView xWindow="0" yWindow="0" windowWidth="24000" windowHeight="13965" xr2:uid="{00000000-000D-0000-FFFF-FFFF00000000}"/>
  </bookViews>
  <sheets>
    <sheet name="Data Set S1" sheetId="7" r:id="rId1"/>
    <sheet name="Data Set S2" sheetId="10" r:id="rId2"/>
    <sheet name="Data Set S3" sheetId="11" r:id="rId3"/>
    <sheet name="Data Set S4" sheetId="12" r:id="rId4"/>
  </sheets>
  <calcPr calcId="17901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19" i="10" l="1"/>
  <c r="Q18" i="10"/>
  <c r="Q17" i="10"/>
  <c r="Q16" i="10"/>
  <c r="P19" i="10"/>
  <c r="P18" i="10"/>
  <c r="P17" i="10"/>
  <c r="P16" i="10"/>
  <c r="P14" i="7"/>
  <c r="Q19" i="7"/>
  <c r="Q18" i="7"/>
  <c r="Q17" i="7"/>
  <c r="Q16" i="7"/>
  <c r="P19" i="7"/>
  <c r="P18" i="7"/>
  <c r="P17" i="7"/>
  <c r="P16" i="7"/>
  <c r="K56" i="12"/>
  <c r="K53" i="12"/>
  <c r="K52" i="12"/>
  <c r="K51" i="12"/>
  <c r="K50" i="12"/>
  <c r="K49" i="12"/>
  <c r="K48" i="12"/>
  <c r="K47" i="12"/>
  <c r="K46" i="12"/>
  <c r="K45" i="12"/>
  <c r="K44" i="12"/>
  <c r="K72" i="12"/>
  <c r="K71" i="12"/>
  <c r="K68" i="12"/>
  <c r="K67" i="12"/>
  <c r="K66" i="12"/>
  <c r="K65" i="12"/>
  <c r="K64" i="12"/>
  <c r="K69" i="12"/>
  <c r="J69" i="12"/>
  <c r="I69" i="12"/>
  <c r="H69" i="12"/>
  <c r="G69" i="12"/>
  <c r="F69" i="12"/>
  <c r="E69" i="12"/>
  <c r="D69" i="12"/>
  <c r="C69" i="12"/>
  <c r="B69" i="12"/>
  <c r="K54" i="12"/>
  <c r="J54" i="12"/>
  <c r="I54" i="12"/>
  <c r="H54" i="12"/>
  <c r="G54" i="12"/>
  <c r="F54" i="12"/>
  <c r="E54" i="12"/>
  <c r="D54" i="12"/>
  <c r="C54" i="12"/>
  <c r="B54" i="12"/>
  <c r="K87" i="12"/>
  <c r="K88" i="12"/>
  <c r="K89" i="12"/>
  <c r="K90" i="12"/>
  <c r="K91" i="12"/>
  <c r="K82" i="12"/>
  <c r="K83" i="12"/>
  <c r="K84" i="12"/>
  <c r="K85" i="12"/>
  <c r="K86" i="12"/>
  <c r="K92" i="12"/>
  <c r="J92" i="12"/>
  <c r="I92" i="12"/>
  <c r="H92" i="12"/>
  <c r="G92" i="12"/>
  <c r="F92" i="12"/>
  <c r="E92" i="12"/>
  <c r="D92" i="12"/>
  <c r="C92" i="12"/>
  <c r="B92" i="12"/>
  <c r="M82" i="12"/>
  <c r="M86" i="12"/>
  <c r="N86" i="12"/>
  <c r="N87" i="12"/>
  <c r="M87" i="12"/>
  <c r="M84" i="12"/>
  <c r="N84" i="12"/>
  <c r="N85" i="12"/>
  <c r="M85" i="12"/>
  <c r="N82" i="12"/>
  <c r="N83" i="12"/>
  <c r="M83" i="12"/>
  <c r="J28" i="7"/>
  <c r="H28" i="7"/>
  <c r="I28" i="7"/>
  <c r="B48" i="7"/>
  <c r="C48" i="7"/>
  <c r="D48" i="7"/>
  <c r="H48" i="7"/>
  <c r="I48" i="7"/>
  <c r="J48" i="7"/>
  <c r="N32" i="7"/>
  <c r="N33" i="7"/>
  <c r="N34" i="7"/>
  <c r="N35" i="7"/>
  <c r="N36" i="7"/>
  <c r="N37" i="7"/>
  <c r="N38" i="7"/>
  <c r="N39" i="7"/>
  <c r="N40" i="7"/>
  <c r="N41" i="7"/>
  <c r="N42" i="7"/>
  <c r="N43" i="7"/>
  <c r="N44" i="7"/>
  <c r="N45" i="7"/>
  <c r="N46" i="7"/>
  <c r="N47" i="7"/>
  <c r="N48" i="7"/>
  <c r="P31" i="7"/>
  <c r="M28" i="7"/>
  <c r="K28" i="7"/>
  <c r="L28" i="7"/>
  <c r="B28" i="7"/>
  <c r="C28" i="7"/>
  <c r="D28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B20" i="10"/>
  <c r="C20" i="10"/>
  <c r="D20" i="10"/>
  <c r="H20" i="10"/>
  <c r="I20" i="10"/>
  <c r="J20" i="10"/>
  <c r="N15" i="10"/>
  <c r="N16" i="10"/>
  <c r="N17" i="10"/>
  <c r="N18" i="10"/>
  <c r="N19" i="10"/>
  <c r="N20" i="10"/>
  <c r="P14" i="10"/>
  <c r="B78" i="12"/>
  <c r="E78" i="12"/>
  <c r="F78" i="12"/>
  <c r="G78" i="12"/>
  <c r="K76" i="12"/>
  <c r="K77" i="12"/>
  <c r="K78" i="12"/>
  <c r="M76" i="12"/>
  <c r="N76" i="12"/>
  <c r="K60" i="12"/>
  <c r="K61" i="12"/>
  <c r="K62" i="12"/>
  <c r="K63" i="12"/>
  <c r="M60" i="12"/>
  <c r="N60" i="12"/>
  <c r="M43" i="12"/>
  <c r="N43" i="12"/>
  <c r="M41" i="12"/>
  <c r="N41" i="12"/>
  <c r="B35" i="12"/>
  <c r="E35" i="12"/>
  <c r="F35" i="12"/>
  <c r="G35" i="12"/>
  <c r="K16" i="12"/>
  <c r="K17" i="12"/>
  <c r="K18" i="12"/>
  <c r="K19" i="12"/>
  <c r="K20" i="12"/>
  <c r="K21" i="12"/>
  <c r="K22" i="12"/>
  <c r="K23" i="12"/>
  <c r="K24" i="12"/>
  <c r="K25" i="12"/>
  <c r="K26" i="12"/>
  <c r="K27" i="12"/>
  <c r="K28" i="12"/>
  <c r="K29" i="12"/>
  <c r="K31" i="12"/>
  <c r="K32" i="12"/>
  <c r="K33" i="12"/>
  <c r="K34" i="12"/>
  <c r="K35" i="12"/>
  <c r="M14" i="12"/>
  <c r="N14" i="12"/>
  <c r="K39" i="12"/>
  <c r="K40" i="12"/>
  <c r="K41" i="12"/>
  <c r="K42" i="12"/>
  <c r="K43" i="12"/>
  <c r="M39" i="12"/>
  <c r="N39" i="12"/>
  <c r="K25" i="11"/>
  <c r="B26" i="11"/>
  <c r="E26" i="11"/>
  <c r="F26" i="11"/>
  <c r="G26" i="11"/>
  <c r="K15" i="11"/>
  <c r="K17" i="11"/>
  <c r="K18" i="11"/>
  <c r="K19" i="11"/>
  <c r="K20" i="11"/>
  <c r="K21" i="11"/>
  <c r="K24" i="11"/>
  <c r="K16" i="11"/>
  <c r="K22" i="11"/>
  <c r="K23" i="11"/>
  <c r="K26" i="11"/>
  <c r="M14" i="11"/>
  <c r="J26" i="11"/>
  <c r="I26" i="11"/>
  <c r="H26" i="11"/>
  <c r="D26" i="11"/>
  <c r="C26" i="11"/>
  <c r="J78" i="12"/>
  <c r="I78" i="12"/>
  <c r="H78" i="12"/>
  <c r="D78" i="12"/>
  <c r="C78" i="12"/>
  <c r="M61" i="12"/>
  <c r="N44" i="12"/>
  <c r="M44" i="12"/>
  <c r="N42" i="12"/>
  <c r="M42" i="12"/>
  <c r="N40" i="12"/>
  <c r="M40" i="12"/>
  <c r="N14" i="11"/>
  <c r="B31" i="10"/>
  <c r="C31" i="10"/>
  <c r="D31" i="10"/>
  <c r="H31" i="10"/>
  <c r="I31" i="10"/>
  <c r="J31" i="10"/>
  <c r="N24" i="10"/>
  <c r="N25" i="10"/>
  <c r="N26" i="10"/>
  <c r="N27" i="10"/>
  <c r="N28" i="10"/>
  <c r="N29" i="10"/>
  <c r="N30" i="10"/>
  <c r="N31" i="10"/>
  <c r="P23" i="10"/>
  <c r="Q23" i="10"/>
  <c r="Q14" i="10"/>
  <c r="Q15" i="10"/>
  <c r="Q31" i="7"/>
  <c r="Q14" i="7"/>
  <c r="M15" i="12"/>
  <c r="I35" i="12"/>
  <c r="H35" i="12"/>
  <c r="J35" i="12"/>
  <c r="M23" i="12"/>
  <c r="M22" i="12"/>
  <c r="M21" i="12"/>
  <c r="N23" i="12"/>
  <c r="N21" i="12"/>
  <c r="N22" i="12"/>
  <c r="M20" i="12"/>
  <c r="N20" i="12"/>
  <c r="C35" i="12"/>
  <c r="D35" i="12"/>
  <c r="M18" i="12"/>
  <c r="N18" i="12"/>
  <c r="N19" i="12"/>
  <c r="M16" i="12"/>
  <c r="N16" i="12"/>
  <c r="N17" i="12"/>
  <c r="M17" i="12"/>
  <c r="N15" i="12"/>
  <c r="P32" i="7"/>
  <c r="G28" i="7"/>
  <c r="F28" i="7"/>
  <c r="E28" i="7"/>
  <c r="M48" i="7"/>
  <c r="L48" i="7"/>
  <c r="K48" i="7"/>
  <c r="G48" i="7"/>
  <c r="F48" i="7"/>
  <c r="E48" i="7"/>
  <c r="L20" i="10"/>
  <c r="K20" i="10"/>
  <c r="M20" i="10"/>
  <c r="G20" i="10"/>
  <c r="F20" i="10"/>
  <c r="E20" i="10"/>
  <c r="M31" i="10"/>
  <c r="L31" i="10"/>
  <c r="K31" i="10"/>
  <c r="G31" i="10"/>
  <c r="F31" i="10"/>
  <c r="E31" i="10"/>
  <c r="M18" i="11"/>
  <c r="N18" i="11"/>
  <c r="N19" i="11"/>
  <c r="M23" i="11"/>
  <c r="N23" i="11"/>
  <c r="M22" i="11"/>
  <c r="N22" i="11"/>
  <c r="M21" i="11"/>
  <c r="N21" i="11"/>
  <c r="M20" i="11"/>
  <c r="N20" i="11"/>
  <c r="M16" i="11"/>
  <c r="N16" i="11"/>
  <c r="N17" i="11"/>
  <c r="N15" i="11"/>
  <c r="Q15" i="7"/>
  <c r="P15" i="10"/>
  <c r="M17" i="11"/>
  <c r="M19" i="11"/>
  <c r="M19" i="12"/>
  <c r="P15" i="7"/>
  <c r="Q32" i="7"/>
  <c r="Q24" i="10"/>
  <c r="P24" i="10"/>
  <c r="M15" i="11"/>
  <c r="N61" i="12"/>
  <c r="M77" i="12"/>
  <c r="N77" i="12"/>
</calcChain>
</file>

<file path=xl/sharedStrings.xml><?xml version="1.0" encoding="utf-8"?>
<sst xmlns="http://schemas.openxmlformats.org/spreadsheetml/2006/main" count="517" uniqueCount="124">
  <si>
    <t>#1</t>
  </si>
  <si>
    <t>#2</t>
  </si>
  <si>
    <t>#3</t>
  </si>
  <si>
    <t>#4</t>
  </si>
  <si>
    <t>total</t>
  </si>
  <si>
    <t>WT♂</t>
  </si>
  <si>
    <t>R♀</t>
  </si>
  <si>
    <t>Rm♀</t>
  </si>
  <si>
    <t>WT♀</t>
  </si>
  <si>
    <t>m♀</t>
  </si>
  <si>
    <t>R = dsRed phenotype</t>
  </si>
  <si>
    <t>Glossary</t>
  </si>
  <si>
    <t>#5</t>
  </si>
  <si>
    <t>#6</t>
  </si>
  <si>
    <t>#9</t>
  </si>
  <si>
    <t>#7</t>
  </si>
  <si>
    <t>#8</t>
  </si>
  <si>
    <t>#10</t>
  </si>
  <si>
    <t>Drive Conversion Rate</t>
  </si>
  <si>
    <t>Embryo r2 Allele Formation Rate in Flies Inheriting a Drive Allele</t>
  </si>
  <si>
    <t>Embryo r2 Allele Formation Rate in Flies Not Inheriting a Drive Allele</t>
  </si>
  <si>
    <t>Embryo r2 Allele Mosaicism Rate in Flies Inheriting a Drive Allele</t>
  </si>
  <si>
    <t>Embryo r2 Allele Mosaicism Rate in Flies Not Inheriting a Drive Allele</t>
  </si>
  <si>
    <t>Rate</t>
  </si>
  <si>
    <t>Stdev</t>
  </si>
  <si>
    <t>Drive Inheritance Rate</t>
  </si>
  <si>
    <t>p-value</t>
  </si>
  <si>
    <t>Comparison</t>
  </si>
  <si>
    <t>Drive inheritance compared to Mendelian expectation</t>
  </si>
  <si>
    <t>Total</t>
  </si>
  <si>
    <t>Embryo r2 allele formation rate in flies inheriting a drive allele compared to flies not inheriting a drive allele</t>
  </si>
  <si>
    <t>Germline r2 Formation Rate (from male progeny)</t>
  </si>
  <si>
    <t>r2 Inheritance Rate (from male progeny)</t>
  </si>
  <si>
    <t>Insect</t>
  </si>
  <si>
    <t>#11</t>
  </si>
  <si>
    <t>#12</t>
  </si>
  <si>
    <t>#13</t>
  </si>
  <si>
    <t>#14</t>
  </si>
  <si>
    <t>#15</t>
  </si>
  <si>
    <t>#16</t>
  </si>
  <si>
    <t>#17</t>
  </si>
  <si>
    <t>#18</t>
  </si>
  <si>
    <t>r1 = resistance allele, preserves target gene function</t>
  </si>
  <si>
    <t>r2 = resistance allele, disrupts target gene function</t>
  </si>
  <si>
    <t>R♂</t>
  </si>
  <si>
    <t>Rm♂</t>
  </si>
  <si>
    <t>m♂</t>
  </si>
  <si>
    <t>all listed progeny are derived from a single gene drive insect</t>
  </si>
  <si>
    <t>Data Set S2</t>
  </si>
  <si>
    <t>Data Set S1</t>
  </si>
  <si>
    <t>G = EGFP phenotype</t>
  </si>
  <si>
    <t>m = mosaic for EGFP phenotype</t>
  </si>
  <si>
    <t>RG♀</t>
  </si>
  <si>
    <t>G♀</t>
  </si>
  <si>
    <t>RG♂</t>
  </si>
  <si>
    <t>G♂</t>
  </si>
  <si>
    <t>Fisher's exact test is used for all statistical comparisons, *p&lt;0.05, **p&lt;0.01, ***p&lt;0.001</t>
  </si>
  <si>
    <t>WT = wild type</t>
  </si>
  <si>
    <t>EGFP = target allele</t>
  </si>
  <si>
    <t>y = yellow phenotype</t>
  </si>
  <si>
    <t>m = mosaic for yellow phenotype</t>
  </si>
  <si>
    <t>+ = wild type yellow allele</t>
  </si>
  <si>
    <t>Ry♂</t>
  </si>
  <si>
    <t>y♂</t>
  </si>
  <si>
    <t>Ry♀</t>
  </si>
  <si>
    <t>y♀</t>
  </si>
  <si>
    <t>Site Y Drive (chromosome X)</t>
  </si>
  <si>
    <t>Site B Drive (chromosome 2L)</t>
  </si>
  <si>
    <t>Data Set S3</t>
  </si>
  <si>
    <t>Data Set S4</t>
  </si>
  <si>
    <t>Site E Drive (chromosome 3R)</t>
  </si>
  <si>
    <t>D = homing drive allele, with Cas9 and dsRed inserted in a disrupted EGFP gene</t>
  </si>
  <si>
    <r>
      <t xml:space="preserve">D = homing drive allele, with Cas9 and dsRed inserted in a disrupted </t>
    </r>
    <r>
      <rPr>
        <i/>
        <sz val="12"/>
        <color theme="1"/>
        <rFont val="Times New Roman"/>
        <family val="1"/>
      </rPr>
      <t>yellow</t>
    </r>
    <r>
      <rPr>
        <sz val="12"/>
        <color theme="1"/>
        <rFont val="Times New Roman"/>
        <family val="1"/>
      </rPr>
      <t xml:space="preserve"> gene</t>
    </r>
  </si>
  <si>
    <t>Split Drive</t>
  </si>
  <si>
    <t>r1 or + Inheritance Rate (from male progeny)</t>
  </si>
  <si>
    <t>Germline r1 Formation Rate plus wild type rate (from male progeny)</t>
  </si>
  <si>
    <t>&lt;0.0001***</t>
  </si>
  <si>
    <t>r2m = mosaic for r2 allele</t>
  </si>
  <si>
    <t>R</t>
  </si>
  <si>
    <t>RG</t>
  </si>
  <si>
    <t>WT</t>
  </si>
  <si>
    <t>G</t>
  </si>
  <si>
    <t>Rm</t>
  </si>
  <si>
    <t>m</t>
  </si>
  <si>
    <t>Genotypes</t>
  </si>
  <si>
    <t>D/D, D/r2</t>
  </si>
  <si>
    <t>D/+, D/r1</t>
  </si>
  <si>
    <t>r2/r2</t>
  </si>
  <si>
    <t>+/+, +/r1, +/r2, r1/r1, r1/r2, +/r2m, r1/r2m</t>
  </si>
  <si>
    <t>D/r2m</t>
  </si>
  <si>
    <t>r2/r2m, r2m/r2m</t>
  </si>
  <si>
    <t>Ry</t>
  </si>
  <si>
    <t>D</t>
  </si>
  <si>
    <t>none</t>
  </si>
  <si>
    <t>y</t>
  </si>
  <si>
    <t>r2</t>
  </si>
  <si>
    <t>+, r1</t>
  </si>
  <si>
    <t>r2m</t>
  </si>
  <si>
    <t>Male genotypes</t>
  </si>
  <si>
    <t>Female genotypes</t>
  </si>
  <si>
    <t>Phenotype</t>
  </si>
  <si>
    <t>Progeny of D/+ females with Cas9-EGFP and + males</t>
  </si>
  <si>
    <t>Progeny of D/EGFP females and EGFP males</t>
  </si>
  <si>
    <t>Progeny of D/EGFP females and EGFP/EGFP males</t>
  </si>
  <si>
    <t>Progeny of D/EGFP males and EGFP/EGFP females</t>
  </si>
  <si>
    <t>Embryo r2 Allele Formation Rate</t>
  </si>
  <si>
    <t>(D/+ females that were progeny of crosses between D males and Cas9-EGFP females)</t>
  </si>
  <si>
    <t>(D/+ females that were progeny of crosses between D/D females and Cas9-EGFP males)</t>
  </si>
  <si>
    <t>Progeny of Rm females (likely mostly D/+ in the initial germline) without Cas9-EGFP (which were progeny of D/+ females with Cas9-EGFP and + males) and + males</t>
  </si>
  <si>
    <t>Progeny of Ry females (likely D/r2) without Cas9-EGFP (which were progeny of D/+ females with Cas9-EGFP and + males) and + males</t>
  </si>
  <si>
    <t>Progeny of R females (likely D/r1) without Cas9-EGFP (which were progeny of D/+ females with Cas9-EGFP and + males) and + males</t>
  </si>
  <si>
    <t>Embryo r2 allele formation rate in flies inheriting a drive allele compared to yellow drive</t>
  </si>
  <si>
    <t>Embryo r2 allele formation rate in flies inheriting a drive allele compared to site B drive</t>
  </si>
  <si>
    <t>0.0003***</t>
  </si>
  <si>
    <t>Embryo r2 allele formation rate in flies inheriting a drive allele compared to site Y synthetic target drive</t>
  </si>
  <si>
    <t>0.0499*</t>
  </si>
  <si>
    <t>Drive inheritance compared to complete split drive cross</t>
  </si>
  <si>
    <t>Embryo r2 allele formation rate in flies inheriting a drive allele compared to standard yellow drive</t>
  </si>
  <si>
    <t>Progeny of D/+ females without Cas9-EGFP (which were progeny of females heterozygous for Cas9-EGFP and + males) and + males</t>
  </si>
  <si>
    <t>additional non-driving insect</t>
  </si>
  <si>
    <t>additional driving insects</t>
  </si>
  <si>
    <t>♀ = female</t>
  </si>
  <si>
    <t>♂ = male</t>
  </si>
  <si>
    <t>Drive inheritance compared to standard yellow drive (which uses the same gRNA, homology arms, and Cas9, but with Cas9 integrated into the driving element)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</si>
</sst>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1" fillId="0" borderId="0" xfId="0" applyFont="1"/>
    <xf numFmtId="0" fontId="4" fillId="0" borderId="0" xfId="0" applyFont="1"/>
    <xf numFmtId="10" fontId="1" fillId="0" borderId="0" xfId="0" applyNumberFormat="1" applyFont="1"/>
    <xf numFmtId="0" fontId="1" fillId="0" borderId="0" xfId="0" applyFont="1" applyAlignment="1">
      <alignment horizontal="right"/>
    </xf>
    <xf numFmtId="2" fontId="1" fillId="0" borderId="0" xfId="0" applyNumberFormat="1" applyFont="1"/>
    <xf numFmtId="49" fontId="1" fillId="0" borderId="0" xfId="0" applyNumberFormat="1" applyFont="1"/>
    <xf numFmtId="0" fontId="1" fillId="0" borderId="0" xfId="0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48"/>
  <sheetViews>
    <sheetView tabSelected="1" workbookViewId="0"/>
  </sheetViews>
  <sheetFormatPr defaultColWidth="8.85546875" defaultRowHeight="15.75" x14ac:dyDescent="0.25"/>
  <cols>
    <col min="1" max="1" width="8.7109375" style="4" customWidth="1"/>
    <col min="2" max="12" width="8.85546875" style="4"/>
    <col min="13" max="13" width="11.42578125" style="4" bestFit="1" customWidth="1"/>
    <col min="14" max="14" width="10.140625" style="4" bestFit="1" customWidth="1"/>
    <col min="15" max="21" width="8.85546875" style="4"/>
    <col min="22" max="22" width="12" style="4" bestFit="1" customWidth="1"/>
    <col min="23" max="24" width="8.85546875" style="4"/>
    <col min="25" max="30" width="12" style="4" bestFit="1" customWidth="1"/>
    <col min="31" max="16384" width="8.85546875" style="4"/>
  </cols>
  <sheetData>
    <row r="1" spans="1:27" x14ac:dyDescent="0.25">
      <c r="A1" s="3" t="s">
        <v>49</v>
      </c>
    </row>
    <row r="3" spans="1:27" s="5" customFormat="1" x14ac:dyDescent="0.25">
      <c r="A3" s="1" t="s">
        <v>11</v>
      </c>
      <c r="B3" s="4"/>
      <c r="D3" s="4" t="s">
        <v>56</v>
      </c>
      <c r="E3" s="4"/>
      <c r="F3" s="4"/>
      <c r="G3" s="4"/>
      <c r="H3" s="4"/>
      <c r="I3" s="4"/>
      <c r="J3" s="4"/>
      <c r="M3" s="4" t="s">
        <v>100</v>
      </c>
      <c r="N3" s="4" t="s">
        <v>84</v>
      </c>
    </row>
    <row r="4" spans="1:27" x14ac:dyDescent="0.25">
      <c r="A4" s="1" t="s">
        <v>10</v>
      </c>
      <c r="E4" s="4" t="s">
        <v>71</v>
      </c>
      <c r="M4" s="4" t="s">
        <v>78</v>
      </c>
      <c r="N4" s="4" t="s">
        <v>85</v>
      </c>
    </row>
    <row r="5" spans="1:27" x14ac:dyDescent="0.25">
      <c r="A5" s="1" t="s">
        <v>50</v>
      </c>
      <c r="E5" s="4" t="s">
        <v>42</v>
      </c>
      <c r="M5" s="4" t="s">
        <v>79</v>
      </c>
      <c r="N5" s="4" t="s">
        <v>86</v>
      </c>
    </row>
    <row r="6" spans="1:27" x14ac:dyDescent="0.25">
      <c r="A6" s="1" t="s">
        <v>51</v>
      </c>
      <c r="E6" s="4" t="s">
        <v>43</v>
      </c>
      <c r="M6" s="4" t="s">
        <v>80</v>
      </c>
      <c r="N6" s="4" t="s">
        <v>87</v>
      </c>
    </row>
    <row r="7" spans="1:27" x14ac:dyDescent="0.25">
      <c r="A7" s="4" t="s">
        <v>57</v>
      </c>
      <c r="E7" s="4" t="s">
        <v>77</v>
      </c>
      <c r="M7" s="4" t="s">
        <v>81</v>
      </c>
      <c r="N7" s="4" t="s">
        <v>88</v>
      </c>
    </row>
    <row r="8" spans="1:27" x14ac:dyDescent="0.25">
      <c r="A8" s="2" t="s">
        <v>121</v>
      </c>
      <c r="E8" s="4" t="s">
        <v>58</v>
      </c>
      <c r="M8" s="4" t="s">
        <v>82</v>
      </c>
      <c r="N8" s="4" t="s">
        <v>89</v>
      </c>
    </row>
    <row r="9" spans="1:27" x14ac:dyDescent="0.25">
      <c r="A9" s="2" t="s">
        <v>122</v>
      </c>
      <c r="E9" s="4" t="s">
        <v>47</v>
      </c>
      <c r="M9" s="4" t="s">
        <v>83</v>
      </c>
      <c r="N9" s="4" t="s">
        <v>90</v>
      </c>
    </row>
    <row r="11" spans="1:27" x14ac:dyDescent="0.25">
      <c r="A11" s="3" t="s">
        <v>67</v>
      </c>
    </row>
    <row r="13" spans="1:27" x14ac:dyDescent="0.25">
      <c r="A13" s="3" t="s">
        <v>103</v>
      </c>
      <c r="K13" s="5"/>
      <c r="L13" s="5"/>
      <c r="M13" s="5"/>
      <c r="N13" s="5"/>
      <c r="O13" s="5"/>
      <c r="P13" s="4" t="s">
        <v>23</v>
      </c>
      <c r="Q13" s="4" t="s">
        <v>24</v>
      </c>
      <c r="R13" s="3"/>
      <c r="Y13" s="4" t="s">
        <v>26</v>
      </c>
      <c r="Z13" s="3" t="s">
        <v>27</v>
      </c>
      <c r="AA13" s="5"/>
    </row>
    <row r="14" spans="1:27" x14ac:dyDescent="0.25">
      <c r="A14" s="3" t="s">
        <v>33</v>
      </c>
      <c r="B14" s="3" t="s">
        <v>54</v>
      </c>
      <c r="C14" s="3" t="s">
        <v>45</v>
      </c>
      <c r="D14" s="3" t="s">
        <v>44</v>
      </c>
      <c r="E14" s="3" t="s">
        <v>55</v>
      </c>
      <c r="F14" s="3" t="s">
        <v>46</v>
      </c>
      <c r="G14" s="3" t="s">
        <v>5</v>
      </c>
      <c r="H14" s="3" t="s">
        <v>52</v>
      </c>
      <c r="I14" s="3" t="s">
        <v>7</v>
      </c>
      <c r="J14" s="3" t="s">
        <v>6</v>
      </c>
      <c r="K14" s="3" t="s">
        <v>53</v>
      </c>
      <c r="L14" s="3" t="s">
        <v>9</v>
      </c>
      <c r="M14" s="3" t="s">
        <v>8</v>
      </c>
      <c r="N14" s="3" t="s">
        <v>29</v>
      </c>
      <c r="P14" s="6">
        <f>SUM(B28:D28,H28:J28)/N28</f>
        <v>0.75768321513002368</v>
      </c>
      <c r="Q14" s="6">
        <f>SQRT(P14*(1-P14)/N28)</f>
        <v>1.4731616369270685E-2</v>
      </c>
      <c r="R14" s="4" t="s">
        <v>25</v>
      </c>
      <c r="Y14" s="7" t="s">
        <v>76</v>
      </c>
      <c r="Z14" s="4" t="s">
        <v>28</v>
      </c>
    </row>
    <row r="15" spans="1:27" x14ac:dyDescent="0.25">
      <c r="A15" s="4" t="s">
        <v>0</v>
      </c>
      <c r="C15" s="4">
        <v>1</v>
      </c>
      <c r="D15" s="4">
        <v>8</v>
      </c>
      <c r="F15" s="4">
        <v>1</v>
      </c>
      <c r="G15" s="4">
        <v>2</v>
      </c>
      <c r="H15" s="4">
        <v>1</v>
      </c>
      <c r="I15" s="4">
        <v>2</v>
      </c>
      <c r="J15" s="4">
        <v>16</v>
      </c>
      <c r="K15" s="4">
        <v>2</v>
      </c>
      <c r="L15" s="4">
        <v>2</v>
      </c>
      <c r="M15" s="4">
        <v>2</v>
      </c>
      <c r="N15" s="4">
        <f>SUM(B15:M15)</f>
        <v>37</v>
      </c>
      <c r="O15" s="8"/>
      <c r="P15" s="6">
        <f>2*(P14-0.5)</f>
        <v>0.51536643026004736</v>
      </c>
      <c r="Q15" s="6">
        <f>2*Q14</f>
        <v>2.9463232738541369E-2</v>
      </c>
      <c r="R15" s="4" t="s">
        <v>18</v>
      </c>
      <c r="Y15" s="7" t="s">
        <v>76</v>
      </c>
      <c r="Z15" s="4" t="s">
        <v>30</v>
      </c>
    </row>
    <row r="16" spans="1:27" x14ac:dyDescent="0.25">
      <c r="A16" s="4" t="s">
        <v>1</v>
      </c>
      <c r="B16" s="4">
        <v>1</v>
      </c>
      <c r="C16" s="4">
        <v>3</v>
      </c>
      <c r="D16" s="4">
        <v>18</v>
      </c>
      <c r="E16" s="4">
        <v>1</v>
      </c>
      <c r="F16" s="4">
        <v>3</v>
      </c>
      <c r="G16" s="4">
        <v>8</v>
      </c>
      <c r="H16" s="4">
        <v>1</v>
      </c>
      <c r="I16" s="4">
        <v>2</v>
      </c>
      <c r="J16" s="4">
        <v>21</v>
      </c>
      <c r="K16" s="4">
        <v>1</v>
      </c>
      <c r="M16" s="4">
        <v>7</v>
      </c>
      <c r="N16" s="4">
        <f>SUM(B16:M16)</f>
        <v>66</v>
      </c>
      <c r="O16" s="8"/>
      <c r="P16" s="6">
        <f>(J28+D28)/SUM(B28:D28,H28:J28)</f>
        <v>0.88299531981279256</v>
      </c>
      <c r="Q16" s="6">
        <f>SQRT(P16*(1-P16)/SUM(B28:D28,H28:J28))</f>
        <v>1.2695558266193832E-2</v>
      </c>
      <c r="R16" s="4" t="s">
        <v>19</v>
      </c>
      <c r="Y16" s="7"/>
    </row>
    <row r="17" spans="1:26" x14ac:dyDescent="0.25">
      <c r="A17" s="4" t="s">
        <v>2</v>
      </c>
      <c r="B17" s="4">
        <v>1</v>
      </c>
      <c r="C17" s="4">
        <v>3</v>
      </c>
      <c r="D17" s="4">
        <v>9</v>
      </c>
      <c r="F17" s="4">
        <v>1</v>
      </c>
      <c r="G17" s="4">
        <v>2</v>
      </c>
      <c r="I17" s="4">
        <v>3</v>
      </c>
      <c r="J17" s="4">
        <v>16</v>
      </c>
      <c r="L17" s="4">
        <v>2</v>
      </c>
      <c r="M17" s="4">
        <v>2</v>
      </c>
      <c r="N17" s="4">
        <f>SUM(B17:M17)</f>
        <v>39</v>
      </c>
      <c r="O17" s="8"/>
      <c r="P17" s="6">
        <f>(C28+I28)/SUM(B28:D28,H28:J28)</f>
        <v>9.2043681747269887E-2</v>
      </c>
      <c r="Q17" s="6">
        <f>SQRT(P17*(1-P17)/SUM(B28:D28,H28:J28))</f>
        <v>1.1418273828362375E-2</v>
      </c>
      <c r="R17" s="4" t="s">
        <v>21</v>
      </c>
      <c r="Y17" s="7"/>
    </row>
    <row r="18" spans="1:26" x14ac:dyDescent="0.25">
      <c r="A18" s="4" t="s">
        <v>3</v>
      </c>
      <c r="C18" s="4">
        <v>2</v>
      </c>
      <c r="D18" s="4">
        <v>12</v>
      </c>
      <c r="E18" s="4">
        <v>2</v>
      </c>
      <c r="F18" s="4">
        <v>3</v>
      </c>
      <c r="G18" s="4">
        <v>3</v>
      </c>
      <c r="I18" s="4">
        <v>4</v>
      </c>
      <c r="J18" s="4">
        <v>16</v>
      </c>
      <c r="K18" s="4">
        <v>2</v>
      </c>
      <c r="L18" s="4">
        <v>1</v>
      </c>
      <c r="M18" s="4">
        <v>2</v>
      </c>
      <c r="N18" s="4">
        <f>SUM(B18:M18)</f>
        <v>47</v>
      </c>
      <c r="O18" s="8"/>
      <c r="P18" s="6">
        <f>(M28+G28)/SUM(E28:G28,K28:M28)</f>
        <v>0.6634146341463415</v>
      </c>
      <c r="Q18" s="6">
        <f>SQRT(P18*(1-P18)/SUM(E28:G28,K28:M28))</f>
        <v>3.3003743863520472E-2</v>
      </c>
      <c r="R18" s="4" t="s">
        <v>20</v>
      </c>
      <c r="Y18" s="6"/>
    </row>
    <row r="19" spans="1:26" x14ac:dyDescent="0.25">
      <c r="A19" s="4" t="s">
        <v>12</v>
      </c>
      <c r="B19" s="4">
        <v>2</v>
      </c>
      <c r="C19" s="4">
        <v>2</v>
      </c>
      <c r="D19" s="4">
        <v>20</v>
      </c>
      <c r="G19" s="4">
        <v>9</v>
      </c>
      <c r="H19" s="4">
        <v>2</v>
      </c>
      <c r="I19" s="4">
        <v>3</v>
      </c>
      <c r="J19" s="4">
        <v>31</v>
      </c>
      <c r="K19" s="4">
        <v>1</v>
      </c>
      <c r="L19" s="4">
        <v>1</v>
      </c>
      <c r="M19" s="4">
        <v>3</v>
      </c>
      <c r="N19" s="4">
        <f t="shared" ref="N19:N27" si="0">SUM(B19:M19)</f>
        <v>74</v>
      </c>
      <c r="P19" s="6">
        <f>(F28+L28)/SUM(E28:G28,K28:M28)</f>
        <v>0.24878048780487805</v>
      </c>
      <c r="Q19" s="6">
        <f>SQRT(P19*(1-P19)/SUM(E28:G28,K28:M28))</f>
        <v>3.0193583286361746E-2</v>
      </c>
      <c r="R19" s="4" t="s">
        <v>22</v>
      </c>
    </row>
    <row r="20" spans="1:26" x14ac:dyDescent="0.25">
      <c r="A20" s="4" t="s">
        <v>13</v>
      </c>
      <c r="C20" s="4">
        <v>1</v>
      </c>
      <c r="D20" s="4">
        <v>39</v>
      </c>
      <c r="E20" s="4">
        <v>2</v>
      </c>
      <c r="F20" s="4">
        <v>3</v>
      </c>
      <c r="G20" s="4">
        <v>12</v>
      </c>
      <c r="I20" s="4">
        <v>2</v>
      </c>
      <c r="J20" s="4">
        <v>49</v>
      </c>
      <c r="L20" s="4">
        <v>1</v>
      </c>
      <c r="M20" s="4">
        <v>13</v>
      </c>
      <c r="N20" s="4">
        <f t="shared" si="0"/>
        <v>122</v>
      </c>
    </row>
    <row r="21" spans="1:26" x14ac:dyDescent="0.25">
      <c r="A21" s="4" t="s">
        <v>15</v>
      </c>
      <c r="C21" s="4">
        <v>6</v>
      </c>
      <c r="D21" s="4">
        <v>26</v>
      </c>
      <c r="E21" s="4">
        <v>1</v>
      </c>
      <c r="F21" s="4">
        <v>5</v>
      </c>
      <c r="G21" s="4">
        <v>8</v>
      </c>
      <c r="H21" s="4">
        <v>1</v>
      </c>
      <c r="I21" s="4">
        <v>2</v>
      </c>
      <c r="J21" s="4">
        <v>37</v>
      </c>
      <c r="L21" s="4">
        <v>4</v>
      </c>
      <c r="M21" s="4">
        <v>6</v>
      </c>
      <c r="N21" s="4">
        <f t="shared" si="0"/>
        <v>96</v>
      </c>
    </row>
    <row r="22" spans="1:26" x14ac:dyDescent="0.25">
      <c r="A22" s="4" t="s">
        <v>16</v>
      </c>
      <c r="B22" s="4">
        <v>2</v>
      </c>
      <c r="C22" s="4">
        <v>2</v>
      </c>
      <c r="D22" s="4">
        <v>19</v>
      </c>
      <c r="F22" s="4">
        <v>2</v>
      </c>
      <c r="G22" s="4">
        <v>6</v>
      </c>
      <c r="I22" s="4">
        <v>2</v>
      </c>
      <c r="J22" s="4">
        <v>11</v>
      </c>
      <c r="K22" s="4">
        <v>1</v>
      </c>
      <c r="L22" s="4">
        <v>2</v>
      </c>
      <c r="M22" s="4">
        <v>4</v>
      </c>
      <c r="N22" s="4">
        <f t="shared" si="0"/>
        <v>51</v>
      </c>
    </row>
    <row r="23" spans="1:26" x14ac:dyDescent="0.25">
      <c r="A23" s="4" t="s">
        <v>14</v>
      </c>
      <c r="C23" s="4">
        <v>3</v>
      </c>
      <c r="D23" s="4">
        <v>16</v>
      </c>
      <c r="F23" s="4">
        <v>1</v>
      </c>
      <c r="G23" s="4">
        <v>7</v>
      </c>
      <c r="H23" s="4">
        <v>1</v>
      </c>
      <c r="I23" s="4">
        <v>3</v>
      </c>
      <c r="J23" s="4">
        <v>22</v>
      </c>
      <c r="K23" s="4">
        <v>1</v>
      </c>
      <c r="L23" s="4">
        <v>4</v>
      </c>
      <c r="M23" s="4">
        <v>2</v>
      </c>
      <c r="N23" s="4">
        <f t="shared" si="0"/>
        <v>60</v>
      </c>
    </row>
    <row r="24" spans="1:26" x14ac:dyDescent="0.25">
      <c r="A24" s="4" t="s">
        <v>17</v>
      </c>
      <c r="B24" s="4">
        <v>1</v>
      </c>
      <c r="C24" s="4">
        <v>2</v>
      </c>
      <c r="D24" s="4">
        <v>24</v>
      </c>
      <c r="E24" s="4">
        <v>1</v>
      </c>
      <c r="F24" s="4">
        <v>1</v>
      </c>
      <c r="G24" s="4">
        <v>1</v>
      </c>
      <c r="H24" s="4">
        <v>1</v>
      </c>
      <c r="J24" s="4">
        <v>18</v>
      </c>
      <c r="K24" s="4">
        <v>1</v>
      </c>
      <c r="L24" s="4">
        <v>2</v>
      </c>
      <c r="M24" s="4">
        <v>2</v>
      </c>
      <c r="N24" s="4">
        <f t="shared" si="0"/>
        <v>54</v>
      </c>
    </row>
    <row r="25" spans="1:26" x14ac:dyDescent="0.25">
      <c r="A25" s="4" t="s">
        <v>34</v>
      </c>
      <c r="B25" s="4">
        <v>1</v>
      </c>
      <c r="C25" s="4">
        <v>3</v>
      </c>
      <c r="D25" s="4">
        <v>16</v>
      </c>
      <c r="E25" s="4">
        <v>1</v>
      </c>
      <c r="F25" s="4">
        <v>2</v>
      </c>
      <c r="G25" s="4">
        <v>10</v>
      </c>
      <c r="I25" s="4">
        <v>2</v>
      </c>
      <c r="J25" s="4">
        <v>21</v>
      </c>
      <c r="L25" s="4">
        <v>1</v>
      </c>
      <c r="M25" s="4">
        <v>6</v>
      </c>
      <c r="N25" s="4">
        <f t="shared" si="0"/>
        <v>63</v>
      </c>
    </row>
    <row r="26" spans="1:26" x14ac:dyDescent="0.25">
      <c r="A26" s="4" t="s">
        <v>35</v>
      </c>
      <c r="B26" s="4">
        <v>1</v>
      </c>
      <c r="C26" s="4">
        <v>1</v>
      </c>
      <c r="D26" s="4">
        <v>21</v>
      </c>
      <c r="E26" s="4">
        <v>1</v>
      </c>
      <c r="F26" s="4">
        <v>2</v>
      </c>
      <c r="G26" s="4">
        <v>3</v>
      </c>
      <c r="I26" s="4">
        <v>2</v>
      </c>
      <c r="J26" s="4">
        <v>24</v>
      </c>
      <c r="L26" s="4">
        <v>1</v>
      </c>
      <c r="M26" s="4">
        <v>6</v>
      </c>
      <c r="N26" s="4">
        <f t="shared" si="0"/>
        <v>62</v>
      </c>
    </row>
    <row r="27" spans="1:26" x14ac:dyDescent="0.25">
      <c r="A27" s="4" t="s">
        <v>36</v>
      </c>
      <c r="C27" s="4">
        <v>1</v>
      </c>
      <c r="D27" s="4">
        <v>28</v>
      </c>
      <c r="F27" s="4">
        <v>1</v>
      </c>
      <c r="G27" s="4">
        <v>6</v>
      </c>
      <c r="I27" s="4">
        <v>2</v>
      </c>
      <c r="J27" s="4">
        <v>28</v>
      </c>
      <c r="L27" s="4">
        <v>5</v>
      </c>
      <c r="M27" s="4">
        <v>4</v>
      </c>
      <c r="N27" s="4">
        <f t="shared" si="0"/>
        <v>75</v>
      </c>
    </row>
    <row r="28" spans="1:26" x14ac:dyDescent="0.25">
      <c r="A28" s="5" t="s">
        <v>4</v>
      </c>
      <c r="B28" s="5">
        <f>SUM(B15:B27)</f>
        <v>9</v>
      </c>
      <c r="C28" s="5">
        <f t="shared" ref="C28:N28" si="1">SUM(C15:C27)</f>
        <v>30</v>
      </c>
      <c r="D28" s="5">
        <f t="shared" si="1"/>
        <v>256</v>
      </c>
      <c r="E28" s="5">
        <f t="shared" si="1"/>
        <v>9</v>
      </c>
      <c r="F28" s="5">
        <f t="shared" si="1"/>
        <v>25</v>
      </c>
      <c r="G28" s="5">
        <f t="shared" si="1"/>
        <v>77</v>
      </c>
      <c r="H28" s="5">
        <f t="shared" si="1"/>
        <v>7</v>
      </c>
      <c r="I28" s="5">
        <f t="shared" si="1"/>
        <v>29</v>
      </c>
      <c r="J28" s="5">
        <f t="shared" si="1"/>
        <v>310</v>
      </c>
      <c r="K28" s="5">
        <f t="shared" si="1"/>
        <v>9</v>
      </c>
      <c r="L28" s="5">
        <f t="shared" si="1"/>
        <v>26</v>
      </c>
      <c r="M28" s="5">
        <f t="shared" si="1"/>
        <v>59</v>
      </c>
      <c r="N28" s="5">
        <f t="shared" si="1"/>
        <v>846</v>
      </c>
    </row>
    <row r="30" spans="1:26" x14ac:dyDescent="0.25">
      <c r="A30" s="3" t="s">
        <v>104</v>
      </c>
      <c r="P30" s="4" t="s">
        <v>23</v>
      </c>
      <c r="Q30" s="4" t="s">
        <v>24</v>
      </c>
      <c r="R30" s="3"/>
      <c r="Y30" s="4" t="s">
        <v>26</v>
      </c>
      <c r="Z30" s="3" t="s">
        <v>27</v>
      </c>
    </row>
    <row r="31" spans="1:26" x14ac:dyDescent="0.25">
      <c r="A31" s="3" t="s">
        <v>33</v>
      </c>
      <c r="B31" s="3" t="s">
        <v>54</v>
      </c>
      <c r="C31" s="3" t="s">
        <v>45</v>
      </c>
      <c r="D31" s="3" t="s">
        <v>44</v>
      </c>
      <c r="E31" s="3" t="s">
        <v>55</v>
      </c>
      <c r="F31" s="3" t="s">
        <v>46</v>
      </c>
      <c r="G31" s="3" t="s">
        <v>5</v>
      </c>
      <c r="H31" s="3" t="s">
        <v>52</v>
      </c>
      <c r="I31" s="3" t="s">
        <v>7</v>
      </c>
      <c r="J31" s="3" t="s">
        <v>6</v>
      </c>
      <c r="K31" s="3" t="s">
        <v>53</v>
      </c>
      <c r="L31" s="3" t="s">
        <v>9</v>
      </c>
      <c r="M31" s="3" t="s">
        <v>8</v>
      </c>
      <c r="N31" s="3" t="s">
        <v>29</v>
      </c>
      <c r="P31" s="6">
        <f>SUM(B48:D48,H48:J48)/N48</f>
        <v>0.68521739130434778</v>
      </c>
      <c r="Q31" s="6">
        <f>SQRT(P31*(1-P31)/N48)</f>
        <v>1.3695271096207598E-2</v>
      </c>
      <c r="R31" s="4" t="s">
        <v>25</v>
      </c>
      <c r="Y31" s="7" t="s">
        <v>76</v>
      </c>
      <c r="Z31" s="4" t="s">
        <v>28</v>
      </c>
    </row>
    <row r="32" spans="1:26" x14ac:dyDescent="0.25">
      <c r="A32" s="4" t="s">
        <v>0</v>
      </c>
      <c r="B32" s="4">
        <v>18</v>
      </c>
      <c r="E32" s="4">
        <v>5</v>
      </c>
      <c r="H32" s="4">
        <v>17</v>
      </c>
      <c r="K32" s="4">
        <v>6</v>
      </c>
      <c r="N32" s="4">
        <f t="shared" ref="N32:N47" si="2">SUM(B32:M32)</f>
        <v>46</v>
      </c>
      <c r="O32" s="8"/>
      <c r="P32" s="6">
        <f>2*(P31-0.5)</f>
        <v>0.37043478260869556</v>
      </c>
      <c r="Q32" s="6">
        <f>2*Q31</f>
        <v>2.7390542192415195E-2</v>
      </c>
      <c r="R32" s="4" t="s">
        <v>18</v>
      </c>
      <c r="Y32" s="7"/>
    </row>
    <row r="33" spans="1:25" x14ac:dyDescent="0.25">
      <c r="A33" s="4" t="s">
        <v>1</v>
      </c>
      <c r="B33" s="4">
        <v>18</v>
      </c>
      <c r="E33" s="4">
        <v>14</v>
      </c>
      <c r="H33" s="4">
        <v>25</v>
      </c>
      <c r="K33" s="4">
        <v>11</v>
      </c>
      <c r="N33" s="4">
        <f t="shared" si="2"/>
        <v>68</v>
      </c>
      <c r="O33" s="8"/>
      <c r="P33" s="6"/>
      <c r="Q33" s="6"/>
      <c r="Y33" s="7"/>
    </row>
    <row r="34" spans="1:25" x14ac:dyDescent="0.25">
      <c r="A34" s="4" t="s">
        <v>2</v>
      </c>
      <c r="B34" s="4">
        <v>16</v>
      </c>
      <c r="E34" s="4">
        <v>5</v>
      </c>
      <c r="H34" s="4">
        <v>19</v>
      </c>
      <c r="K34" s="4">
        <v>11</v>
      </c>
      <c r="N34" s="4">
        <f t="shared" si="2"/>
        <v>51</v>
      </c>
      <c r="O34" s="8"/>
      <c r="P34" s="6"/>
      <c r="Q34" s="6"/>
      <c r="Y34" s="7"/>
    </row>
    <row r="35" spans="1:25" x14ac:dyDescent="0.25">
      <c r="A35" s="4" t="s">
        <v>3</v>
      </c>
      <c r="B35" s="4">
        <v>46</v>
      </c>
      <c r="E35" s="4">
        <v>16</v>
      </c>
      <c r="H35" s="4">
        <v>44</v>
      </c>
      <c r="K35" s="4">
        <v>15</v>
      </c>
      <c r="N35" s="4">
        <f t="shared" si="2"/>
        <v>121</v>
      </c>
      <c r="O35" s="8"/>
      <c r="P35" s="6"/>
      <c r="Q35" s="6"/>
      <c r="Y35" s="6"/>
    </row>
    <row r="36" spans="1:25" x14ac:dyDescent="0.25">
      <c r="A36" s="4" t="s">
        <v>12</v>
      </c>
      <c r="B36" s="4">
        <v>24</v>
      </c>
      <c r="E36" s="4">
        <v>15</v>
      </c>
      <c r="H36" s="4">
        <v>23</v>
      </c>
      <c r="K36" s="4">
        <v>8</v>
      </c>
      <c r="N36" s="4">
        <f t="shared" si="2"/>
        <v>70</v>
      </c>
      <c r="O36" s="8"/>
      <c r="P36" s="6"/>
      <c r="Q36" s="6"/>
    </row>
    <row r="37" spans="1:25" x14ac:dyDescent="0.25">
      <c r="A37" s="4" t="s">
        <v>13</v>
      </c>
      <c r="B37" s="4">
        <v>24</v>
      </c>
      <c r="E37" s="4">
        <v>13</v>
      </c>
      <c r="H37" s="4">
        <v>25</v>
      </c>
      <c r="K37" s="4">
        <v>12</v>
      </c>
      <c r="N37" s="4">
        <f t="shared" si="2"/>
        <v>74</v>
      </c>
      <c r="O37" s="8"/>
      <c r="P37" s="6"/>
      <c r="Q37" s="6"/>
      <c r="Y37" s="6"/>
    </row>
    <row r="38" spans="1:25" x14ac:dyDescent="0.25">
      <c r="A38" s="4" t="s">
        <v>15</v>
      </c>
      <c r="B38" s="4">
        <v>18</v>
      </c>
      <c r="E38" s="4">
        <v>6</v>
      </c>
      <c r="H38" s="4">
        <v>16</v>
      </c>
      <c r="K38" s="4">
        <v>5</v>
      </c>
      <c r="N38" s="4">
        <f t="shared" si="2"/>
        <v>45</v>
      </c>
      <c r="O38" s="8"/>
      <c r="P38" s="6"/>
      <c r="Q38" s="6"/>
    </row>
    <row r="39" spans="1:25" x14ac:dyDescent="0.25">
      <c r="A39" s="4" t="s">
        <v>16</v>
      </c>
      <c r="B39" s="4">
        <v>17</v>
      </c>
      <c r="E39" s="4">
        <v>9</v>
      </c>
      <c r="H39" s="4">
        <v>29</v>
      </c>
      <c r="K39" s="4">
        <v>14</v>
      </c>
      <c r="N39" s="4">
        <f t="shared" si="2"/>
        <v>69</v>
      </c>
      <c r="O39" s="8"/>
      <c r="P39" s="6"/>
      <c r="Q39" s="6"/>
    </row>
    <row r="40" spans="1:25" x14ac:dyDescent="0.25">
      <c r="A40" s="4" t="s">
        <v>14</v>
      </c>
      <c r="B40" s="4">
        <v>25</v>
      </c>
      <c r="E40" s="4">
        <v>15</v>
      </c>
      <c r="H40" s="4">
        <v>26</v>
      </c>
      <c r="K40" s="4">
        <v>8</v>
      </c>
      <c r="N40" s="4">
        <f t="shared" si="2"/>
        <v>74</v>
      </c>
      <c r="O40" s="8"/>
      <c r="P40" s="6"/>
      <c r="Q40" s="6"/>
    </row>
    <row r="41" spans="1:25" x14ac:dyDescent="0.25">
      <c r="A41" s="4" t="s">
        <v>17</v>
      </c>
      <c r="B41" s="4">
        <v>26</v>
      </c>
      <c r="E41" s="4">
        <v>12</v>
      </c>
      <c r="H41" s="4">
        <v>24</v>
      </c>
      <c r="K41" s="4">
        <v>12</v>
      </c>
      <c r="N41" s="4">
        <f t="shared" si="2"/>
        <v>74</v>
      </c>
      <c r="O41" s="8"/>
    </row>
    <row r="42" spans="1:25" x14ac:dyDescent="0.25">
      <c r="A42" s="4" t="s">
        <v>34</v>
      </c>
      <c r="B42" s="4">
        <v>25</v>
      </c>
      <c r="E42" s="4">
        <v>12</v>
      </c>
      <c r="H42" s="4">
        <v>26</v>
      </c>
      <c r="K42" s="4">
        <v>18</v>
      </c>
      <c r="N42" s="4">
        <f t="shared" si="2"/>
        <v>81</v>
      </c>
      <c r="O42" s="8"/>
    </row>
    <row r="43" spans="1:25" x14ac:dyDescent="0.25">
      <c r="A43" s="4" t="s">
        <v>35</v>
      </c>
      <c r="B43" s="4">
        <v>21</v>
      </c>
      <c r="E43" s="4">
        <v>20</v>
      </c>
      <c r="H43" s="4">
        <v>29</v>
      </c>
      <c r="K43" s="4">
        <v>9</v>
      </c>
      <c r="N43" s="4">
        <f t="shared" si="2"/>
        <v>79</v>
      </c>
      <c r="O43" s="8"/>
    </row>
    <row r="44" spans="1:25" x14ac:dyDescent="0.25">
      <c r="A44" s="4" t="s">
        <v>36</v>
      </c>
      <c r="B44" s="4">
        <v>31</v>
      </c>
      <c r="E44" s="4">
        <v>16</v>
      </c>
      <c r="H44" s="4">
        <v>31</v>
      </c>
      <c r="K44" s="4">
        <v>9</v>
      </c>
      <c r="N44" s="4">
        <f t="shared" si="2"/>
        <v>87</v>
      </c>
    </row>
    <row r="45" spans="1:25" x14ac:dyDescent="0.25">
      <c r="A45" s="4" t="s">
        <v>37</v>
      </c>
      <c r="B45" s="4">
        <v>17</v>
      </c>
      <c r="E45" s="4">
        <v>18</v>
      </c>
      <c r="H45" s="4">
        <v>38</v>
      </c>
      <c r="K45" s="4">
        <v>10</v>
      </c>
      <c r="N45" s="4">
        <f t="shared" si="2"/>
        <v>83</v>
      </c>
      <c r="O45" s="8"/>
    </row>
    <row r="46" spans="1:25" x14ac:dyDescent="0.25">
      <c r="A46" s="4" t="s">
        <v>38</v>
      </c>
      <c r="B46" s="4">
        <v>21</v>
      </c>
      <c r="E46" s="4">
        <v>15</v>
      </c>
      <c r="H46" s="4">
        <v>27</v>
      </c>
      <c r="K46" s="4">
        <v>11</v>
      </c>
      <c r="N46" s="4">
        <f t="shared" si="2"/>
        <v>74</v>
      </c>
      <c r="O46" s="8"/>
    </row>
    <row r="47" spans="1:25" x14ac:dyDescent="0.25">
      <c r="A47" s="4" t="s">
        <v>39</v>
      </c>
      <c r="B47" s="4">
        <v>23</v>
      </c>
      <c r="E47" s="4">
        <v>4</v>
      </c>
      <c r="H47" s="4">
        <v>19</v>
      </c>
      <c r="K47" s="4">
        <v>8</v>
      </c>
      <c r="N47" s="4">
        <f t="shared" si="2"/>
        <v>54</v>
      </c>
      <c r="O47" s="8"/>
    </row>
    <row r="48" spans="1:25" x14ac:dyDescent="0.25">
      <c r="A48" s="5" t="s">
        <v>4</v>
      </c>
      <c r="B48" s="5">
        <f>SUM(B32:B47)</f>
        <v>370</v>
      </c>
      <c r="C48" s="5">
        <f t="shared" ref="C48:N48" si="3">SUM(C32:C47)</f>
        <v>0</v>
      </c>
      <c r="D48" s="5">
        <f t="shared" si="3"/>
        <v>0</v>
      </c>
      <c r="E48" s="5">
        <f t="shared" si="3"/>
        <v>195</v>
      </c>
      <c r="F48" s="5">
        <f t="shared" si="3"/>
        <v>0</v>
      </c>
      <c r="G48" s="5">
        <f t="shared" si="3"/>
        <v>0</v>
      </c>
      <c r="H48" s="5">
        <f t="shared" si="3"/>
        <v>418</v>
      </c>
      <c r="I48" s="5">
        <f t="shared" si="3"/>
        <v>0</v>
      </c>
      <c r="J48" s="5">
        <f t="shared" si="3"/>
        <v>0</v>
      </c>
      <c r="K48" s="5">
        <f t="shared" si="3"/>
        <v>167</v>
      </c>
      <c r="L48" s="5">
        <f t="shared" si="3"/>
        <v>0</v>
      </c>
      <c r="M48" s="5">
        <f t="shared" si="3"/>
        <v>0</v>
      </c>
      <c r="N48" s="5">
        <f t="shared" si="3"/>
        <v>1150</v>
      </c>
      <c r="O48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31"/>
  <sheetViews>
    <sheetView workbookViewId="0"/>
  </sheetViews>
  <sheetFormatPr defaultColWidth="8.85546875" defaultRowHeight="15.75" x14ac:dyDescent="0.25"/>
  <cols>
    <col min="1" max="1" width="8.7109375" style="4" customWidth="1"/>
    <col min="2" max="12" width="8.85546875" style="4"/>
    <col min="13" max="13" width="11.42578125" style="4" bestFit="1" customWidth="1"/>
    <col min="14" max="14" width="10.140625" style="4" bestFit="1" customWidth="1"/>
    <col min="15" max="21" width="8.85546875" style="4"/>
    <col min="22" max="22" width="12" style="4" bestFit="1" customWidth="1"/>
    <col min="23" max="24" width="8.85546875" style="4"/>
    <col min="25" max="30" width="12" style="4" bestFit="1" customWidth="1"/>
    <col min="31" max="16384" width="8.85546875" style="4"/>
  </cols>
  <sheetData>
    <row r="1" spans="1:27" x14ac:dyDescent="0.25">
      <c r="A1" s="3" t="s">
        <v>48</v>
      </c>
    </row>
    <row r="3" spans="1:27" s="5" customFormat="1" x14ac:dyDescent="0.25">
      <c r="A3" s="1" t="s">
        <v>11</v>
      </c>
      <c r="B3" s="4"/>
      <c r="D3" s="4" t="s">
        <v>56</v>
      </c>
      <c r="E3" s="4"/>
      <c r="F3" s="4"/>
      <c r="G3" s="4"/>
      <c r="H3" s="4"/>
      <c r="I3" s="4"/>
      <c r="J3" s="4"/>
      <c r="M3" s="4" t="s">
        <v>100</v>
      </c>
      <c r="N3" s="4" t="s">
        <v>84</v>
      </c>
    </row>
    <row r="4" spans="1:27" x14ac:dyDescent="0.25">
      <c r="A4" s="1" t="s">
        <v>10</v>
      </c>
      <c r="E4" s="4" t="s">
        <v>71</v>
      </c>
      <c r="M4" s="4" t="s">
        <v>78</v>
      </c>
      <c r="N4" s="4" t="s">
        <v>85</v>
      </c>
    </row>
    <row r="5" spans="1:27" x14ac:dyDescent="0.25">
      <c r="A5" s="1" t="s">
        <v>50</v>
      </c>
      <c r="E5" s="4" t="s">
        <v>42</v>
      </c>
      <c r="M5" s="4" t="s">
        <v>79</v>
      </c>
      <c r="N5" s="4" t="s">
        <v>86</v>
      </c>
    </row>
    <row r="6" spans="1:27" x14ac:dyDescent="0.25">
      <c r="A6" s="1" t="s">
        <v>51</v>
      </c>
      <c r="E6" s="4" t="s">
        <v>43</v>
      </c>
      <c r="M6" s="4" t="s">
        <v>80</v>
      </c>
      <c r="N6" s="4" t="s">
        <v>87</v>
      </c>
    </row>
    <row r="7" spans="1:27" x14ac:dyDescent="0.25">
      <c r="A7" s="4" t="s">
        <v>57</v>
      </c>
      <c r="E7" s="4" t="s">
        <v>77</v>
      </c>
      <c r="M7" s="4" t="s">
        <v>81</v>
      </c>
      <c r="N7" s="4" t="s">
        <v>88</v>
      </c>
    </row>
    <row r="8" spans="1:27" x14ac:dyDescent="0.25">
      <c r="A8" s="2" t="s">
        <v>121</v>
      </c>
      <c r="E8" s="4" t="s">
        <v>58</v>
      </c>
      <c r="M8" s="4" t="s">
        <v>82</v>
      </c>
      <c r="N8" s="4" t="s">
        <v>89</v>
      </c>
    </row>
    <row r="9" spans="1:27" x14ac:dyDescent="0.25">
      <c r="A9" s="2" t="s">
        <v>122</v>
      </c>
      <c r="E9" s="4" t="s">
        <v>47</v>
      </c>
      <c r="M9" s="4" t="s">
        <v>83</v>
      </c>
      <c r="N9" s="4" t="s">
        <v>90</v>
      </c>
    </row>
    <row r="11" spans="1:27" x14ac:dyDescent="0.25">
      <c r="A11" s="3" t="s">
        <v>70</v>
      </c>
    </row>
    <row r="13" spans="1:27" x14ac:dyDescent="0.25">
      <c r="A13" s="3" t="s">
        <v>103</v>
      </c>
      <c r="K13" s="5"/>
      <c r="L13" s="5"/>
      <c r="M13" s="5"/>
      <c r="N13" s="5"/>
      <c r="O13" s="5"/>
      <c r="P13" s="4" t="s">
        <v>23</v>
      </c>
      <c r="Q13" s="4" t="s">
        <v>24</v>
      </c>
      <c r="R13" s="3"/>
      <c r="Y13" s="4" t="s">
        <v>26</v>
      </c>
      <c r="Z13" s="3" t="s">
        <v>27</v>
      </c>
      <c r="AA13" s="5"/>
    </row>
    <row r="14" spans="1:27" x14ac:dyDescent="0.25">
      <c r="A14" s="3" t="s">
        <v>33</v>
      </c>
      <c r="B14" s="3" t="s">
        <v>54</v>
      </c>
      <c r="C14" s="3" t="s">
        <v>45</v>
      </c>
      <c r="D14" s="3" t="s">
        <v>44</v>
      </c>
      <c r="E14" s="3" t="s">
        <v>55</v>
      </c>
      <c r="F14" s="3" t="s">
        <v>46</v>
      </c>
      <c r="G14" s="3" t="s">
        <v>5</v>
      </c>
      <c r="H14" s="3" t="s">
        <v>52</v>
      </c>
      <c r="I14" s="3" t="s">
        <v>7</v>
      </c>
      <c r="J14" s="3" t="s">
        <v>6</v>
      </c>
      <c r="K14" s="3" t="s">
        <v>53</v>
      </c>
      <c r="L14" s="3" t="s">
        <v>9</v>
      </c>
      <c r="M14" s="3" t="s">
        <v>8</v>
      </c>
      <c r="N14" s="3" t="s">
        <v>29</v>
      </c>
      <c r="P14" s="6">
        <f>SUM(B20:D20,H20:J20)/N20</f>
        <v>0.77108433734939763</v>
      </c>
      <c r="Q14" s="6">
        <f>SQRT(P14*(1-P14)/N20)</f>
        <v>2.3057894790726993E-2</v>
      </c>
      <c r="R14" s="4" t="s">
        <v>25</v>
      </c>
      <c r="Y14" s="7" t="s">
        <v>76</v>
      </c>
      <c r="Z14" s="4" t="s">
        <v>28</v>
      </c>
    </row>
    <row r="15" spans="1:27" x14ac:dyDescent="0.25">
      <c r="A15" s="4" t="s">
        <v>0</v>
      </c>
      <c r="B15" s="4">
        <v>1</v>
      </c>
      <c r="C15" s="4">
        <v>2</v>
      </c>
      <c r="D15" s="4">
        <v>20</v>
      </c>
      <c r="G15" s="4">
        <v>5</v>
      </c>
      <c r="H15" s="4">
        <v>1</v>
      </c>
      <c r="J15" s="4">
        <v>17</v>
      </c>
      <c r="L15" s="4">
        <v>3</v>
      </c>
      <c r="M15" s="4">
        <v>4</v>
      </c>
      <c r="N15" s="4">
        <f>SUM(B15:M15)</f>
        <v>53</v>
      </c>
      <c r="O15" s="8"/>
      <c r="P15" s="6">
        <f>2*(P14-0.5)</f>
        <v>0.54216867469879526</v>
      </c>
      <c r="Q15" s="6">
        <f>2*Q14</f>
        <v>4.6115789581453986E-2</v>
      </c>
      <c r="R15" s="4" t="s">
        <v>18</v>
      </c>
      <c r="Y15" s="7">
        <v>0.38829999999999998</v>
      </c>
      <c r="Z15" s="4" t="s">
        <v>30</v>
      </c>
    </row>
    <row r="16" spans="1:27" x14ac:dyDescent="0.25">
      <c r="A16" s="4" t="s">
        <v>1</v>
      </c>
      <c r="D16" s="4">
        <v>10</v>
      </c>
      <c r="G16" s="4">
        <v>7</v>
      </c>
      <c r="H16" s="4">
        <v>1</v>
      </c>
      <c r="I16" s="4">
        <v>1</v>
      </c>
      <c r="J16" s="4">
        <v>17</v>
      </c>
      <c r="M16" s="4">
        <v>2</v>
      </c>
      <c r="N16" s="4">
        <f>SUM(B16:M16)</f>
        <v>38</v>
      </c>
      <c r="O16" s="8"/>
      <c r="P16" s="6">
        <f>(J20+D20)/SUM(B20:D20,H20:J20)</f>
        <v>0.90625</v>
      </c>
      <c r="Q16" s="6">
        <f>SQRT(P16*(1-P16)/SUM(B20:D20,H20:J20))</f>
        <v>1.8217537213064093E-2</v>
      </c>
      <c r="R16" s="4" t="s">
        <v>19</v>
      </c>
      <c r="Y16" s="7"/>
    </row>
    <row r="17" spans="1:26" x14ac:dyDescent="0.25">
      <c r="A17" s="4" t="s">
        <v>2</v>
      </c>
      <c r="B17" s="4">
        <v>1</v>
      </c>
      <c r="C17" s="4">
        <v>2</v>
      </c>
      <c r="D17" s="4">
        <v>39</v>
      </c>
      <c r="E17" s="4">
        <v>0</v>
      </c>
      <c r="F17" s="4">
        <v>0</v>
      </c>
      <c r="G17" s="4">
        <v>16</v>
      </c>
      <c r="H17" s="4">
        <v>3</v>
      </c>
      <c r="I17" s="4">
        <v>2</v>
      </c>
      <c r="J17" s="4">
        <v>45</v>
      </c>
      <c r="K17" s="4">
        <v>0</v>
      </c>
      <c r="L17" s="4">
        <v>2</v>
      </c>
      <c r="M17" s="4">
        <v>8</v>
      </c>
      <c r="N17" s="4">
        <f>SUM(B17:M17)</f>
        <v>118</v>
      </c>
      <c r="O17" s="8"/>
      <c r="P17" s="6">
        <f>(C20+I20)/SUM(B20:D20,H20:J20)</f>
        <v>5.078125E-2</v>
      </c>
      <c r="Q17" s="6">
        <f>SQRT(P17*(1-P17)/SUM(B20:D20,H20:J20))</f>
        <v>1.3721919430074605E-2</v>
      </c>
      <c r="R17" s="4" t="s">
        <v>21</v>
      </c>
      <c r="Y17" s="7"/>
    </row>
    <row r="18" spans="1:26" x14ac:dyDescent="0.25">
      <c r="A18" s="4" t="s">
        <v>3</v>
      </c>
      <c r="B18" s="4">
        <v>3</v>
      </c>
      <c r="D18" s="4">
        <v>19</v>
      </c>
      <c r="F18" s="4">
        <v>2</v>
      </c>
      <c r="G18" s="4">
        <v>6</v>
      </c>
      <c r="H18" s="4">
        <v>1</v>
      </c>
      <c r="I18" s="4">
        <v>4</v>
      </c>
      <c r="J18" s="4">
        <v>21</v>
      </c>
      <c r="L18" s="4">
        <v>1</v>
      </c>
      <c r="M18" s="4">
        <v>7</v>
      </c>
      <c r="N18" s="4">
        <f>SUM(B18:M18)</f>
        <v>64</v>
      </c>
      <c r="O18" s="8"/>
      <c r="P18" s="6">
        <f>(M20+G20)/SUM(E20:G20,K20:M20)</f>
        <v>0.86842105263157898</v>
      </c>
      <c r="Q18" s="6">
        <f>SQRT(P18*(1-P18)/SUM(E20:G20,K20:M20))</f>
        <v>3.8774979720690904E-2</v>
      </c>
      <c r="R18" s="4" t="s">
        <v>20</v>
      </c>
      <c r="Y18" s="6"/>
    </row>
    <row r="19" spans="1:26" x14ac:dyDescent="0.25">
      <c r="A19" s="4" t="s">
        <v>12</v>
      </c>
      <c r="C19" s="4">
        <v>2</v>
      </c>
      <c r="D19" s="4">
        <v>24</v>
      </c>
      <c r="F19" s="4">
        <v>1</v>
      </c>
      <c r="G19" s="4">
        <v>6</v>
      </c>
      <c r="J19" s="4">
        <v>20</v>
      </c>
      <c r="K19" s="4">
        <v>1</v>
      </c>
      <c r="M19" s="4">
        <v>5</v>
      </c>
      <c r="N19" s="4">
        <f t="shared" ref="N19" si="0">SUM(B19:M19)</f>
        <v>59</v>
      </c>
      <c r="P19" s="6">
        <f>(F20+L20)/SUM(E20:G20,K20:M20)</f>
        <v>0.11842105263157894</v>
      </c>
      <c r="Q19" s="6">
        <f>SQRT(P19*(1-P19)/SUM(E20:G20,K20:M20))</f>
        <v>3.7062803548984641E-2</v>
      </c>
      <c r="R19" s="4" t="s">
        <v>22</v>
      </c>
    </row>
    <row r="20" spans="1:26" x14ac:dyDescent="0.25">
      <c r="A20" s="5" t="s">
        <v>4</v>
      </c>
      <c r="B20" s="5">
        <f t="shared" ref="B20:N20" si="1">SUM(B15:B19)</f>
        <v>5</v>
      </c>
      <c r="C20" s="5">
        <f t="shared" si="1"/>
        <v>6</v>
      </c>
      <c r="D20" s="5">
        <f t="shared" si="1"/>
        <v>112</v>
      </c>
      <c r="E20" s="5">
        <f t="shared" si="1"/>
        <v>0</v>
      </c>
      <c r="F20" s="5">
        <f t="shared" si="1"/>
        <v>3</v>
      </c>
      <c r="G20" s="5">
        <f t="shared" si="1"/>
        <v>40</v>
      </c>
      <c r="H20" s="5">
        <f t="shared" si="1"/>
        <v>6</v>
      </c>
      <c r="I20" s="5">
        <f t="shared" si="1"/>
        <v>7</v>
      </c>
      <c r="J20" s="5">
        <f t="shared" si="1"/>
        <v>120</v>
      </c>
      <c r="K20" s="5">
        <f t="shared" si="1"/>
        <v>1</v>
      </c>
      <c r="L20" s="5">
        <f t="shared" si="1"/>
        <v>6</v>
      </c>
      <c r="M20" s="5">
        <f t="shared" si="1"/>
        <v>26</v>
      </c>
      <c r="N20" s="5">
        <f t="shared" si="1"/>
        <v>332</v>
      </c>
    </row>
    <row r="22" spans="1:26" x14ac:dyDescent="0.25">
      <c r="A22" s="3" t="s">
        <v>104</v>
      </c>
      <c r="P22" s="4" t="s">
        <v>23</v>
      </c>
      <c r="Q22" s="4" t="s">
        <v>24</v>
      </c>
      <c r="R22" s="3"/>
      <c r="Y22" s="4" t="s">
        <v>26</v>
      </c>
      <c r="Z22" s="3" t="s">
        <v>27</v>
      </c>
    </row>
    <row r="23" spans="1:26" x14ac:dyDescent="0.25">
      <c r="A23" s="3" t="s">
        <v>33</v>
      </c>
      <c r="B23" s="3" t="s">
        <v>54</v>
      </c>
      <c r="C23" s="3" t="s">
        <v>45</v>
      </c>
      <c r="D23" s="3" t="s">
        <v>44</v>
      </c>
      <c r="E23" s="3" t="s">
        <v>55</v>
      </c>
      <c r="F23" s="3" t="s">
        <v>46</v>
      </c>
      <c r="G23" s="3" t="s">
        <v>5</v>
      </c>
      <c r="H23" s="3" t="s">
        <v>52</v>
      </c>
      <c r="I23" s="3" t="s">
        <v>7</v>
      </c>
      <c r="J23" s="3" t="s">
        <v>6</v>
      </c>
      <c r="K23" s="3" t="s">
        <v>53</v>
      </c>
      <c r="L23" s="3" t="s">
        <v>9</v>
      </c>
      <c r="M23" s="3" t="s">
        <v>8</v>
      </c>
      <c r="N23" s="3" t="s">
        <v>29</v>
      </c>
      <c r="P23" s="6">
        <f>SUM(B31:D31,H31:J31)/N31</f>
        <v>0.72749391727493917</v>
      </c>
      <c r="Q23" s="6">
        <f>SQRT(P23*(1-P23)/N31)</f>
        <v>2.1962504965007151E-2</v>
      </c>
      <c r="R23" s="4" t="s">
        <v>25</v>
      </c>
      <c r="Y23" s="7" t="s">
        <v>76</v>
      </c>
      <c r="Z23" s="4" t="s">
        <v>28</v>
      </c>
    </row>
    <row r="24" spans="1:26" x14ac:dyDescent="0.25">
      <c r="A24" s="4" t="s">
        <v>0</v>
      </c>
      <c r="B24" s="4">
        <v>26</v>
      </c>
      <c r="E24" s="4">
        <v>8</v>
      </c>
      <c r="H24" s="4">
        <v>20</v>
      </c>
      <c r="K24" s="4">
        <v>8</v>
      </c>
      <c r="N24" s="4">
        <f t="shared" ref="N24:N30" si="2">SUM(B24:M24)</f>
        <v>62</v>
      </c>
      <c r="O24" s="8"/>
      <c r="P24" s="6">
        <f>2*(P23-0.5)</f>
        <v>0.45498783454987834</v>
      </c>
      <c r="Q24" s="6">
        <f>2*Q23</f>
        <v>4.3925009930014303E-2</v>
      </c>
      <c r="R24" s="4" t="s">
        <v>18</v>
      </c>
      <c r="Y24" s="7"/>
    </row>
    <row r="25" spans="1:26" x14ac:dyDescent="0.25">
      <c r="A25" s="4" t="s">
        <v>1</v>
      </c>
      <c r="B25" s="4">
        <v>16</v>
      </c>
      <c r="E25" s="4">
        <v>6</v>
      </c>
      <c r="H25" s="4">
        <v>18</v>
      </c>
      <c r="K25" s="4">
        <v>5</v>
      </c>
      <c r="N25" s="4">
        <f t="shared" si="2"/>
        <v>45</v>
      </c>
      <c r="O25" s="8"/>
      <c r="P25" s="6"/>
      <c r="Q25" s="6"/>
      <c r="Y25" s="7"/>
    </row>
    <row r="26" spans="1:26" x14ac:dyDescent="0.25">
      <c r="A26" s="4" t="s">
        <v>2</v>
      </c>
      <c r="B26" s="4">
        <v>11</v>
      </c>
      <c r="E26" s="4">
        <v>7</v>
      </c>
      <c r="H26" s="4">
        <v>11</v>
      </c>
      <c r="K26" s="4">
        <v>6</v>
      </c>
      <c r="N26" s="4">
        <f t="shared" si="2"/>
        <v>35</v>
      </c>
      <c r="O26" s="8"/>
      <c r="P26" s="6"/>
      <c r="Q26" s="6"/>
      <c r="Y26" s="7"/>
    </row>
    <row r="27" spans="1:26" x14ac:dyDescent="0.25">
      <c r="A27" s="4" t="s">
        <v>3</v>
      </c>
      <c r="B27" s="4">
        <v>28</v>
      </c>
      <c r="E27" s="4">
        <v>9</v>
      </c>
      <c r="H27" s="4">
        <v>25</v>
      </c>
      <c r="K27" s="4">
        <v>11</v>
      </c>
      <c r="N27" s="4">
        <f t="shared" si="2"/>
        <v>73</v>
      </c>
      <c r="O27" s="8"/>
      <c r="P27" s="6"/>
      <c r="Q27" s="6"/>
      <c r="Y27" s="6"/>
    </row>
    <row r="28" spans="1:26" x14ac:dyDescent="0.25">
      <c r="A28" s="4" t="s">
        <v>12</v>
      </c>
      <c r="B28" s="4">
        <v>19</v>
      </c>
      <c r="E28" s="4">
        <v>7</v>
      </c>
      <c r="H28" s="4">
        <v>18</v>
      </c>
      <c r="K28" s="4">
        <v>3</v>
      </c>
      <c r="N28" s="4">
        <f t="shared" si="2"/>
        <v>47</v>
      </c>
      <c r="O28" s="8"/>
      <c r="P28" s="6"/>
      <c r="Q28" s="6"/>
    </row>
    <row r="29" spans="1:26" x14ac:dyDescent="0.25">
      <c r="A29" s="4" t="s">
        <v>13</v>
      </c>
      <c r="B29" s="4">
        <v>35</v>
      </c>
      <c r="E29" s="4">
        <v>12</v>
      </c>
      <c r="H29" s="4">
        <v>24</v>
      </c>
      <c r="K29" s="4">
        <v>5</v>
      </c>
      <c r="N29" s="4">
        <f t="shared" si="2"/>
        <v>76</v>
      </c>
      <c r="O29" s="8"/>
      <c r="P29" s="6"/>
      <c r="Q29" s="6"/>
      <c r="Y29" s="6"/>
    </row>
    <row r="30" spans="1:26" x14ac:dyDescent="0.25">
      <c r="A30" s="4" t="s">
        <v>15</v>
      </c>
      <c r="B30" s="4">
        <v>25</v>
      </c>
      <c r="E30" s="4">
        <v>11</v>
      </c>
      <c r="H30" s="4">
        <v>23</v>
      </c>
      <c r="K30" s="4">
        <v>14</v>
      </c>
      <c r="N30" s="4">
        <f t="shared" si="2"/>
        <v>73</v>
      </c>
      <c r="O30" s="8"/>
      <c r="P30" s="6"/>
      <c r="Q30" s="6"/>
    </row>
    <row r="31" spans="1:26" x14ac:dyDescent="0.25">
      <c r="A31" s="5" t="s">
        <v>4</v>
      </c>
      <c r="B31" s="5">
        <f>SUM(B24:B30)</f>
        <v>160</v>
      </c>
      <c r="C31" s="5">
        <f t="shared" ref="C31:N31" si="3">SUM(C24:C30)</f>
        <v>0</v>
      </c>
      <c r="D31" s="5">
        <f t="shared" si="3"/>
        <v>0</v>
      </c>
      <c r="E31" s="5">
        <f t="shared" si="3"/>
        <v>60</v>
      </c>
      <c r="F31" s="5">
        <f t="shared" si="3"/>
        <v>0</v>
      </c>
      <c r="G31" s="5">
        <f t="shared" si="3"/>
        <v>0</v>
      </c>
      <c r="H31" s="5">
        <f t="shared" si="3"/>
        <v>139</v>
      </c>
      <c r="I31" s="5">
        <f t="shared" si="3"/>
        <v>0</v>
      </c>
      <c r="J31" s="5">
        <f t="shared" si="3"/>
        <v>0</v>
      </c>
      <c r="K31" s="5">
        <f t="shared" si="3"/>
        <v>52</v>
      </c>
      <c r="L31" s="5">
        <f t="shared" si="3"/>
        <v>0</v>
      </c>
      <c r="M31" s="5">
        <f t="shared" si="3"/>
        <v>0</v>
      </c>
      <c r="N31" s="5">
        <f t="shared" si="3"/>
        <v>411</v>
      </c>
      <c r="O31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26"/>
  <sheetViews>
    <sheetView workbookViewId="0"/>
  </sheetViews>
  <sheetFormatPr defaultColWidth="8.85546875" defaultRowHeight="15.75" x14ac:dyDescent="0.25"/>
  <cols>
    <col min="1" max="1" width="8.7109375" style="4" customWidth="1"/>
    <col min="2" max="12" width="8.85546875" style="4"/>
    <col min="13" max="13" width="11.42578125" style="4" bestFit="1" customWidth="1"/>
    <col min="14" max="14" width="10.140625" style="4" bestFit="1" customWidth="1"/>
    <col min="15" max="21" width="8.85546875" style="4"/>
    <col min="22" max="22" width="12" style="4" bestFit="1" customWidth="1"/>
    <col min="23" max="24" width="8.85546875" style="4"/>
    <col min="25" max="30" width="12" style="4" bestFit="1" customWidth="1"/>
    <col min="31" max="16384" width="8.85546875" style="4"/>
  </cols>
  <sheetData>
    <row r="1" spans="1:23" x14ac:dyDescent="0.25">
      <c r="A1" s="3" t="s">
        <v>68</v>
      </c>
    </row>
    <row r="3" spans="1:23" s="5" customFormat="1" x14ac:dyDescent="0.25">
      <c r="A3" s="1" t="s">
        <v>11</v>
      </c>
      <c r="B3" s="4"/>
      <c r="D3" s="4" t="s">
        <v>56</v>
      </c>
      <c r="E3" s="4"/>
      <c r="F3" s="4"/>
      <c r="G3" s="4"/>
      <c r="H3" s="4"/>
      <c r="I3" s="4"/>
      <c r="J3" s="4"/>
      <c r="M3" s="4" t="s">
        <v>100</v>
      </c>
      <c r="N3" s="4" t="s">
        <v>84</v>
      </c>
    </row>
    <row r="4" spans="1:23" x14ac:dyDescent="0.25">
      <c r="A4" s="1" t="s">
        <v>10</v>
      </c>
      <c r="E4" s="4" t="s">
        <v>71</v>
      </c>
      <c r="M4" s="4" t="s">
        <v>78</v>
      </c>
      <c r="N4" s="4" t="s">
        <v>85</v>
      </c>
    </row>
    <row r="5" spans="1:23" x14ac:dyDescent="0.25">
      <c r="A5" s="1" t="s">
        <v>50</v>
      </c>
      <c r="E5" s="4" t="s">
        <v>42</v>
      </c>
      <c r="M5" s="4" t="s">
        <v>79</v>
      </c>
      <c r="N5" s="4" t="s">
        <v>86</v>
      </c>
    </row>
    <row r="6" spans="1:23" x14ac:dyDescent="0.25">
      <c r="A6" s="1" t="s">
        <v>51</v>
      </c>
      <c r="E6" s="4" t="s">
        <v>43</v>
      </c>
      <c r="M6" s="4" t="s">
        <v>80</v>
      </c>
      <c r="N6" s="4" t="s">
        <v>87</v>
      </c>
    </row>
    <row r="7" spans="1:23" x14ac:dyDescent="0.25">
      <c r="A7" s="4" t="s">
        <v>57</v>
      </c>
      <c r="E7" s="4" t="s">
        <v>77</v>
      </c>
      <c r="M7" s="4" t="s">
        <v>81</v>
      </c>
      <c r="N7" s="4" t="s">
        <v>88</v>
      </c>
    </row>
    <row r="8" spans="1:23" x14ac:dyDescent="0.25">
      <c r="A8" s="2" t="s">
        <v>121</v>
      </c>
      <c r="E8" s="4" t="s">
        <v>58</v>
      </c>
      <c r="M8" s="4" t="s">
        <v>82</v>
      </c>
      <c r="N8" s="4" t="s">
        <v>89</v>
      </c>
    </row>
    <row r="9" spans="1:23" x14ac:dyDescent="0.25">
      <c r="A9" s="2" t="s">
        <v>122</v>
      </c>
      <c r="E9" s="4" t="s">
        <v>47</v>
      </c>
      <c r="M9" s="4" t="s">
        <v>83</v>
      </c>
      <c r="N9" s="4" t="s">
        <v>90</v>
      </c>
    </row>
    <row r="11" spans="1:23" x14ac:dyDescent="0.25">
      <c r="A11" s="3" t="s">
        <v>66</v>
      </c>
    </row>
    <row r="13" spans="1:23" x14ac:dyDescent="0.25">
      <c r="A13" s="3" t="s">
        <v>102</v>
      </c>
      <c r="H13" s="5"/>
      <c r="I13" s="5"/>
      <c r="J13" s="5"/>
      <c r="K13" s="5"/>
      <c r="L13" s="5"/>
      <c r="M13" s="4" t="s">
        <v>23</v>
      </c>
      <c r="N13" s="4" t="s">
        <v>24</v>
      </c>
      <c r="O13" s="3"/>
      <c r="V13" s="4" t="s">
        <v>26</v>
      </c>
      <c r="W13" s="3" t="s">
        <v>27</v>
      </c>
    </row>
    <row r="14" spans="1:23" x14ac:dyDescent="0.25">
      <c r="A14" s="3" t="s">
        <v>33</v>
      </c>
      <c r="B14" s="3" t="s">
        <v>44</v>
      </c>
      <c r="C14" s="3" t="s">
        <v>55</v>
      </c>
      <c r="D14" s="3" t="s">
        <v>5</v>
      </c>
      <c r="E14" s="3" t="s">
        <v>52</v>
      </c>
      <c r="F14" s="3" t="s">
        <v>7</v>
      </c>
      <c r="G14" s="3" t="s">
        <v>6</v>
      </c>
      <c r="H14" s="3" t="s">
        <v>53</v>
      </c>
      <c r="I14" s="3" t="s">
        <v>9</v>
      </c>
      <c r="J14" s="3" t="s">
        <v>8</v>
      </c>
      <c r="K14" s="3" t="s">
        <v>29</v>
      </c>
      <c r="M14" s="6">
        <f>SUM(B26+E26+F26+G26)/K26</f>
        <v>0.76476578411405294</v>
      </c>
      <c r="N14" s="6">
        <f>SQRT(M14*(1-M14)/K26)</f>
        <v>1.3535014543732625E-2</v>
      </c>
      <c r="O14" s="4" t="s">
        <v>25</v>
      </c>
      <c r="V14" s="7" t="s">
        <v>76</v>
      </c>
      <c r="W14" s="4" t="s">
        <v>28</v>
      </c>
    </row>
    <row r="15" spans="1:23" x14ac:dyDescent="0.25">
      <c r="A15" s="4" t="s">
        <v>0</v>
      </c>
      <c r="B15" s="4">
        <v>25</v>
      </c>
      <c r="D15" s="4">
        <v>9</v>
      </c>
      <c r="E15" s="4">
        <v>3</v>
      </c>
      <c r="F15" s="4">
        <v>12</v>
      </c>
      <c r="G15" s="4">
        <v>23</v>
      </c>
      <c r="H15" s="4">
        <v>8</v>
      </c>
      <c r="I15" s="4">
        <v>3</v>
      </c>
      <c r="J15" s="4">
        <v>5</v>
      </c>
      <c r="K15" s="4">
        <f t="shared" ref="K15:K25" si="0">SUM(B15:J15)</f>
        <v>88</v>
      </c>
      <c r="L15" s="8"/>
      <c r="M15" s="6">
        <f>2*(M14-0.5)</f>
        <v>0.52953156822810588</v>
      </c>
      <c r="N15" s="6">
        <f>2*N14</f>
        <v>2.7070029087465249E-2</v>
      </c>
      <c r="O15" s="4" t="s">
        <v>18</v>
      </c>
      <c r="V15" s="7" t="s">
        <v>76</v>
      </c>
      <c r="W15" s="4" t="s">
        <v>30</v>
      </c>
    </row>
    <row r="16" spans="1:23" x14ac:dyDescent="0.25">
      <c r="A16" s="4" t="s">
        <v>1</v>
      </c>
      <c r="B16" s="4">
        <v>40</v>
      </c>
      <c r="C16" s="4">
        <v>1</v>
      </c>
      <c r="D16" s="4">
        <v>13</v>
      </c>
      <c r="E16" s="4">
        <v>4</v>
      </c>
      <c r="F16" s="4">
        <v>14</v>
      </c>
      <c r="G16" s="4">
        <v>11</v>
      </c>
      <c r="H16" s="4">
        <v>9</v>
      </c>
      <c r="I16" s="4">
        <v>5</v>
      </c>
      <c r="J16" s="4">
        <v>2</v>
      </c>
      <c r="K16" s="4">
        <f t="shared" si="0"/>
        <v>99</v>
      </c>
      <c r="L16" s="8"/>
      <c r="M16" s="6">
        <f>D26/SUM(B26:D26)</f>
        <v>0.21703853955375255</v>
      </c>
      <c r="N16" s="6">
        <f>SQRT(M16*(1-M16)/(SUM(B26:D26)))</f>
        <v>1.8565863891365556E-2</v>
      </c>
      <c r="O16" s="4" t="s">
        <v>32</v>
      </c>
      <c r="V16" s="7" t="s">
        <v>113</v>
      </c>
      <c r="W16" s="4" t="s">
        <v>112</v>
      </c>
    </row>
    <row r="17" spans="1:23" x14ac:dyDescent="0.25">
      <c r="A17" s="4" t="s">
        <v>2</v>
      </c>
      <c r="B17" s="4">
        <v>38</v>
      </c>
      <c r="D17" s="4">
        <v>17</v>
      </c>
      <c r="E17" s="4">
        <v>1</v>
      </c>
      <c r="F17" s="4">
        <v>4</v>
      </c>
      <c r="G17" s="4">
        <v>45</v>
      </c>
      <c r="I17" s="4">
        <v>3</v>
      </c>
      <c r="J17" s="4">
        <v>13</v>
      </c>
      <c r="K17" s="4">
        <f t="shared" si="0"/>
        <v>121</v>
      </c>
      <c r="L17" s="8"/>
      <c r="M17" s="6">
        <f>2*M16</f>
        <v>0.43407707910750509</v>
      </c>
      <c r="N17" s="6">
        <f>2*N16</f>
        <v>3.7131727782731112E-2</v>
      </c>
      <c r="O17" s="4" t="s">
        <v>31</v>
      </c>
      <c r="V17" s="7" t="s">
        <v>76</v>
      </c>
      <c r="W17" s="4" t="s">
        <v>111</v>
      </c>
    </row>
    <row r="18" spans="1:23" x14ac:dyDescent="0.25">
      <c r="A18" s="4" t="s">
        <v>3</v>
      </c>
      <c r="B18" s="4">
        <v>41</v>
      </c>
      <c r="D18" s="4">
        <v>10</v>
      </c>
      <c r="E18" s="4">
        <v>1</v>
      </c>
      <c r="F18" s="4">
        <v>4</v>
      </c>
      <c r="G18" s="4">
        <v>38</v>
      </c>
      <c r="H18" s="4">
        <v>2</v>
      </c>
      <c r="J18" s="4">
        <v>3</v>
      </c>
      <c r="K18" s="4">
        <f t="shared" si="0"/>
        <v>99</v>
      </c>
      <c r="L18" s="8"/>
      <c r="M18" s="6">
        <f>C26/SUM(B26:D26)</f>
        <v>8.1135902636916835E-3</v>
      </c>
      <c r="N18" s="6">
        <f>SQRT(M18*(1-M18)/(SUM(B26:D26)))</f>
        <v>4.0403040264584359E-3</v>
      </c>
      <c r="O18" s="4" t="s">
        <v>74</v>
      </c>
      <c r="V18" s="6"/>
    </row>
    <row r="19" spans="1:23" x14ac:dyDescent="0.25">
      <c r="A19" s="4" t="s">
        <v>12</v>
      </c>
      <c r="B19" s="4">
        <v>42</v>
      </c>
      <c r="D19" s="4">
        <v>9</v>
      </c>
      <c r="E19" s="4">
        <v>1</v>
      </c>
      <c r="F19" s="4">
        <v>2</v>
      </c>
      <c r="G19" s="4">
        <v>24</v>
      </c>
      <c r="H19" s="4">
        <v>2</v>
      </c>
      <c r="I19" s="4">
        <v>1</v>
      </c>
      <c r="J19" s="4">
        <v>6</v>
      </c>
      <c r="K19" s="4">
        <f t="shared" si="0"/>
        <v>87</v>
      </c>
      <c r="M19" s="6">
        <f>2*M18</f>
        <v>1.6227180527383367E-2</v>
      </c>
      <c r="N19" s="6">
        <f>2*N18</f>
        <v>8.0806080529168718E-3</v>
      </c>
      <c r="O19" s="4" t="s">
        <v>75</v>
      </c>
    </row>
    <row r="20" spans="1:23" x14ac:dyDescent="0.25">
      <c r="A20" s="4" t="s">
        <v>13</v>
      </c>
      <c r="B20" s="4">
        <v>48</v>
      </c>
      <c r="D20" s="4">
        <v>8</v>
      </c>
      <c r="F20" s="4">
        <v>2</v>
      </c>
      <c r="G20" s="4">
        <v>24</v>
      </c>
      <c r="I20" s="4">
        <v>1</v>
      </c>
      <c r="J20" s="4">
        <v>7</v>
      </c>
      <c r="K20" s="4">
        <f t="shared" si="0"/>
        <v>90</v>
      </c>
      <c r="M20" s="6">
        <f>G26/SUM(E26:G26)</f>
        <v>0.7967479674796748</v>
      </c>
      <c r="N20" s="6">
        <f>SQRT(M20*(1-M20)/SUM(E26:G26))</f>
        <v>2.0949069987098258E-2</v>
      </c>
      <c r="O20" s="4" t="s">
        <v>19</v>
      </c>
      <c r="V20" s="6"/>
    </row>
    <row r="21" spans="1:23" x14ac:dyDescent="0.25">
      <c r="A21" s="4" t="s">
        <v>15</v>
      </c>
      <c r="B21" s="4">
        <v>28</v>
      </c>
      <c r="D21" s="4">
        <v>12</v>
      </c>
      <c r="E21" s="4">
        <v>1</v>
      </c>
      <c r="F21" s="4">
        <v>4</v>
      </c>
      <c r="G21" s="4">
        <v>28</v>
      </c>
      <c r="H21" s="4">
        <v>2</v>
      </c>
      <c r="I21" s="4">
        <v>3</v>
      </c>
      <c r="J21" s="4">
        <v>8</v>
      </c>
      <c r="K21" s="4">
        <f t="shared" si="0"/>
        <v>86</v>
      </c>
      <c r="M21" s="6">
        <f>F26/SUM(E26:G26)</f>
        <v>0.16260162601626016</v>
      </c>
      <c r="N21" s="6">
        <f>SQRT(M21*(1-M21)/SUM(E26:G26))</f>
        <v>1.9209467039405789E-2</v>
      </c>
      <c r="O21" s="4" t="s">
        <v>21</v>
      </c>
    </row>
    <row r="22" spans="1:23" x14ac:dyDescent="0.25">
      <c r="A22" s="4" t="s">
        <v>16</v>
      </c>
      <c r="B22" s="4">
        <v>32</v>
      </c>
      <c r="C22" s="4">
        <v>1</v>
      </c>
      <c r="D22" s="4">
        <v>8</v>
      </c>
      <c r="E22" s="4">
        <v>1</v>
      </c>
      <c r="F22" s="4">
        <v>5</v>
      </c>
      <c r="G22" s="4">
        <v>41</v>
      </c>
      <c r="H22" s="4">
        <v>1</v>
      </c>
      <c r="I22" s="4">
        <v>2</v>
      </c>
      <c r="J22" s="4">
        <v>5</v>
      </c>
      <c r="K22" s="4">
        <f t="shared" si="0"/>
        <v>96</v>
      </c>
      <c r="M22" s="6">
        <f>J26/SUM(H26:J26)</f>
        <v>0.49166666666666664</v>
      </c>
      <c r="N22" s="6">
        <f>SQRT(M22*(1-M22)/SUM(H26:J26))</f>
        <v>4.5637206637015253E-2</v>
      </c>
      <c r="O22" s="4" t="s">
        <v>20</v>
      </c>
    </row>
    <row r="23" spans="1:23" x14ac:dyDescent="0.25">
      <c r="A23" s="4" t="s">
        <v>14</v>
      </c>
      <c r="B23" s="4">
        <v>28</v>
      </c>
      <c r="C23" s="4">
        <v>1</v>
      </c>
      <c r="D23" s="4">
        <v>9</v>
      </c>
      <c r="E23" s="4">
        <v>2</v>
      </c>
      <c r="F23" s="4">
        <v>8</v>
      </c>
      <c r="G23" s="4">
        <v>20</v>
      </c>
      <c r="H23" s="4">
        <v>5</v>
      </c>
      <c r="I23" s="4">
        <v>3</v>
      </c>
      <c r="J23" s="4">
        <v>6</v>
      </c>
      <c r="K23" s="4">
        <f t="shared" si="0"/>
        <v>82</v>
      </c>
      <c r="M23" s="6">
        <f>I26/SUM(H26:J26)</f>
        <v>0.21666666666666667</v>
      </c>
      <c r="N23" s="6">
        <f>SQRT(M23*(1-M23)/SUM(H26:J26))</f>
        <v>3.7607869546836231E-2</v>
      </c>
      <c r="O23" s="4" t="s">
        <v>22</v>
      </c>
    </row>
    <row r="24" spans="1:23" x14ac:dyDescent="0.25">
      <c r="A24" s="4" t="s">
        <v>17</v>
      </c>
      <c r="B24" s="4">
        <v>20</v>
      </c>
      <c r="C24" s="4">
        <v>1</v>
      </c>
      <c r="D24" s="4">
        <v>2</v>
      </c>
      <c r="E24" s="4">
        <v>1</v>
      </c>
      <c r="F24" s="4">
        <v>2</v>
      </c>
      <c r="G24" s="4">
        <v>12</v>
      </c>
      <c r="H24" s="4">
        <v>5</v>
      </c>
      <c r="I24" s="4">
        <v>2</v>
      </c>
      <c r="K24" s="4">
        <f t="shared" si="0"/>
        <v>45</v>
      </c>
    </row>
    <row r="25" spans="1:23" x14ac:dyDescent="0.25">
      <c r="A25" s="4" t="s">
        <v>34</v>
      </c>
      <c r="B25" s="4">
        <v>40</v>
      </c>
      <c r="D25" s="4">
        <v>10</v>
      </c>
      <c r="F25" s="4">
        <v>3</v>
      </c>
      <c r="G25" s="4">
        <v>28</v>
      </c>
      <c r="H25" s="4">
        <v>1</v>
      </c>
      <c r="I25" s="4">
        <v>3</v>
      </c>
      <c r="J25" s="4">
        <v>4</v>
      </c>
      <c r="K25" s="4">
        <f t="shared" si="0"/>
        <v>89</v>
      </c>
    </row>
    <row r="26" spans="1:23" x14ac:dyDescent="0.25">
      <c r="A26" s="5" t="s">
        <v>4</v>
      </c>
      <c r="B26" s="5">
        <f>SUM(B15:B25)</f>
        <v>382</v>
      </c>
      <c r="C26" s="5">
        <f t="shared" ref="C26:K26" si="1">SUM(C15:C25)</f>
        <v>4</v>
      </c>
      <c r="D26" s="5">
        <f t="shared" si="1"/>
        <v>107</v>
      </c>
      <c r="E26" s="5">
        <f t="shared" si="1"/>
        <v>15</v>
      </c>
      <c r="F26" s="5">
        <f t="shared" si="1"/>
        <v>60</v>
      </c>
      <c r="G26" s="5">
        <f t="shared" si="1"/>
        <v>294</v>
      </c>
      <c r="H26" s="5">
        <f t="shared" si="1"/>
        <v>35</v>
      </c>
      <c r="I26" s="5">
        <f t="shared" si="1"/>
        <v>26</v>
      </c>
      <c r="J26" s="5">
        <f t="shared" si="1"/>
        <v>59</v>
      </c>
      <c r="K26" s="5">
        <f t="shared" si="1"/>
        <v>982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92"/>
  <sheetViews>
    <sheetView workbookViewId="0"/>
  </sheetViews>
  <sheetFormatPr defaultColWidth="8.85546875" defaultRowHeight="15.75" x14ac:dyDescent="0.25"/>
  <cols>
    <col min="1" max="1" width="8.7109375" style="4" customWidth="1"/>
    <col min="2" max="12" width="8.85546875" style="4"/>
    <col min="13" max="13" width="11.42578125" style="4" bestFit="1" customWidth="1"/>
    <col min="14" max="14" width="10.140625" style="4" bestFit="1" customWidth="1"/>
    <col min="15" max="21" width="8.85546875" style="4"/>
    <col min="22" max="22" width="12" style="4" bestFit="1" customWidth="1"/>
    <col min="23" max="24" width="8.85546875" style="4"/>
    <col min="25" max="30" width="12" style="4" bestFit="1" customWidth="1"/>
    <col min="31" max="16384" width="8.85546875" style="4"/>
  </cols>
  <sheetData>
    <row r="1" spans="1:23" x14ac:dyDescent="0.25">
      <c r="A1" s="3" t="s">
        <v>69</v>
      </c>
    </row>
    <row r="3" spans="1:23" s="5" customFormat="1" x14ac:dyDescent="0.25">
      <c r="A3" s="1" t="s">
        <v>11</v>
      </c>
      <c r="B3" s="4"/>
      <c r="D3" s="4" t="s">
        <v>56</v>
      </c>
      <c r="E3" s="4"/>
      <c r="F3" s="4"/>
      <c r="G3" s="4"/>
      <c r="H3" s="4"/>
      <c r="I3" s="4"/>
      <c r="J3" s="4"/>
      <c r="M3" s="4" t="s">
        <v>100</v>
      </c>
      <c r="N3" s="4" t="s">
        <v>98</v>
      </c>
      <c r="O3" s="4" t="s">
        <v>99</v>
      </c>
    </row>
    <row r="4" spans="1:23" x14ac:dyDescent="0.25">
      <c r="A4" s="1" t="s">
        <v>10</v>
      </c>
      <c r="E4" s="4" t="s">
        <v>72</v>
      </c>
      <c r="M4" s="4" t="s">
        <v>91</v>
      </c>
      <c r="N4" s="4" t="s">
        <v>92</v>
      </c>
      <c r="O4" s="4" t="s">
        <v>85</v>
      </c>
    </row>
    <row r="5" spans="1:23" x14ac:dyDescent="0.25">
      <c r="A5" s="1" t="s">
        <v>59</v>
      </c>
      <c r="E5" s="4" t="s">
        <v>42</v>
      </c>
      <c r="M5" s="4" t="s">
        <v>78</v>
      </c>
      <c r="N5" s="4" t="s">
        <v>93</v>
      </c>
      <c r="O5" s="4" t="s">
        <v>86</v>
      </c>
    </row>
    <row r="6" spans="1:23" x14ac:dyDescent="0.25">
      <c r="A6" s="1" t="s">
        <v>60</v>
      </c>
      <c r="E6" s="4" t="s">
        <v>43</v>
      </c>
      <c r="M6" s="4" t="s">
        <v>94</v>
      </c>
      <c r="N6" s="4" t="s">
        <v>95</v>
      </c>
      <c r="O6" s="4" t="s">
        <v>87</v>
      </c>
    </row>
    <row r="7" spans="1:23" x14ac:dyDescent="0.25">
      <c r="A7" s="4" t="s">
        <v>57</v>
      </c>
      <c r="E7" s="4" t="s">
        <v>77</v>
      </c>
      <c r="M7" s="4" t="s">
        <v>80</v>
      </c>
      <c r="N7" s="4" t="s">
        <v>96</v>
      </c>
      <c r="O7" s="4" t="s">
        <v>88</v>
      </c>
    </row>
    <row r="8" spans="1:23" x14ac:dyDescent="0.25">
      <c r="A8" s="2" t="s">
        <v>121</v>
      </c>
      <c r="E8" s="9" t="s">
        <v>61</v>
      </c>
      <c r="M8" s="4" t="s">
        <v>82</v>
      </c>
      <c r="N8" s="4" t="s">
        <v>93</v>
      </c>
      <c r="O8" s="4" t="s">
        <v>89</v>
      </c>
    </row>
    <row r="9" spans="1:23" x14ac:dyDescent="0.25">
      <c r="A9" s="2" t="s">
        <v>122</v>
      </c>
      <c r="E9" s="4" t="s">
        <v>47</v>
      </c>
      <c r="M9" s="4" t="s">
        <v>83</v>
      </c>
      <c r="N9" s="4" t="s">
        <v>97</v>
      </c>
      <c r="O9" s="4" t="s">
        <v>90</v>
      </c>
    </row>
    <row r="11" spans="1:23" x14ac:dyDescent="0.25">
      <c r="A11" s="3" t="s">
        <v>73</v>
      </c>
    </row>
    <row r="13" spans="1:23" x14ac:dyDescent="0.25">
      <c r="A13" s="3" t="s">
        <v>101</v>
      </c>
      <c r="H13" s="5"/>
      <c r="I13" s="5"/>
      <c r="J13" s="5"/>
      <c r="K13" s="5"/>
      <c r="L13" s="5"/>
      <c r="M13" s="4" t="s">
        <v>23</v>
      </c>
      <c r="N13" s="4" t="s">
        <v>24</v>
      </c>
      <c r="O13" s="3"/>
      <c r="V13" s="4" t="s">
        <v>26</v>
      </c>
      <c r="W13" s="3" t="s">
        <v>27</v>
      </c>
    </row>
    <row r="14" spans="1:23" x14ac:dyDescent="0.25">
      <c r="A14" s="3" t="s">
        <v>33</v>
      </c>
      <c r="B14" s="3" t="s">
        <v>62</v>
      </c>
      <c r="C14" s="3" t="s">
        <v>5</v>
      </c>
      <c r="D14" s="3" t="s">
        <v>63</v>
      </c>
      <c r="E14" s="3" t="s">
        <v>6</v>
      </c>
      <c r="F14" s="3" t="s">
        <v>7</v>
      </c>
      <c r="G14" s="3" t="s">
        <v>64</v>
      </c>
      <c r="H14" s="3" t="s">
        <v>8</v>
      </c>
      <c r="I14" s="3" t="s">
        <v>9</v>
      </c>
      <c r="J14" s="3" t="s">
        <v>65</v>
      </c>
      <c r="K14" s="3" t="s">
        <v>29</v>
      </c>
      <c r="M14" s="6">
        <f>SUM(B35,E35:G35)/K35</f>
        <v>0.86880669923237963</v>
      </c>
      <c r="N14" s="6">
        <f>SQRT(M14*(1-M14)/SUM(K35))</f>
        <v>8.9185513001446975E-3</v>
      </c>
      <c r="O14" s="4" t="s">
        <v>25</v>
      </c>
      <c r="V14" s="7" t="s">
        <v>76</v>
      </c>
      <c r="W14" s="4" t="s">
        <v>28</v>
      </c>
    </row>
    <row r="15" spans="1:23" x14ac:dyDescent="0.25">
      <c r="A15" s="4" t="s">
        <v>106</v>
      </c>
      <c r="L15" s="8"/>
      <c r="M15" s="6">
        <f>2*(M14-0.5)</f>
        <v>0.73761339846475926</v>
      </c>
      <c r="N15" s="6">
        <f>2*N14</f>
        <v>1.7837102600289395E-2</v>
      </c>
      <c r="O15" s="4" t="s">
        <v>18</v>
      </c>
      <c r="V15" s="7" t="s">
        <v>76</v>
      </c>
      <c r="W15" s="4" t="s">
        <v>123</v>
      </c>
    </row>
    <row r="16" spans="1:23" x14ac:dyDescent="0.25">
      <c r="A16" s="4" t="s">
        <v>0</v>
      </c>
      <c r="B16" s="4">
        <v>16</v>
      </c>
      <c r="G16" s="4">
        <v>8</v>
      </c>
      <c r="H16" s="4">
        <v>3</v>
      </c>
      <c r="I16" s="4">
        <v>1</v>
      </c>
      <c r="K16" s="4">
        <f t="shared" ref="K16:K29" si="0">SUM(B16:J16)</f>
        <v>28</v>
      </c>
      <c r="L16" s="8"/>
      <c r="M16" s="6">
        <f>(D35/(SUM(B35:D35)))</f>
        <v>0.11300919842312747</v>
      </c>
      <c r="N16" s="6">
        <f>SQRT(M16*(1-M16)/(SUM(B35:D35)))</f>
        <v>1.1476887561002638E-2</v>
      </c>
      <c r="O16" s="4" t="s">
        <v>32</v>
      </c>
      <c r="V16" s="7" t="s">
        <v>76</v>
      </c>
      <c r="W16" s="4" t="s">
        <v>30</v>
      </c>
    </row>
    <row r="17" spans="1:23" x14ac:dyDescent="0.25">
      <c r="A17" s="4" t="s">
        <v>1</v>
      </c>
      <c r="B17" s="4">
        <v>27</v>
      </c>
      <c r="C17" s="4">
        <v>1</v>
      </c>
      <c r="D17" s="4">
        <v>2</v>
      </c>
      <c r="F17" s="4">
        <v>5</v>
      </c>
      <c r="G17" s="4">
        <v>9</v>
      </c>
      <c r="I17" s="4">
        <v>3</v>
      </c>
      <c r="J17" s="4">
        <v>3</v>
      </c>
      <c r="K17" s="4">
        <f t="shared" si="0"/>
        <v>50</v>
      </c>
      <c r="L17" s="8"/>
      <c r="M17" s="6">
        <f>2*M16</f>
        <v>0.22601839684625494</v>
      </c>
      <c r="N17" s="6">
        <f>2*N16</f>
        <v>2.2953775122005277E-2</v>
      </c>
      <c r="O17" s="4" t="s">
        <v>31</v>
      </c>
      <c r="V17" s="7" t="s">
        <v>115</v>
      </c>
      <c r="W17" s="4" t="s">
        <v>114</v>
      </c>
    </row>
    <row r="18" spans="1:23" x14ac:dyDescent="0.25">
      <c r="A18" s="4" t="s">
        <v>2</v>
      </c>
      <c r="B18" s="4">
        <v>13</v>
      </c>
      <c r="D18" s="4">
        <v>1</v>
      </c>
      <c r="G18" s="4">
        <v>11</v>
      </c>
      <c r="K18" s="4">
        <f t="shared" si="0"/>
        <v>25</v>
      </c>
      <c r="L18" s="8"/>
      <c r="M18" s="6">
        <f>(C35/(SUM(B35:D35)))</f>
        <v>2.6281208935611039E-3</v>
      </c>
      <c r="N18" s="6">
        <f>SQRT(M18*(1-M18)/(SUM(B35:D35)))</f>
        <v>1.8559184988965866E-3</v>
      </c>
      <c r="O18" s="4" t="s">
        <v>74</v>
      </c>
      <c r="V18" s="7" t="s">
        <v>76</v>
      </c>
      <c r="W18" s="4" t="s">
        <v>117</v>
      </c>
    </row>
    <row r="19" spans="1:23" x14ac:dyDescent="0.25">
      <c r="A19" s="4" t="s">
        <v>3</v>
      </c>
      <c r="B19" s="4">
        <v>36</v>
      </c>
      <c r="D19" s="4">
        <v>6</v>
      </c>
      <c r="G19" s="4">
        <v>31</v>
      </c>
      <c r="J19" s="4">
        <v>5</v>
      </c>
      <c r="K19" s="4">
        <f t="shared" si="0"/>
        <v>78</v>
      </c>
      <c r="L19" s="8"/>
      <c r="M19" s="6">
        <f>2*M18</f>
        <v>5.2562417871222077E-3</v>
      </c>
      <c r="N19" s="6">
        <f>2*N18</f>
        <v>3.7118369977931732E-3</v>
      </c>
      <c r="O19" s="4" t="s">
        <v>75</v>
      </c>
    </row>
    <row r="20" spans="1:23" x14ac:dyDescent="0.25">
      <c r="A20" s="4" t="s">
        <v>12</v>
      </c>
      <c r="B20" s="4">
        <v>36</v>
      </c>
      <c r="D20" s="4">
        <v>3</v>
      </c>
      <c r="E20" s="4">
        <v>1</v>
      </c>
      <c r="F20" s="4">
        <v>4</v>
      </c>
      <c r="G20" s="4">
        <v>14</v>
      </c>
      <c r="J20" s="4">
        <v>2</v>
      </c>
      <c r="K20" s="4">
        <f t="shared" si="0"/>
        <v>60</v>
      </c>
      <c r="L20" s="8"/>
      <c r="M20" s="6">
        <f>G35/SUM(E35:G35)</f>
        <v>0.73951048951048948</v>
      </c>
      <c r="N20" s="6">
        <f>SQRT(M20*(1-M20)/SUM(E35:G35))</f>
        <v>1.835140309294633E-2</v>
      </c>
      <c r="O20" s="4" t="s">
        <v>19</v>
      </c>
      <c r="V20" s="6"/>
    </row>
    <row r="21" spans="1:23" x14ac:dyDescent="0.25">
      <c r="A21" s="4" t="s">
        <v>13</v>
      </c>
      <c r="B21" s="4">
        <v>29</v>
      </c>
      <c r="D21" s="4">
        <v>6</v>
      </c>
      <c r="F21" s="4">
        <v>3</v>
      </c>
      <c r="G21" s="4">
        <v>24</v>
      </c>
      <c r="I21" s="4">
        <v>3</v>
      </c>
      <c r="J21" s="4">
        <v>1</v>
      </c>
      <c r="K21" s="4">
        <f t="shared" si="0"/>
        <v>66</v>
      </c>
      <c r="L21" s="8"/>
      <c r="M21" s="6">
        <f>F35/SUM(E35:G35)</f>
        <v>0.22552447552447552</v>
      </c>
      <c r="N21" s="6">
        <f>SQRT(M21*(1-M21)/SUM(E35:G35))</f>
        <v>1.747441618740693E-2</v>
      </c>
      <c r="O21" s="4" t="s">
        <v>21</v>
      </c>
    </row>
    <row r="22" spans="1:23" x14ac:dyDescent="0.25">
      <c r="A22" s="4" t="s">
        <v>15</v>
      </c>
      <c r="B22" s="4">
        <v>24</v>
      </c>
      <c r="D22" s="4">
        <v>3</v>
      </c>
      <c r="F22" s="4">
        <v>3</v>
      </c>
      <c r="G22" s="4">
        <v>22</v>
      </c>
      <c r="I22" s="4">
        <v>6</v>
      </c>
      <c r="J22" s="4">
        <v>6</v>
      </c>
      <c r="K22" s="4">
        <f t="shared" si="0"/>
        <v>64</v>
      </c>
      <c r="L22" s="8"/>
      <c r="M22" s="6">
        <f>J35/SUM(H35:J35)</f>
        <v>0.5</v>
      </c>
      <c r="N22" s="6">
        <f>SQRT(M22*(1-M22)/SUM(H35:J35))</f>
        <v>0.05</v>
      </c>
      <c r="O22" s="4" t="s">
        <v>20</v>
      </c>
    </row>
    <row r="23" spans="1:23" x14ac:dyDescent="0.25">
      <c r="A23" s="4" t="s">
        <v>16</v>
      </c>
      <c r="B23" s="4">
        <v>20</v>
      </c>
      <c r="D23" s="4">
        <v>2</v>
      </c>
      <c r="F23" s="4">
        <v>1</v>
      </c>
      <c r="G23" s="4">
        <v>14</v>
      </c>
      <c r="I23" s="4">
        <v>3</v>
      </c>
      <c r="J23" s="4">
        <v>2</v>
      </c>
      <c r="K23" s="4">
        <f t="shared" si="0"/>
        <v>42</v>
      </c>
      <c r="L23" s="8"/>
      <c r="M23" s="6">
        <f>I35/SUM(H35:J35)</f>
        <v>0.42</v>
      </c>
      <c r="N23" s="6">
        <f>SQRT(M23*(1-M23)/SUM(H35:J35))</f>
        <v>4.9355850717012269E-2</v>
      </c>
      <c r="O23" s="4" t="s">
        <v>22</v>
      </c>
    </row>
    <row r="24" spans="1:23" x14ac:dyDescent="0.25">
      <c r="A24" s="4" t="s">
        <v>14</v>
      </c>
      <c r="B24" s="4">
        <v>34</v>
      </c>
      <c r="D24" s="4">
        <v>3</v>
      </c>
      <c r="E24" s="4">
        <v>2</v>
      </c>
      <c r="F24" s="4">
        <v>1</v>
      </c>
      <c r="G24" s="4">
        <v>25</v>
      </c>
      <c r="I24" s="4">
        <v>1</v>
      </c>
      <c r="J24" s="4">
        <v>3</v>
      </c>
      <c r="K24" s="4">
        <f t="shared" si="0"/>
        <v>69</v>
      </c>
      <c r="L24" s="8"/>
    </row>
    <row r="25" spans="1:23" x14ac:dyDescent="0.25">
      <c r="A25" s="4" t="s">
        <v>17</v>
      </c>
      <c r="B25" s="4">
        <v>62</v>
      </c>
      <c r="D25" s="4">
        <v>7</v>
      </c>
      <c r="E25" s="4">
        <v>3</v>
      </c>
      <c r="F25" s="4">
        <v>8</v>
      </c>
      <c r="G25" s="4">
        <v>35</v>
      </c>
      <c r="I25" s="4">
        <v>4</v>
      </c>
      <c r="J25" s="4">
        <v>2</v>
      </c>
      <c r="K25" s="4">
        <f t="shared" si="0"/>
        <v>121</v>
      </c>
      <c r="L25" s="8"/>
    </row>
    <row r="26" spans="1:23" x14ac:dyDescent="0.25">
      <c r="A26" s="4" t="s">
        <v>34</v>
      </c>
      <c r="B26" s="4">
        <v>54</v>
      </c>
      <c r="D26" s="4">
        <v>6</v>
      </c>
      <c r="F26" s="4">
        <v>10</v>
      </c>
      <c r="G26" s="4">
        <v>28</v>
      </c>
      <c r="H26" s="4">
        <v>1</v>
      </c>
      <c r="I26" s="4">
        <v>2</v>
      </c>
      <c r="J26" s="4">
        <v>3</v>
      </c>
      <c r="K26" s="4">
        <f t="shared" si="0"/>
        <v>104</v>
      </c>
      <c r="L26" s="8"/>
    </row>
    <row r="27" spans="1:23" x14ac:dyDescent="0.25">
      <c r="A27" s="4" t="s">
        <v>35</v>
      </c>
      <c r="B27" s="4">
        <v>41</v>
      </c>
      <c r="D27" s="4">
        <v>8</v>
      </c>
      <c r="F27" s="4">
        <v>17</v>
      </c>
      <c r="G27" s="4">
        <v>34</v>
      </c>
      <c r="I27" s="4">
        <v>2</v>
      </c>
      <c r="J27" s="4">
        <v>5</v>
      </c>
      <c r="K27" s="4">
        <f t="shared" si="0"/>
        <v>107</v>
      </c>
      <c r="L27" s="8"/>
    </row>
    <row r="28" spans="1:23" x14ac:dyDescent="0.25">
      <c r="A28" s="4" t="s">
        <v>36</v>
      </c>
      <c r="B28" s="4">
        <v>44</v>
      </c>
      <c r="D28" s="4">
        <v>9</v>
      </c>
      <c r="F28" s="4">
        <v>15</v>
      </c>
      <c r="G28" s="4">
        <v>21</v>
      </c>
      <c r="I28" s="4">
        <v>5</v>
      </c>
      <c r="J28" s="4">
        <v>4</v>
      </c>
      <c r="K28" s="4">
        <f t="shared" si="0"/>
        <v>98</v>
      </c>
      <c r="L28" s="8"/>
    </row>
    <row r="29" spans="1:23" x14ac:dyDescent="0.25">
      <c r="A29" s="4" t="s">
        <v>37</v>
      </c>
      <c r="B29" s="4">
        <v>53</v>
      </c>
      <c r="D29" s="4">
        <v>6</v>
      </c>
      <c r="E29" s="4">
        <v>4</v>
      </c>
      <c r="F29" s="4">
        <v>7</v>
      </c>
      <c r="G29" s="4">
        <v>28</v>
      </c>
      <c r="I29" s="4">
        <v>2</v>
      </c>
      <c r="J29" s="4">
        <v>3</v>
      </c>
      <c r="K29" s="4">
        <f t="shared" si="0"/>
        <v>103</v>
      </c>
      <c r="L29" s="8"/>
    </row>
    <row r="30" spans="1:23" x14ac:dyDescent="0.25">
      <c r="A30" s="4" t="s">
        <v>107</v>
      </c>
      <c r="L30" s="8"/>
    </row>
    <row r="31" spans="1:23" x14ac:dyDescent="0.25">
      <c r="A31" s="4" t="s">
        <v>38</v>
      </c>
      <c r="B31" s="4">
        <v>39</v>
      </c>
      <c r="D31" s="4">
        <v>6</v>
      </c>
      <c r="E31" s="4">
        <v>4</v>
      </c>
      <c r="F31" s="4">
        <v>16</v>
      </c>
      <c r="G31" s="4">
        <v>38</v>
      </c>
      <c r="I31" s="4">
        <v>2</v>
      </c>
      <c r="J31" s="4">
        <v>5</v>
      </c>
      <c r="K31" s="4">
        <f>SUM(B31:J31)</f>
        <v>110</v>
      </c>
      <c r="L31" s="8"/>
    </row>
    <row r="32" spans="1:23" x14ac:dyDescent="0.25">
      <c r="A32" s="4" t="s">
        <v>39</v>
      </c>
      <c r="B32" s="4">
        <v>45</v>
      </c>
      <c r="D32" s="4">
        <v>7</v>
      </c>
      <c r="E32" s="4">
        <v>2</v>
      </c>
      <c r="F32" s="4">
        <v>15</v>
      </c>
      <c r="G32" s="4">
        <v>33</v>
      </c>
      <c r="H32" s="4">
        <v>2</v>
      </c>
      <c r="I32" s="4">
        <v>2</v>
      </c>
      <c r="J32" s="4">
        <v>1</v>
      </c>
      <c r="K32" s="4">
        <f>SUM(B32:J32)</f>
        <v>107</v>
      </c>
      <c r="L32" s="8"/>
    </row>
    <row r="33" spans="1:23" x14ac:dyDescent="0.25">
      <c r="A33" s="4" t="s">
        <v>40</v>
      </c>
      <c r="B33" s="4">
        <v>44</v>
      </c>
      <c r="D33" s="4">
        <v>5</v>
      </c>
      <c r="E33" s="4">
        <v>3</v>
      </c>
      <c r="F33" s="4">
        <v>9</v>
      </c>
      <c r="G33" s="4">
        <v>22</v>
      </c>
      <c r="I33" s="4">
        <v>2</v>
      </c>
      <c r="J33" s="4">
        <v>3</v>
      </c>
      <c r="K33" s="4">
        <f>SUM(B33:J33)</f>
        <v>88</v>
      </c>
    </row>
    <row r="34" spans="1:23" x14ac:dyDescent="0.25">
      <c r="A34" s="4" t="s">
        <v>41</v>
      </c>
      <c r="B34" s="4">
        <v>56</v>
      </c>
      <c r="C34" s="4">
        <v>1</v>
      </c>
      <c r="D34" s="4">
        <v>6</v>
      </c>
      <c r="E34" s="4">
        <v>1</v>
      </c>
      <c r="F34" s="4">
        <v>15</v>
      </c>
      <c r="G34" s="4">
        <v>26</v>
      </c>
      <c r="H34" s="4">
        <v>2</v>
      </c>
      <c r="I34" s="4">
        <v>4</v>
      </c>
      <c r="J34" s="4">
        <v>2</v>
      </c>
      <c r="K34" s="4">
        <f>SUM(B34:J34)</f>
        <v>113</v>
      </c>
    </row>
    <row r="35" spans="1:23" x14ac:dyDescent="0.25">
      <c r="A35" s="5" t="s">
        <v>4</v>
      </c>
      <c r="B35" s="5">
        <f t="shared" ref="B35:K35" si="1">SUM(B16:B34)</f>
        <v>673</v>
      </c>
      <c r="C35" s="5">
        <f t="shared" si="1"/>
        <v>2</v>
      </c>
      <c r="D35" s="5">
        <f t="shared" si="1"/>
        <v>86</v>
      </c>
      <c r="E35" s="5">
        <f t="shared" si="1"/>
        <v>20</v>
      </c>
      <c r="F35" s="5">
        <f t="shared" si="1"/>
        <v>129</v>
      </c>
      <c r="G35" s="5">
        <f t="shared" si="1"/>
        <v>423</v>
      </c>
      <c r="H35" s="5">
        <f t="shared" si="1"/>
        <v>8</v>
      </c>
      <c r="I35" s="5">
        <f t="shared" si="1"/>
        <v>42</v>
      </c>
      <c r="J35" s="5">
        <f t="shared" si="1"/>
        <v>50</v>
      </c>
      <c r="K35" s="5">
        <f t="shared" si="1"/>
        <v>1433</v>
      </c>
    </row>
    <row r="36" spans="1:23" x14ac:dyDescent="0.25">
      <c r="V36" s="7"/>
    </row>
    <row r="37" spans="1:23" x14ac:dyDescent="0.25">
      <c r="A37" s="3" t="s">
        <v>108</v>
      </c>
      <c r="H37" s="5"/>
      <c r="I37" s="5"/>
      <c r="J37" s="5"/>
      <c r="K37" s="5"/>
      <c r="L37" s="5"/>
    </row>
    <row r="38" spans="1:23" x14ac:dyDescent="0.25">
      <c r="A38" s="3" t="s">
        <v>33</v>
      </c>
      <c r="B38" s="3" t="s">
        <v>62</v>
      </c>
      <c r="C38" s="3" t="s">
        <v>5</v>
      </c>
      <c r="D38" s="3" t="s">
        <v>63</v>
      </c>
      <c r="E38" s="3" t="s">
        <v>6</v>
      </c>
      <c r="F38" s="3" t="s">
        <v>7</v>
      </c>
      <c r="G38" s="3" t="s">
        <v>64</v>
      </c>
      <c r="H38" s="3" t="s">
        <v>8</v>
      </c>
      <c r="I38" s="3" t="s">
        <v>9</v>
      </c>
      <c r="J38" s="3" t="s">
        <v>65</v>
      </c>
      <c r="K38" s="3" t="s">
        <v>29</v>
      </c>
      <c r="M38" s="4" t="s">
        <v>23</v>
      </c>
      <c r="N38" s="4" t="s">
        <v>24</v>
      </c>
      <c r="O38" s="3"/>
      <c r="V38" s="4" t="s">
        <v>26</v>
      </c>
      <c r="W38" s="3" t="s">
        <v>27</v>
      </c>
    </row>
    <row r="39" spans="1:23" x14ac:dyDescent="0.25">
      <c r="A39" s="4" t="s">
        <v>0</v>
      </c>
      <c r="B39" s="4">
        <v>31</v>
      </c>
      <c r="C39" s="4">
        <v>3</v>
      </c>
      <c r="D39" s="4">
        <v>5</v>
      </c>
      <c r="E39" s="4">
        <v>30</v>
      </c>
      <c r="H39" s="4">
        <v>12</v>
      </c>
      <c r="K39" s="4">
        <f t="shared" ref="K39:K53" si="2">SUM(B39:J39)</f>
        <v>81</v>
      </c>
      <c r="L39" s="8"/>
      <c r="M39" s="6">
        <f>SUM(B54,E54:G54)/K54</f>
        <v>0.76962676962676968</v>
      </c>
      <c r="N39" s="6">
        <f>SQRT(M39*(1-M39)/SUM(K54))</f>
        <v>1.0681459089273596E-2</v>
      </c>
      <c r="O39" s="4" t="s">
        <v>25</v>
      </c>
      <c r="V39" s="7" t="s">
        <v>76</v>
      </c>
      <c r="W39" s="4" t="s">
        <v>28</v>
      </c>
    </row>
    <row r="40" spans="1:23" x14ac:dyDescent="0.25">
      <c r="A40" s="4" t="s">
        <v>1</v>
      </c>
      <c r="B40" s="4">
        <v>25</v>
      </c>
      <c r="C40" s="4">
        <v>6</v>
      </c>
      <c r="D40" s="4">
        <v>5</v>
      </c>
      <c r="E40" s="4">
        <v>34</v>
      </c>
      <c r="H40" s="4">
        <v>19</v>
      </c>
      <c r="K40" s="4">
        <f t="shared" si="2"/>
        <v>89</v>
      </c>
      <c r="L40" s="8"/>
      <c r="M40" s="6">
        <f>2*(M39-0.5)</f>
        <v>0.53925353925353936</v>
      </c>
      <c r="N40" s="6">
        <f>2*N39</f>
        <v>2.1362918178547192E-2</v>
      </c>
      <c r="O40" s="4" t="s">
        <v>18</v>
      </c>
      <c r="V40" s="7" t="s">
        <v>76</v>
      </c>
      <c r="W40" s="4" t="s">
        <v>116</v>
      </c>
    </row>
    <row r="41" spans="1:23" x14ac:dyDescent="0.25">
      <c r="A41" s="4" t="s">
        <v>2</v>
      </c>
      <c r="B41" s="4">
        <v>34</v>
      </c>
      <c r="D41" s="4">
        <v>8</v>
      </c>
      <c r="E41" s="4">
        <v>41</v>
      </c>
      <c r="H41" s="4">
        <v>8</v>
      </c>
      <c r="K41" s="4">
        <f t="shared" si="2"/>
        <v>91</v>
      </c>
      <c r="L41" s="8"/>
      <c r="M41" s="6">
        <f>(D54/(SUM(B54:D54)))</f>
        <v>0.14670255720053835</v>
      </c>
      <c r="N41" s="6">
        <f>SQRT(M41*(1-M41)/(SUM(B54:D54)))</f>
        <v>1.2979998948136397E-2</v>
      </c>
      <c r="O41" s="4" t="s">
        <v>32</v>
      </c>
      <c r="V41" s="7"/>
    </row>
    <row r="42" spans="1:23" x14ac:dyDescent="0.25">
      <c r="A42" s="4" t="s">
        <v>3</v>
      </c>
      <c r="B42" s="4">
        <v>38</v>
      </c>
      <c r="C42" s="4">
        <v>1</v>
      </c>
      <c r="E42" s="4">
        <v>46</v>
      </c>
      <c r="H42" s="4">
        <v>7</v>
      </c>
      <c r="K42" s="4">
        <f t="shared" si="2"/>
        <v>92</v>
      </c>
      <c r="L42" s="8"/>
      <c r="M42" s="6">
        <f>2*M41</f>
        <v>0.29340511440107669</v>
      </c>
      <c r="N42" s="6">
        <f>2*N41</f>
        <v>2.5959997896272794E-2</v>
      </c>
      <c r="O42" s="4" t="s">
        <v>31</v>
      </c>
      <c r="V42" s="7"/>
    </row>
    <row r="43" spans="1:23" x14ac:dyDescent="0.25">
      <c r="A43" s="4" t="s">
        <v>12</v>
      </c>
      <c r="B43" s="4">
        <v>47</v>
      </c>
      <c r="C43" s="4">
        <v>7</v>
      </c>
      <c r="D43" s="4">
        <v>8</v>
      </c>
      <c r="E43" s="4">
        <v>44</v>
      </c>
      <c r="H43" s="4">
        <v>15</v>
      </c>
      <c r="K43" s="4">
        <f t="shared" si="2"/>
        <v>121</v>
      </c>
      <c r="L43" s="8"/>
      <c r="M43" s="6">
        <f>(C54/(SUM(B54:D54)))</f>
        <v>6.7294751009421269E-2</v>
      </c>
      <c r="N43" s="6">
        <f>SQRT(M43*(1-M43)/(SUM(B54:D54)))</f>
        <v>9.1911192065591615E-3</v>
      </c>
      <c r="O43" s="4" t="s">
        <v>74</v>
      </c>
      <c r="V43" s="6"/>
    </row>
    <row r="44" spans="1:23" x14ac:dyDescent="0.25">
      <c r="A44" s="4" t="s">
        <v>13</v>
      </c>
      <c r="B44" s="4">
        <v>46</v>
      </c>
      <c r="D44" s="4">
        <v>14</v>
      </c>
      <c r="E44" s="4">
        <v>41</v>
      </c>
      <c r="H44" s="4">
        <v>11</v>
      </c>
      <c r="K44" s="4">
        <f t="shared" si="2"/>
        <v>112</v>
      </c>
      <c r="L44" s="8"/>
      <c r="M44" s="6">
        <f>2*M43</f>
        <v>0.13458950201884254</v>
      </c>
      <c r="N44" s="6">
        <f>2*N43</f>
        <v>1.8382238413118323E-2</v>
      </c>
      <c r="O44" s="4" t="s">
        <v>75</v>
      </c>
    </row>
    <row r="45" spans="1:23" x14ac:dyDescent="0.25">
      <c r="A45" s="4" t="s">
        <v>15</v>
      </c>
      <c r="B45" s="4">
        <v>26</v>
      </c>
      <c r="C45" s="4">
        <v>3</v>
      </c>
      <c r="D45" s="4">
        <v>9</v>
      </c>
      <c r="E45" s="4">
        <v>36</v>
      </c>
      <c r="H45" s="4">
        <v>19</v>
      </c>
      <c r="K45" s="4">
        <f t="shared" si="2"/>
        <v>93</v>
      </c>
      <c r="L45" s="8"/>
      <c r="M45" s="6">
        <v>0</v>
      </c>
      <c r="N45" s="6">
        <v>0</v>
      </c>
      <c r="O45" s="4" t="s">
        <v>105</v>
      </c>
      <c r="V45" s="6"/>
    </row>
    <row r="46" spans="1:23" x14ac:dyDescent="0.25">
      <c r="A46" s="4" t="s">
        <v>16</v>
      </c>
      <c r="B46" s="4">
        <v>41</v>
      </c>
      <c r="C46" s="4">
        <v>7</v>
      </c>
      <c r="D46" s="4">
        <v>4</v>
      </c>
      <c r="E46" s="4">
        <v>44</v>
      </c>
      <c r="H46" s="4">
        <v>13</v>
      </c>
      <c r="K46" s="4">
        <f t="shared" si="2"/>
        <v>109</v>
      </c>
      <c r="L46" s="8"/>
      <c r="M46" s="6"/>
      <c r="N46" s="6"/>
    </row>
    <row r="47" spans="1:23" x14ac:dyDescent="0.25">
      <c r="A47" s="4" t="s">
        <v>14</v>
      </c>
      <c r="B47" s="4">
        <v>61</v>
      </c>
      <c r="C47" s="4">
        <v>4</v>
      </c>
      <c r="D47" s="4">
        <v>3</v>
      </c>
      <c r="E47" s="4">
        <v>56</v>
      </c>
      <c r="H47" s="4">
        <v>14</v>
      </c>
      <c r="K47" s="4">
        <f t="shared" si="2"/>
        <v>138</v>
      </c>
    </row>
    <row r="48" spans="1:23" x14ac:dyDescent="0.25">
      <c r="A48" s="4" t="s">
        <v>17</v>
      </c>
      <c r="B48" s="4">
        <v>32</v>
      </c>
      <c r="C48" s="4">
        <v>4</v>
      </c>
      <c r="D48" s="4">
        <v>11</v>
      </c>
      <c r="E48" s="4">
        <v>46</v>
      </c>
      <c r="H48" s="4">
        <v>23</v>
      </c>
      <c r="K48" s="4">
        <f t="shared" si="2"/>
        <v>116</v>
      </c>
    </row>
    <row r="49" spans="1:23" x14ac:dyDescent="0.25">
      <c r="A49" s="4" t="s">
        <v>34</v>
      </c>
      <c r="B49" s="4">
        <v>31</v>
      </c>
      <c r="C49" s="4">
        <v>6</v>
      </c>
      <c r="D49" s="4">
        <v>6</v>
      </c>
      <c r="E49" s="4">
        <v>27</v>
      </c>
      <c r="H49" s="4">
        <v>12</v>
      </c>
      <c r="K49" s="4">
        <f t="shared" si="2"/>
        <v>82</v>
      </c>
    </row>
    <row r="50" spans="1:23" x14ac:dyDescent="0.25">
      <c r="A50" s="4" t="s">
        <v>35</v>
      </c>
      <c r="B50" s="4">
        <v>42</v>
      </c>
      <c r="D50" s="4">
        <v>10</v>
      </c>
      <c r="E50" s="4">
        <v>41</v>
      </c>
      <c r="H50" s="4">
        <v>9</v>
      </c>
      <c r="K50" s="4">
        <f t="shared" si="2"/>
        <v>102</v>
      </c>
    </row>
    <row r="51" spans="1:23" x14ac:dyDescent="0.25">
      <c r="A51" s="4" t="s">
        <v>36</v>
      </c>
      <c r="B51" s="4">
        <v>49</v>
      </c>
      <c r="C51" s="4">
        <v>4</v>
      </c>
      <c r="D51" s="4">
        <v>4</v>
      </c>
      <c r="E51" s="4">
        <v>41</v>
      </c>
      <c r="H51" s="4">
        <v>11</v>
      </c>
      <c r="K51" s="4">
        <f t="shared" si="2"/>
        <v>109</v>
      </c>
    </row>
    <row r="52" spans="1:23" x14ac:dyDescent="0.25">
      <c r="A52" s="4" t="s">
        <v>37</v>
      </c>
      <c r="B52" s="4">
        <v>37</v>
      </c>
      <c r="C52" s="4">
        <v>5</v>
      </c>
      <c r="D52" s="4">
        <v>14</v>
      </c>
      <c r="E52" s="4">
        <v>44</v>
      </c>
      <c r="H52" s="4">
        <v>16</v>
      </c>
      <c r="K52" s="4">
        <f t="shared" si="2"/>
        <v>116</v>
      </c>
    </row>
    <row r="53" spans="1:23" x14ac:dyDescent="0.25">
      <c r="A53" s="4" t="s">
        <v>38</v>
      </c>
      <c r="B53" s="4">
        <v>44</v>
      </c>
      <c r="D53" s="4">
        <v>8</v>
      </c>
      <c r="E53" s="4">
        <v>41</v>
      </c>
      <c r="H53" s="4">
        <v>10</v>
      </c>
      <c r="K53" s="4">
        <f t="shared" si="2"/>
        <v>103</v>
      </c>
    </row>
    <row r="54" spans="1:23" x14ac:dyDescent="0.25">
      <c r="A54" s="5" t="s">
        <v>4</v>
      </c>
      <c r="B54" s="5">
        <f>SUM(B39:B53)</f>
        <v>584</v>
      </c>
      <c r="C54" s="5">
        <f t="shared" ref="C54:K54" si="3">SUM(C39:C53)</f>
        <v>50</v>
      </c>
      <c r="D54" s="5">
        <f t="shared" si="3"/>
        <v>109</v>
      </c>
      <c r="E54" s="5">
        <f t="shared" si="3"/>
        <v>612</v>
      </c>
      <c r="F54" s="5">
        <f t="shared" si="3"/>
        <v>0</v>
      </c>
      <c r="G54" s="5">
        <f t="shared" si="3"/>
        <v>0</v>
      </c>
      <c r="H54" s="5">
        <f t="shared" si="3"/>
        <v>199</v>
      </c>
      <c r="I54" s="5">
        <f t="shared" si="3"/>
        <v>0</v>
      </c>
      <c r="J54" s="5">
        <f t="shared" si="3"/>
        <v>0</v>
      </c>
      <c r="K54" s="5">
        <f t="shared" si="3"/>
        <v>1554</v>
      </c>
    </row>
    <row r="55" spans="1:23" x14ac:dyDescent="0.25">
      <c r="A55" s="4" t="s">
        <v>119</v>
      </c>
    </row>
    <row r="56" spans="1:23" x14ac:dyDescent="0.25">
      <c r="A56" s="4" t="s">
        <v>0</v>
      </c>
      <c r="B56" s="4">
        <v>32</v>
      </c>
      <c r="D56" s="4">
        <v>37</v>
      </c>
      <c r="E56" s="4">
        <v>36</v>
      </c>
      <c r="H56" s="4">
        <v>23</v>
      </c>
      <c r="K56" s="4">
        <f t="shared" ref="K56" si="4">SUM(B56:J56)</f>
        <v>128</v>
      </c>
    </row>
    <row r="58" spans="1:23" x14ac:dyDescent="0.25">
      <c r="A58" s="3" t="s">
        <v>109</v>
      </c>
      <c r="H58" s="5"/>
      <c r="I58" s="5"/>
      <c r="J58" s="5"/>
      <c r="K58" s="5"/>
      <c r="L58" s="5"/>
    </row>
    <row r="59" spans="1:23" x14ac:dyDescent="0.25">
      <c r="A59" s="3" t="s">
        <v>33</v>
      </c>
      <c r="B59" s="3" t="s">
        <v>62</v>
      </c>
      <c r="C59" s="3" t="s">
        <v>5</v>
      </c>
      <c r="D59" s="3" t="s">
        <v>63</v>
      </c>
      <c r="E59" s="3" t="s">
        <v>6</v>
      </c>
      <c r="F59" s="3" t="s">
        <v>7</v>
      </c>
      <c r="G59" s="3" t="s">
        <v>64</v>
      </c>
      <c r="H59" s="3" t="s">
        <v>8</v>
      </c>
      <c r="I59" s="3" t="s">
        <v>9</v>
      </c>
      <c r="J59" s="3" t="s">
        <v>65</v>
      </c>
      <c r="K59" s="3" t="s">
        <v>29</v>
      </c>
      <c r="M59" s="4" t="s">
        <v>23</v>
      </c>
      <c r="N59" s="4" t="s">
        <v>24</v>
      </c>
      <c r="O59" s="3"/>
      <c r="V59" s="4" t="s">
        <v>26</v>
      </c>
      <c r="W59" s="3" t="s">
        <v>27</v>
      </c>
    </row>
    <row r="60" spans="1:23" x14ac:dyDescent="0.25">
      <c r="A60" s="4" t="s">
        <v>0</v>
      </c>
      <c r="B60" s="4">
        <v>25</v>
      </c>
      <c r="D60" s="4">
        <v>17</v>
      </c>
      <c r="E60" s="4">
        <v>21</v>
      </c>
      <c r="H60" s="4">
        <v>29</v>
      </c>
      <c r="K60" s="4">
        <f t="shared" ref="K60:K68" si="5">SUM(B60:J60)</f>
        <v>92</v>
      </c>
      <c r="L60" s="8"/>
      <c r="M60" s="6">
        <f>SUM(B69,E69:G69)/K69</f>
        <v>0.51057082452431291</v>
      </c>
      <c r="N60" s="6">
        <f>SQRT(M60*(1-M60)/SUM(K69))</f>
        <v>1.6252768756442628E-2</v>
      </c>
      <c r="O60" s="4" t="s">
        <v>25</v>
      </c>
      <c r="V60" s="10">
        <v>0.67900000000000005</v>
      </c>
      <c r="W60" s="4" t="s">
        <v>28</v>
      </c>
    </row>
    <row r="61" spans="1:23" x14ac:dyDescent="0.25">
      <c r="A61" s="4" t="s">
        <v>1</v>
      </c>
      <c r="B61" s="4">
        <v>17</v>
      </c>
      <c r="D61" s="4">
        <v>18</v>
      </c>
      <c r="E61" s="4">
        <v>20</v>
      </c>
      <c r="H61" s="4">
        <v>19</v>
      </c>
      <c r="K61" s="4">
        <f t="shared" si="5"/>
        <v>74</v>
      </c>
      <c r="L61" s="8"/>
      <c r="M61" s="6">
        <f>(D69/(SUM(B69:D69)))</f>
        <v>0.4817987152034261</v>
      </c>
      <c r="N61" s="6">
        <f>SQRT(M61*(1-M61)/(SUM(B69:D69)))</f>
        <v>2.3121905463727749E-2</v>
      </c>
      <c r="O61" s="4" t="s">
        <v>32</v>
      </c>
      <c r="V61" s="7"/>
    </row>
    <row r="62" spans="1:23" x14ac:dyDescent="0.25">
      <c r="A62" s="4" t="s">
        <v>2</v>
      </c>
      <c r="B62" s="4">
        <v>28</v>
      </c>
      <c r="D62" s="4">
        <v>24</v>
      </c>
      <c r="E62" s="4">
        <v>31</v>
      </c>
      <c r="H62" s="4">
        <v>27</v>
      </c>
      <c r="K62" s="4">
        <f t="shared" si="5"/>
        <v>110</v>
      </c>
      <c r="L62" s="8"/>
      <c r="M62" s="6">
        <v>0</v>
      </c>
      <c r="N62" s="6">
        <v>0</v>
      </c>
      <c r="O62" s="4" t="s">
        <v>105</v>
      </c>
      <c r="V62" s="7"/>
    </row>
    <row r="63" spans="1:23" x14ac:dyDescent="0.25">
      <c r="A63" s="4" t="s">
        <v>3</v>
      </c>
      <c r="B63" s="4">
        <v>30</v>
      </c>
      <c r="D63" s="4">
        <v>27</v>
      </c>
      <c r="E63" s="4">
        <v>36</v>
      </c>
      <c r="H63" s="4">
        <v>38</v>
      </c>
      <c r="K63" s="4">
        <f t="shared" si="5"/>
        <v>131</v>
      </c>
      <c r="L63" s="8"/>
      <c r="M63" s="6"/>
      <c r="N63" s="6"/>
      <c r="V63" s="7"/>
    </row>
    <row r="64" spans="1:23" x14ac:dyDescent="0.25">
      <c r="A64" s="4" t="s">
        <v>12</v>
      </c>
      <c r="B64" s="4">
        <v>36</v>
      </c>
      <c r="D64" s="4">
        <v>33</v>
      </c>
      <c r="E64" s="4">
        <v>35</v>
      </c>
      <c r="H64" s="4">
        <v>28</v>
      </c>
      <c r="K64" s="4">
        <f t="shared" si="5"/>
        <v>132</v>
      </c>
    </row>
    <row r="65" spans="1:23" x14ac:dyDescent="0.25">
      <c r="A65" s="4" t="s">
        <v>13</v>
      </c>
      <c r="B65" s="4">
        <v>23</v>
      </c>
      <c r="D65" s="4">
        <v>29</v>
      </c>
      <c r="E65" s="4">
        <v>30</v>
      </c>
      <c r="H65" s="4">
        <v>27</v>
      </c>
      <c r="K65" s="4">
        <f t="shared" si="5"/>
        <v>109</v>
      </c>
    </row>
    <row r="66" spans="1:23" x14ac:dyDescent="0.25">
      <c r="A66" s="4" t="s">
        <v>15</v>
      </c>
      <c r="B66" s="4">
        <v>34</v>
      </c>
      <c r="D66" s="4">
        <v>21</v>
      </c>
      <c r="E66" s="4">
        <v>26</v>
      </c>
      <c r="H66" s="4">
        <v>31</v>
      </c>
      <c r="K66" s="4">
        <f t="shared" si="5"/>
        <v>112</v>
      </c>
    </row>
    <row r="67" spans="1:23" x14ac:dyDescent="0.25">
      <c r="A67" s="4" t="s">
        <v>16</v>
      </c>
      <c r="B67" s="4">
        <v>30</v>
      </c>
      <c r="D67" s="4">
        <v>33</v>
      </c>
      <c r="E67" s="4">
        <v>25</v>
      </c>
      <c r="H67" s="4">
        <v>30</v>
      </c>
      <c r="K67" s="4">
        <f t="shared" si="5"/>
        <v>118</v>
      </c>
    </row>
    <row r="68" spans="1:23" x14ac:dyDescent="0.25">
      <c r="A68" s="4" t="s">
        <v>14</v>
      </c>
      <c r="B68" s="4">
        <v>19</v>
      </c>
      <c r="D68" s="4">
        <v>23</v>
      </c>
      <c r="E68" s="4">
        <v>17</v>
      </c>
      <c r="H68" s="4">
        <v>9</v>
      </c>
      <c r="K68" s="4">
        <f t="shared" si="5"/>
        <v>68</v>
      </c>
    </row>
    <row r="69" spans="1:23" x14ac:dyDescent="0.25">
      <c r="A69" s="5" t="s">
        <v>4</v>
      </c>
      <c r="B69" s="5">
        <f>SUM(B60:B68)</f>
        <v>242</v>
      </c>
      <c r="C69" s="5">
        <f t="shared" ref="C69:K69" si="6">SUM(C60:C68)</f>
        <v>0</v>
      </c>
      <c r="D69" s="5">
        <f t="shared" si="6"/>
        <v>225</v>
      </c>
      <c r="E69" s="5">
        <f t="shared" si="6"/>
        <v>241</v>
      </c>
      <c r="F69" s="5">
        <f t="shared" si="6"/>
        <v>0</v>
      </c>
      <c r="G69" s="5">
        <f t="shared" si="6"/>
        <v>0</v>
      </c>
      <c r="H69" s="5">
        <f t="shared" si="6"/>
        <v>238</v>
      </c>
      <c r="I69" s="5">
        <f t="shared" si="6"/>
        <v>0</v>
      </c>
      <c r="J69" s="5">
        <f t="shared" si="6"/>
        <v>0</v>
      </c>
      <c r="K69" s="5">
        <f t="shared" si="6"/>
        <v>946</v>
      </c>
    </row>
    <row r="70" spans="1:23" x14ac:dyDescent="0.25">
      <c r="A70" s="4" t="s">
        <v>120</v>
      </c>
    </row>
    <row r="71" spans="1:23" x14ac:dyDescent="0.25">
      <c r="A71" s="4" t="s">
        <v>0</v>
      </c>
      <c r="B71" s="4">
        <v>52</v>
      </c>
      <c r="C71" s="4">
        <v>4</v>
      </c>
      <c r="D71" s="4">
        <v>4</v>
      </c>
      <c r="E71" s="4">
        <v>50</v>
      </c>
      <c r="H71" s="4">
        <v>16</v>
      </c>
      <c r="K71" s="4">
        <f t="shared" ref="K71:K72" si="7">SUM(B71:J71)</f>
        <v>126</v>
      </c>
      <c r="L71" s="8"/>
      <c r="M71" s="6"/>
      <c r="N71" s="6"/>
      <c r="V71" s="6"/>
    </row>
    <row r="72" spans="1:23" x14ac:dyDescent="0.25">
      <c r="A72" s="4" t="s">
        <v>1</v>
      </c>
      <c r="B72" s="4">
        <v>34</v>
      </c>
      <c r="C72" s="4">
        <v>9</v>
      </c>
      <c r="D72" s="4">
        <v>9</v>
      </c>
      <c r="E72" s="4">
        <v>33</v>
      </c>
      <c r="H72" s="4">
        <v>28</v>
      </c>
      <c r="K72" s="4">
        <f t="shared" si="7"/>
        <v>113</v>
      </c>
      <c r="M72" s="6"/>
      <c r="N72" s="6"/>
    </row>
    <row r="74" spans="1:23" x14ac:dyDescent="0.25">
      <c r="A74" s="3" t="s">
        <v>110</v>
      </c>
      <c r="H74" s="5"/>
      <c r="I74" s="5"/>
      <c r="J74" s="5"/>
      <c r="K74" s="5"/>
      <c r="L74" s="5"/>
    </row>
    <row r="75" spans="1:23" x14ac:dyDescent="0.25">
      <c r="A75" s="3" t="s">
        <v>33</v>
      </c>
      <c r="B75" s="3" t="s">
        <v>62</v>
      </c>
      <c r="C75" s="3" t="s">
        <v>5</v>
      </c>
      <c r="D75" s="3" t="s">
        <v>63</v>
      </c>
      <c r="E75" s="3" t="s">
        <v>6</v>
      </c>
      <c r="F75" s="3" t="s">
        <v>7</v>
      </c>
      <c r="G75" s="3" t="s">
        <v>64</v>
      </c>
      <c r="H75" s="3" t="s">
        <v>8</v>
      </c>
      <c r="I75" s="3" t="s">
        <v>9</v>
      </c>
      <c r="J75" s="3" t="s">
        <v>65</v>
      </c>
      <c r="K75" s="3" t="s">
        <v>29</v>
      </c>
      <c r="M75" s="4" t="s">
        <v>23</v>
      </c>
      <c r="N75" s="4" t="s">
        <v>24</v>
      </c>
      <c r="O75" s="3"/>
      <c r="V75" s="4" t="s">
        <v>26</v>
      </c>
      <c r="W75" s="3" t="s">
        <v>27</v>
      </c>
    </row>
    <row r="76" spans="1:23" x14ac:dyDescent="0.25">
      <c r="A76" s="4" t="s">
        <v>0</v>
      </c>
      <c r="B76" s="4">
        <v>18</v>
      </c>
      <c r="C76" s="4">
        <v>28</v>
      </c>
      <c r="E76" s="4">
        <v>18</v>
      </c>
      <c r="H76" s="4">
        <v>26</v>
      </c>
      <c r="K76" s="4">
        <f t="shared" ref="K76:K77" si="8">SUM(B76:J76)</f>
        <v>90</v>
      </c>
      <c r="L76" s="8"/>
      <c r="M76" s="6">
        <f>SUM(B78,E78:G78)/K78</f>
        <v>0.46391752577319589</v>
      </c>
      <c r="N76" s="6">
        <f>SQRT(M76*(1-M76)/SUM(K78))</f>
        <v>3.5804311715072278E-2</v>
      </c>
      <c r="O76" s="4" t="s">
        <v>25</v>
      </c>
      <c r="V76" s="10">
        <v>0.54</v>
      </c>
      <c r="W76" s="4" t="s">
        <v>28</v>
      </c>
    </row>
    <row r="77" spans="1:23" x14ac:dyDescent="0.25">
      <c r="A77" s="4" t="s">
        <v>1</v>
      </c>
      <c r="B77" s="4">
        <v>25</v>
      </c>
      <c r="C77" s="4">
        <v>28</v>
      </c>
      <c r="E77" s="4">
        <v>29</v>
      </c>
      <c r="H77" s="4">
        <v>22</v>
      </c>
      <c r="K77" s="4">
        <f t="shared" si="8"/>
        <v>104</v>
      </c>
      <c r="L77" s="8"/>
      <c r="M77" s="6">
        <f>(D78/(SUM(B78:D78)))</f>
        <v>0</v>
      </c>
      <c r="N77" s="6">
        <f>SQRT(M77*(1-M77)/(SUM(B78:D78)))</f>
        <v>0</v>
      </c>
      <c r="O77" s="4" t="s">
        <v>32</v>
      </c>
      <c r="V77" s="7"/>
    </row>
    <row r="78" spans="1:23" x14ac:dyDescent="0.25">
      <c r="A78" s="5" t="s">
        <v>4</v>
      </c>
      <c r="B78" s="5">
        <f>SUM(B76:B77)</f>
        <v>43</v>
      </c>
      <c r="C78" s="5">
        <f t="shared" ref="C78:K78" si="9">SUM(C76:C77)</f>
        <v>56</v>
      </c>
      <c r="D78" s="5">
        <f t="shared" si="9"/>
        <v>0</v>
      </c>
      <c r="E78" s="5">
        <f t="shared" si="9"/>
        <v>47</v>
      </c>
      <c r="F78" s="5">
        <f t="shared" si="9"/>
        <v>0</v>
      </c>
      <c r="G78" s="5">
        <f t="shared" si="9"/>
        <v>0</v>
      </c>
      <c r="H78" s="5">
        <f t="shared" si="9"/>
        <v>48</v>
      </c>
      <c r="I78" s="5">
        <f t="shared" si="9"/>
        <v>0</v>
      </c>
      <c r="J78" s="5">
        <f t="shared" si="9"/>
        <v>0</v>
      </c>
      <c r="K78" s="5">
        <f t="shared" si="9"/>
        <v>194</v>
      </c>
      <c r="L78" s="8"/>
      <c r="M78" s="6">
        <v>0</v>
      </c>
      <c r="N78" s="6">
        <v>0</v>
      </c>
      <c r="O78" s="4" t="s">
        <v>105</v>
      </c>
      <c r="V78" s="7"/>
    </row>
    <row r="80" spans="1:23" x14ac:dyDescent="0.25">
      <c r="A80" s="3" t="s">
        <v>118</v>
      </c>
      <c r="H80" s="5"/>
      <c r="I80" s="5"/>
      <c r="J80" s="5"/>
      <c r="K80" s="5"/>
      <c r="L80" s="5"/>
    </row>
    <row r="81" spans="1:23" x14ac:dyDescent="0.25">
      <c r="A81" s="3" t="s">
        <v>33</v>
      </c>
      <c r="B81" s="3" t="s">
        <v>62</v>
      </c>
      <c r="C81" s="3" t="s">
        <v>5</v>
      </c>
      <c r="D81" s="3" t="s">
        <v>63</v>
      </c>
      <c r="E81" s="3" t="s">
        <v>6</v>
      </c>
      <c r="F81" s="3" t="s">
        <v>7</v>
      </c>
      <c r="G81" s="3" t="s">
        <v>64</v>
      </c>
      <c r="H81" s="3" t="s">
        <v>8</v>
      </c>
      <c r="I81" s="3" t="s">
        <v>9</v>
      </c>
      <c r="J81" s="3" t="s">
        <v>65</v>
      </c>
      <c r="K81" s="3" t="s">
        <v>29</v>
      </c>
      <c r="M81" s="4" t="s">
        <v>23</v>
      </c>
      <c r="N81" s="4" t="s">
        <v>24</v>
      </c>
      <c r="O81" s="3"/>
      <c r="V81" s="4" t="s">
        <v>26</v>
      </c>
      <c r="W81" s="3" t="s">
        <v>27</v>
      </c>
    </row>
    <row r="82" spans="1:23" x14ac:dyDescent="0.25">
      <c r="A82" s="4" t="s">
        <v>0</v>
      </c>
      <c r="B82" s="4">
        <v>17</v>
      </c>
      <c r="C82" s="4">
        <v>7</v>
      </c>
      <c r="D82" s="4">
        <v>1</v>
      </c>
      <c r="E82" s="4">
        <v>19</v>
      </c>
      <c r="H82" s="4">
        <v>6</v>
      </c>
      <c r="K82" s="4">
        <f t="shared" ref="K82:K91" si="10">SUM(B82:J82)</f>
        <v>50</v>
      </c>
      <c r="L82" s="8"/>
      <c r="M82" s="6">
        <f>SUM(B92,E92:G92)/K92</f>
        <v>0.68824163969795038</v>
      </c>
      <c r="N82" s="6">
        <f>SQRT(M82*(1-M82)/SUM(K92))</f>
        <v>1.5213868548365112E-2</v>
      </c>
      <c r="O82" s="4" t="s">
        <v>25</v>
      </c>
      <c r="V82" s="7" t="s">
        <v>76</v>
      </c>
      <c r="W82" s="4" t="s">
        <v>28</v>
      </c>
    </row>
    <row r="83" spans="1:23" x14ac:dyDescent="0.25">
      <c r="A83" s="4" t="s">
        <v>1</v>
      </c>
      <c r="B83" s="4">
        <v>22</v>
      </c>
      <c r="C83" s="4">
        <v>9</v>
      </c>
      <c r="D83" s="4">
        <v>1</v>
      </c>
      <c r="E83" s="4">
        <v>30</v>
      </c>
      <c r="H83" s="4">
        <v>22</v>
      </c>
      <c r="K83" s="4">
        <f t="shared" si="10"/>
        <v>84</v>
      </c>
      <c r="L83" s="8"/>
      <c r="M83" s="6">
        <f>2*(M82-0.5)</f>
        <v>0.37648327939590076</v>
      </c>
      <c r="N83" s="6">
        <f>2*N82</f>
        <v>3.0427737096730224E-2</v>
      </c>
      <c r="O83" s="4" t="s">
        <v>18</v>
      </c>
      <c r="V83" s="7" t="s">
        <v>76</v>
      </c>
      <c r="W83" s="4" t="s">
        <v>116</v>
      </c>
    </row>
    <row r="84" spans="1:23" x14ac:dyDescent="0.25">
      <c r="A84" s="4" t="s">
        <v>2</v>
      </c>
      <c r="B84" s="4">
        <v>46</v>
      </c>
      <c r="C84" s="4">
        <v>9</v>
      </c>
      <c r="D84" s="4">
        <v>6</v>
      </c>
      <c r="E84" s="4">
        <v>42</v>
      </c>
      <c r="H84" s="4">
        <v>23</v>
      </c>
      <c r="K84" s="4">
        <f t="shared" si="10"/>
        <v>126</v>
      </c>
      <c r="L84" s="8"/>
      <c r="M84" s="6">
        <f>(D92/(SUM(B92:D92)))</f>
        <v>5.8165548098434001E-2</v>
      </c>
      <c r="N84" s="6">
        <f>SQRT(M84*(1-M84)/(SUM(B92:D92)))</f>
        <v>1.1070479631348617E-2</v>
      </c>
      <c r="O84" s="4" t="s">
        <v>32</v>
      </c>
      <c r="V84" s="7"/>
    </row>
    <row r="85" spans="1:23" x14ac:dyDescent="0.25">
      <c r="A85" s="4" t="s">
        <v>3</v>
      </c>
      <c r="B85" s="4">
        <v>23</v>
      </c>
      <c r="C85" s="4">
        <v>8</v>
      </c>
      <c r="D85" s="4">
        <v>3</v>
      </c>
      <c r="E85" s="4">
        <v>22</v>
      </c>
      <c r="H85" s="4">
        <v>11</v>
      </c>
      <c r="K85" s="4">
        <f t="shared" si="10"/>
        <v>67</v>
      </c>
      <c r="L85" s="8"/>
      <c r="M85" s="6">
        <f>2*M84</f>
        <v>0.116331096196868</v>
      </c>
      <c r="N85" s="6">
        <f>2*N84</f>
        <v>2.2140959262697234E-2</v>
      </c>
      <c r="O85" s="4" t="s">
        <v>31</v>
      </c>
      <c r="V85" s="7"/>
    </row>
    <row r="86" spans="1:23" x14ac:dyDescent="0.25">
      <c r="A86" s="4" t="s">
        <v>12</v>
      </c>
      <c r="B86" s="4">
        <v>25</v>
      </c>
      <c r="C86" s="4">
        <v>7</v>
      </c>
      <c r="D86" s="4">
        <v>2</v>
      </c>
      <c r="E86" s="4">
        <v>27</v>
      </c>
      <c r="H86" s="4">
        <v>12</v>
      </c>
      <c r="K86" s="4">
        <f t="shared" si="10"/>
        <v>73</v>
      </c>
      <c r="L86" s="8"/>
      <c r="M86" s="6">
        <f>(C92/(SUM(B92:D92)))</f>
        <v>0.22818791946308725</v>
      </c>
      <c r="N86" s="6">
        <f>SQRT(M86*(1-M86)/(SUM(B92:D92)))</f>
        <v>1.9849444110248894E-2</v>
      </c>
      <c r="O86" s="4" t="s">
        <v>74</v>
      </c>
      <c r="V86" s="6"/>
    </row>
    <row r="87" spans="1:23" x14ac:dyDescent="0.25">
      <c r="A87" s="4" t="s">
        <v>13</v>
      </c>
      <c r="B87" s="4">
        <v>37</v>
      </c>
      <c r="C87" s="4">
        <v>14</v>
      </c>
      <c r="D87" s="4">
        <v>5</v>
      </c>
      <c r="E87" s="4">
        <v>39</v>
      </c>
      <c r="H87" s="4">
        <v>22</v>
      </c>
      <c r="K87" s="4">
        <f t="shared" si="10"/>
        <v>117</v>
      </c>
      <c r="L87" s="8"/>
      <c r="M87" s="6">
        <f>2*M86</f>
        <v>0.4563758389261745</v>
      </c>
      <c r="N87" s="6">
        <f>2*N86</f>
        <v>3.9698888220497788E-2</v>
      </c>
      <c r="O87" s="4" t="s">
        <v>75</v>
      </c>
    </row>
    <row r="88" spans="1:23" x14ac:dyDescent="0.25">
      <c r="A88" s="4" t="s">
        <v>15</v>
      </c>
      <c r="B88" s="4">
        <v>32</v>
      </c>
      <c r="C88" s="4">
        <v>19</v>
      </c>
      <c r="D88" s="4">
        <v>1</v>
      </c>
      <c r="E88" s="4">
        <v>26</v>
      </c>
      <c r="H88" s="4">
        <v>22</v>
      </c>
      <c r="K88" s="4">
        <f t="shared" si="10"/>
        <v>100</v>
      </c>
      <c r="L88" s="8"/>
      <c r="M88" s="6">
        <v>0</v>
      </c>
      <c r="N88" s="6">
        <v>0</v>
      </c>
      <c r="O88" s="4" t="s">
        <v>105</v>
      </c>
      <c r="V88" s="6"/>
    </row>
    <row r="89" spans="1:23" x14ac:dyDescent="0.25">
      <c r="A89" s="4" t="s">
        <v>16</v>
      </c>
      <c r="B89" s="4">
        <v>36</v>
      </c>
      <c r="C89" s="4">
        <v>9</v>
      </c>
      <c r="D89" s="4">
        <v>1</v>
      </c>
      <c r="E89" s="4">
        <v>24</v>
      </c>
      <c r="H89" s="4">
        <v>18</v>
      </c>
      <c r="K89" s="4">
        <f t="shared" si="10"/>
        <v>88</v>
      </c>
    </row>
    <row r="90" spans="1:23" x14ac:dyDescent="0.25">
      <c r="A90" s="4" t="s">
        <v>14</v>
      </c>
      <c r="B90" s="4">
        <v>45</v>
      </c>
      <c r="C90" s="4">
        <v>8</v>
      </c>
      <c r="D90" s="4">
        <v>4</v>
      </c>
      <c r="E90" s="4">
        <v>51</v>
      </c>
      <c r="H90" s="4">
        <v>8</v>
      </c>
      <c r="K90" s="4">
        <f t="shared" si="10"/>
        <v>116</v>
      </c>
    </row>
    <row r="91" spans="1:23" x14ac:dyDescent="0.25">
      <c r="A91" s="4" t="s">
        <v>17</v>
      </c>
      <c r="B91" s="4">
        <v>36</v>
      </c>
      <c r="C91" s="4">
        <v>12</v>
      </c>
      <c r="D91" s="4">
        <v>2</v>
      </c>
      <c r="E91" s="4">
        <v>39</v>
      </c>
      <c r="H91" s="4">
        <v>17</v>
      </c>
      <c r="K91" s="4">
        <f t="shared" si="10"/>
        <v>106</v>
      </c>
    </row>
    <row r="92" spans="1:23" x14ac:dyDescent="0.25">
      <c r="A92" s="5" t="s">
        <v>4</v>
      </c>
      <c r="B92" s="5">
        <f>SUM(B82:B91)</f>
        <v>319</v>
      </c>
      <c r="C92" s="5">
        <f t="shared" ref="C92:K92" si="11">SUM(C82:C91)</f>
        <v>102</v>
      </c>
      <c r="D92" s="5">
        <f t="shared" si="11"/>
        <v>26</v>
      </c>
      <c r="E92" s="5">
        <f t="shared" si="11"/>
        <v>319</v>
      </c>
      <c r="F92" s="5">
        <f t="shared" si="11"/>
        <v>0</v>
      </c>
      <c r="G92" s="5">
        <f t="shared" si="11"/>
        <v>0</v>
      </c>
      <c r="H92" s="5">
        <f t="shared" si="11"/>
        <v>161</v>
      </c>
      <c r="I92" s="5">
        <f t="shared" si="11"/>
        <v>0</v>
      </c>
      <c r="J92" s="5">
        <f t="shared" si="11"/>
        <v>0</v>
      </c>
      <c r="K92" s="5">
        <f t="shared" si="11"/>
        <v>927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Set S1</vt:lpstr>
      <vt:lpstr>Data Set S2</vt:lpstr>
      <vt:lpstr>Data Set S3</vt:lpstr>
      <vt:lpstr>Data Set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2018-11-28T19:15:48Z</dcterms:modified>
</cp:coreProperties>
</file>