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as Zavrel\DoAB Cloud\Projects\4050 - PBRLIGHTMODEL\5-Publications\Manuscripts\Zavrel 2018\Submission 1\"/>
    </mc:Choice>
  </mc:AlternateContent>
  <bookViews>
    <workbookView xWindow="0" yWindow="0" windowWidth="28800" windowHeight="11835"/>
  </bookViews>
  <sheets>
    <sheet name="Tab1 source dat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J48" i="1"/>
  <c r="J47" i="1"/>
  <c r="I47" i="1"/>
  <c r="J46" i="1"/>
  <c r="I46" i="1"/>
  <c r="J45" i="1"/>
  <c r="I45" i="1"/>
  <c r="J44" i="1" l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F28" i="1"/>
  <c r="J28" i="1" s="1"/>
  <c r="E28" i="1"/>
  <c r="I28" i="1" s="1"/>
  <c r="J25" i="1"/>
  <c r="I25" i="1"/>
  <c r="J23" i="1"/>
  <c r="I23" i="1"/>
  <c r="J21" i="1"/>
  <c r="I21" i="1"/>
  <c r="J18" i="1"/>
  <c r="I18" i="1"/>
  <c r="J17" i="1"/>
  <c r="I17" i="1"/>
  <c r="J16" i="1"/>
  <c r="I16" i="1"/>
  <c r="J15" i="1"/>
  <c r="I15" i="1"/>
  <c r="J11" i="1"/>
  <c r="I11" i="1"/>
  <c r="F10" i="1"/>
  <c r="J10" i="1" s="1"/>
  <c r="E10" i="1"/>
  <c r="I10" i="1" s="1"/>
  <c r="J7" i="1"/>
  <c r="I7" i="1"/>
  <c r="J6" i="1"/>
  <c r="I6" i="1"/>
  <c r="J5" i="1"/>
  <c r="I5" i="1"/>
</calcChain>
</file>

<file path=xl/sharedStrings.xml><?xml version="1.0" encoding="utf-8"?>
<sst xmlns="http://schemas.openxmlformats.org/spreadsheetml/2006/main" count="110" uniqueCount="104">
  <si>
    <t>Protein complex</t>
  </si>
  <si>
    <t>Protein complex stoichiometry</t>
  </si>
  <si>
    <t>Proteins considered for calculation</t>
  </si>
  <si>
    <t>Concentration</t>
  </si>
  <si>
    <t xml:space="preserve">Protein content </t>
  </si>
  <si>
    <r>
      <t>[fmol µg(protein)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]</t>
    </r>
  </si>
  <si>
    <r>
      <t>[fg cell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]</t>
    </r>
  </si>
  <si>
    <r>
      <t>[protein complex cell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]</t>
    </r>
  </si>
  <si>
    <t>Min</t>
  </si>
  <si>
    <t>Max</t>
  </si>
  <si>
    <t>Elongation factor Tu</t>
  </si>
  <si>
    <t>TufA</t>
  </si>
  <si>
    <t>Phosphoglycerate kinase</t>
  </si>
  <si>
    <t>Pgk</t>
  </si>
  <si>
    <t>PgK</t>
  </si>
  <si>
    <t>Ribosome small subunit</t>
  </si>
  <si>
    <t>Rps1A,1B,B,C,D,E,F,G,H,I,J,K,L,M,N,O,P,Q,R,S,T,U</t>
  </si>
  <si>
    <t>RpsB</t>
  </si>
  <si>
    <t>Phycobilisome (based on phycocyanin content)</t>
  </si>
  <si>
    <r>
      <t>((CpcA,B)</t>
    </r>
    <r>
      <rPr>
        <vertAlign val="subscript"/>
        <sz val="11"/>
        <color theme="1"/>
        <rFont val="Calibri"/>
        <family val="2"/>
        <charset val="238"/>
        <scheme val="minor"/>
      </rPr>
      <t>18</t>
    </r>
    <r>
      <rPr>
        <sz val="11"/>
        <color theme="1"/>
        <rFont val="Calibri"/>
        <family val="2"/>
        <scheme val="minor"/>
      </rPr>
      <t>,C1,C2,D,G)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</si>
  <si>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t>CpcA</t>
  </si>
  <si>
    <t>CpcB</t>
  </si>
  <si>
    <t>Average (CpcA, CpcB)</t>
  </si>
  <si>
    <t>Photosystem I</t>
  </si>
  <si>
    <r>
      <t>(PsaA,B,C,D,E,F,I,J,K,L,M,X)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</si>
  <si>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PsaC</t>
  </si>
  <si>
    <t>Ribosome large subunit</t>
  </si>
  <si>
    <t>RplA,B,C,D,E,F,I,J,K,L,M,N,O,P,Q,R,S,T,U,V,W,X,Y, RpmA,B,C,E,F,G,H,I,J</t>
  </si>
  <si>
    <t>RplA</t>
  </si>
  <si>
    <t>Transketolase</t>
  </si>
  <si>
    <r>
      <t>TktA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</si>
  <si>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TktA</t>
  </si>
  <si>
    <t>PII signal transducing protein</t>
  </si>
  <si>
    <r>
      <t>GlnB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</si>
  <si>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GlnB</t>
  </si>
  <si>
    <t>Photosystem II</t>
  </si>
  <si>
    <r>
      <t>(PsbA1,A2,B,C,D,E,F,H,I,J,K,L,M,N,O,T,U,V,X,Y,Z, Ycf12)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</si>
  <si>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PsbA2</t>
  </si>
  <si>
    <t>RuBisCO</t>
  </si>
  <si>
    <r>
      <t>(RbcL, RbcS)</t>
    </r>
    <r>
      <rPr>
        <vertAlign val="subscript"/>
        <sz val="11"/>
        <color theme="1"/>
        <rFont val="Calibri"/>
        <family val="2"/>
        <charset val="238"/>
        <scheme val="minor"/>
      </rPr>
      <t>8</t>
    </r>
  </si>
  <si>
    <t>RbcL</t>
  </si>
  <si>
    <t>Ferredoxin--NADP reductase (FNR)</t>
  </si>
  <si>
    <t>PetH</t>
  </si>
  <si>
    <t>D-fructose 1,6-bisphosphatase class 2</t>
  </si>
  <si>
    <r>
      <t>Slr2094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</si>
  <si>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t>Slr2094</t>
  </si>
  <si>
    <t>Phycobilisome (based on allophycocyanin content)</t>
  </si>
  <si>
    <r>
      <t>(ApcA,B)</t>
    </r>
    <r>
      <rPr>
        <vertAlign val="subscript"/>
        <sz val="11"/>
        <color theme="1"/>
        <rFont val="Calibri"/>
        <family val="2"/>
        <charset val="238"/>
        <scheme val="minor"/>
      </rPr>
      <t>34</t>
    </r>
    <r>
      <rPr>
        <sz val="11"/>
        <color theme="1"/>
        <rFont val="Calibri"/>
        <family val="2"/>
        <scheme val="minor"/>
      </rPr>
      <t>,C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scheme val="minor"/>
      </rPr>
      <t>,D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,E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scheme val="minor"/>
      </rPr>
      <t>,F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</si>
  <si>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ApcA</t>
  </si>
  <si>
    <t>ApcB</t>
  </si>
  <si>
    <t>Average (ApcA, ApcB)</t>
  </si>
  <si>
    <t>Glyceraldehyde-3-phosphate dehydrogenase</t>
  </si>
  <si>
    <r>
      <t>Gap2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</si>
  <si>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t>Gap2</t>
  </si>
  <si>
    <t>Plastocyanin</t>
  </si>
  <si>
    <t>PetE</t>
  </si>
  <si>
    <t>Superoxide dismutase [Fe]</t>
  </si>
  <si>
    <r>
      <t>SodB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</si>
  <si>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SodB</t>
  </si>
  <si>
    <t>Orange carotenoid protein</t>
  </si>
  <si>
    <r>
      <t>Slr1963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</si>
  <si>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Slr1963</t>
  </si>
  <si>
    <t>RNA polymerase</t>
  </si>
  <si>
    <r>
      <t>RpoA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,B,C1,C2,D,E,F</t>
    </r>
  </si>
  <si>
    <t>RpoC1</t>
  </si>
  <si>
    <t>Cytochrome b6/f</t>
  </si>
  <si>
    <r>
      <t>(PetA,B,C2,D,G,L,M,N)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</si>
  <si>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PetB</t>
  </si>
  <si>
    <t>Chaperonine GroEL</t>
  </si>
  <si>
    <r>
      <t>GroL1</t>
    </r>
    <r>
      <rPr>
        <vertAlign val="subscript"/>
        <sz val="11"/>
        <color theme="1"/>
        <rFont val="Calibri"/>
        <family val="2"/>
        <charset val="238"/>
        <scheme val="minor"/>
      </rPr>
      <t>14</t>
    </r>
  </si>
  <si>
    <t>GroL1</t>
  </si>
  <si>
    <t>Ribosome recycling factor</t>
  </si>
  <si>
    <t>Frr</t>
  </si>
  <si>
    <t>Phosphoglycerate dehydrogenase</t>
  </si>
  <si>
    <r>
      <t>SerA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</si>
  <si>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t>SerA</t>
  </si>
  <si>
    <t>Pyruvate dehydrogenase</t>
  </si>
  <si>
    <r>
      <t>(PdhA</t>
    </r>
    <r>
      <rPr>
        <sz val="11"/>
        <color theme="1"/>
        <rFont val="Calibri"/>
        <family val="2"/>
        <charset val="238"/>
        <scheme val="minor"/>
      </rPr>
      <t>, PdhB)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</si>
  <si>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PdhA</t>
  </si>
  <si>
    <t>Glutamine synthetase</t>
  </si>
  <si>
    <r>
      <t>GlnA</t>
    </r>
    <r>
      <rPr>
        <vertAlign val="subscript"/>
        <sz val="11"/>
        <color theme="1"/>
        <rFont val="Calibri"/>
        <family val="2"/>
        <charset val="238"/>
        <scheme val="minor"/>
      </rPr>
      <t>12</t>
    </r>
  </si>
  <si>
    <t>GlnA</t>
  </si>
  <si>
    <t>Isocitrate dehydrogenase</t>
  </si>
  <si>
    <r>
      <t>Icd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</si>
  <si>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Icd</t>
  </si>
  <si>
    <t>Glycogen synthase</t>
  </si>
  <si>
    <t>GlgA1</t>
  </si>
  <si>
    <t>DNA polymerase III</t>
  </si>
  <si>
    <r>
      <t>DnaN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</si>
  <si>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DnaN</t>
  </si>
  <si>
    <t>Pyruvate kinase</t>
  </si>
  <si>
    <r>
      <t>Pyk2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</si>
  <si>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t>Pyk</t>
  </si>
  <si>
    <t>Acetyl-coenzyme A carboxylase</t>
  </si>
  <si>
    <r>
      <t>AccB, AccC, AccA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,ACCD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</si>
  <si>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AccD</t>
  </si>
  <si>
    <t>Carbonic anhydrase</t>
  </si>
  <si>
    <r>
      <t>IcfA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</si>
  <si>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t>IcfA</t>
  </si>
  <si>
    <t>Circadian clock proteins KaiA / KaiB / KaiC</t>
  </si>
  <si>
    <r>
      <t>KaiA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/ KaiB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 xml:space="preserve"> / KaiC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</si>
  <si>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t>KaiA</t>
  </si>
  <si>
    <t>KaiB</t>
  </si>
  <si>
    <t>KaiC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</si>
</sst>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35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6" fillId="3" borderId="0" xfId="1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0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K45" sqref="K45"/>
    </sheetView>
  </sheetViews>
  <sheetFormatPr defaultRowHeight="15" x14ac:dyDescent="0.25"/>
  <cols>
    <col min="1" max="1" width="9.140625" style="3"/>
    <col min="2" max="2" width="47.140625" style="3" bestFit="1" customWidth="1"/>
    <col min="3" max="3" width="64.28515625" style="3" bestFit="1" customWidth="1"/>
    <col min="4" max="4" width="30.85546875" style="3" customWidth="1"/>
    <col min="5" max="8" width="11.28515625" style="15" customWidth="1"/>
    <col min="9" max="10" width="10.7109375" style="3" customWidth="1"/>
    <col min="11" max="16384" width="9.140625" style="3"/>
  </cols>
  <sheetData>
    <row r="1" spans="1:11" x14ac:dyDescent="0.25">
      <c r="A1" s="1"/>
      <c r="B1" s="1"/>
      <c r="C1" s="1"/>
      <c r="D1" s="1"/>
      <c r="E1" s="2"/>
      <c r="F1" s="2"/>
      <c r="G1" s="2"/>
      <c r="H1" s="2"/>
      <c r="I1" s="1"/>
      <c r="J1" s="1"/>
      <c r="K1" s="1"/>
    </row>
    <row r="2" spans="1:11" x14ac:dyDescent="0.25">
      <c r="A2" s="1"/>
      <c r="B2" s="27" t="s">
        <v>0</v>
      </c>
      <c r="C2" s="30" t="s">
        <v>1</v>
      </c>
      <c r="D2" s="30" t="s">
        <v>2</v>
      </c>
      <c r="E2" s="30" t="s">
        <v>3</v>
      </c>
      <c r="F2" s="30"/>
      <c r="G2" s="30" t="s">
        <v>4</v>
      </c>
      <c r="H2" s="30"/>
      <c r="I2" s="30" t="s">
        <v>0</v>
      </c>
      <c r="J2" s="30"/>
      <c r="K2" s="1"/>
    </row>
    <row r="3" spans="1:11" ht="17.25" x14ac:dyDescent="0.25">
      <c r="A3" s="1"/>
      <c r="B3" s="28"/>
      <c r="C3" s="31"/>
      <c r="D3" s="31"/>
      <c r="E3" s="34" t="s">
        <v>5</v>
      </c>
      <c r="F3" s="34"/>
      <c r="G3" s="31" t="s">
        <v>6</v>
      </c>
      <c r="H3" s="31"/>
      <c r="I3" s="31" t="s">
        <v>7</v>
      </c>
      <c r="J3" s="31"/>
      <c r="K3" s="1"/>
    </row>
    <row r="4" spans="1:11" x14ac:dyDescent="0.25">
      <c r="A4" s="1"/>
      <c r="B4" s="29"/>
      <c r="C4" s="32"/>
      <c r="D4" s="32"/>
      <c r="E4" s="4"/>
      <c r="F4" s="4"/>
      <c r="G4" s="4"/>
      <c r="H4" s="4"/>
      <c r="I4" s="4" t="s">
        <v>8</v>
      </c>
      <c r="J4" s="4" t="s">
        <v>9</v>
      </c>
      <c r="K4" s="1"/>
    </row>
    <row r="5" spans="1:11" ht="15.75" customHeight="1" x14ac:dyDescent="0.25">
      <c r="A5" s="1"/>
      <c r="B5" s="5" t="s">
        <v>10</v>
      </c>
      <c r="C5" s="6" t="s">
        <v>11</v>
      </c>
      <c r="D5" s="6" t="s">
        <v>11</v>
      </c>
      <c r="E5" s="2">
        <v>137</v>
      </c>
      <c r="F5" s="2">
        <v>155</v>
      </c>
      <c r="G5" s="2">
        <v>2174</v>
      </c>
      <c r="H5" s="2">
        <v>2937</v>
      </c>
      <c r="I5" s="2">
        <f>ROUND(E5*G5*1E-24*6.022*1E+23,-3)</f>
        <v>179000</v>
      </c>
      <c r="J5" s="2">
        <f>ROUND(F5*H5*1E-24*6.022*1E+23,-3)</f>
        <v>274000</v>
      </c>
      <c r="K5" s="1"/>
    </row>
    <row r="6" spans="1:11" ht="15.75" customHeight="1" x14ac:dyDescent="0.25">
      <c r="A6" s="1"/>
      <c r="B6" s="7" t="s">
        <v>12</v>
      </c>
      <c r="C6" s="8" t="s">
        <v>13</v>
      </c>
      <c r="D6" s="8" t="s">
        <v>14</v>
      </c>
      <c r="E6" s="9">
        <v>35.299999999999997</v>
      </c>
      <c r="F6" s="9">
        <v>41.2</v>
      </c>
      <c r="G6" s="2">
        <v>2114</v>
      </c>
      <c r="H6" s="2">
        <v>2937</v>
      </c>
      <c r="I6" s="2">
        <f>ROUND((E6*G6*1E-24*6.022*1E+23),-3)</f>
        <v>45000</v>
      </c>
      <c r="J6" s="2">
        <f>ROUND((F6*H6*1E-24*6.022*1E+23),-3)</f>
        <v>73000</v>
      </c>
      <c r="K6" s="1"/>
    </row>
    <row r="7" spans="1:11" ht="15.75" customHeight="1" x14ac:dyDescent="0.25">
      <c r="A7" s="1"/>
      <c r="B7" s="7" t="s">
        <v>15</v>
      </c>
      <c r="C7" s="8" t="s">
        <v>16</v>
      </c>
      <c r="D7" s="8" t="s">
        <v>17</v>
      </c>
      <c r="E7" s="9">
        <v>28.4</v>
      </c>
      <c r="F7" s="9">
        <v>37.200000000000003</v>
      </c>
      <c r="G7" s="2">
        <v>2114</v>
      </c>
      <c r="H7" s="2">
        <v>2937</v>
      </c>
      <c r="I7" s="2">
        <f>ROUND(E7*G7*1E-24*6.022*1E+23,-3)</f>
        <v>36000</v>
      </c>
      <c r="J7" s="2">
        <f>ROUND(F7*H7*1E-24*6.022*1E+23,-3)</f>
        <v>66000</v>
      </c>
      <c r="K7" s="1"/>
    </row>
    <row r="8" spans="1:11" ht="15.75" customHeight="1" x14ac:dyDescent="0.25">
      <c r="A8" s="1"/>
      <c r="B8" s="33" t="s">
        <v>18</v>
      </c>
      <c r="C8" s="21" t="s">
        <v>19</v>
      </c>
      <c r="D8" s="2" t="s">
        <v>20</v>
      </c>
      <c r="E8" s="2">
        <v>540</v>
      </c>
      <c r="F8" s="2">
        <v>1057</v>
      </c>
      <c r="G8" s="2"/>
      <c r="H8" s="2"/>
      <c r="I8" s="1"/>
      <c r="J8" s="1"/>
      <c r="K8" s="1"/>
    </row>
    <row r="9" spans="1:11" ht="15.75" customHeight="1" x14ac:dyDescent="0.25">
      <c r="A9" s="1"/>
      <c r="B9" s="33"/>
      <c r="C9" s="21"/>
      <c r="D9" s="2" t="s">
        <v>21</v>
      </c>
      <c r="E9" s="2">
        <v>1333</v>
      </c>
      <c r="F9" s="2">
        <v>2786</v>
      </c>
      <c r="G9" s="2"/>
      <c r="H9" s="2"/>
      <c r="I9" s="1"/>
      <c r="J9" s="1"/>
      <c r="K9" s="1"/>
    </row>
    <row r="10" spans="1:11" ht="15.75" customHeight="1" x14ac:dyDescent="0.25">
      <c r="A10" s="1"/>
      <c r="B10" s="33"/>
      <c r="C10" s="2"/>
      <c r="D10" s="8" t="s">
        <v>22</v>
      </c>
      <c r="E10" s="9">
        <f>AVERAGE(E8:E9)</f>
        <v>936.5</v>
      </c>
      <c r="F10" s="9">
        <f>AVERAGE(F8:F9)</f>
        <v>1921.5</v>
      </c>
      <c r="G10" s="2">
        <v>2274</v>
      </c>
      <c r="H10" s="2">
        <v>2114</v>
      </c>
      <c r="I10" s="2">
        <f>ROUND((E10*G10*1E-24*6.022*1E+23)/108,-3)</f>
        <v>12000</v>
      </c>
      <c r="J10" s="2">
        <f>ROUND((F10*H10*1E-24*6.022*1E+23)/108,-3)</f>
        <v>23000</v>
      </c>
      <c r="K10" s="1"/>
    </row>
    <row r="11" spans="1:11" ht="15.75" customHeight="1" x14ac:dyDescent="0.25">
      <c r="A11" s="1"/>
      <c r="B11" s="25" t="s">
        <v>23</v>
      </c>
      <c r="C11" s="26" t="s">
        <v>24</v>
      </c>
      <c r="D11" s="26" t="s">
        <v>25</v>
      </c>
      <c r="E11" s="21">
        <v>68</v>
      </c>
      <c r="F11" s="21">
        <v>148</v>
      </c>
      <c r="G11" s="22">
        <v>2273.6119288620321</v>
      </c>
      <c r="H11" s="22">
        <v>2113.5627621500921</v>
      </c>
      <c r="I11" s="22">
        <f>ROUND((E11*G11*1E-24*6.022*1E+23)/3,-3)</f>
        <v>31000</v>
      </c>
      <c r="J11" s="22">
        <f>ROUND((F11*H11*1E-24*6.022*1E+23)/3,-3)</f>
        <v>63000</v>
      </c>
      <c r="K11" s="1"/>
    </row>
    <row r="12" spans="1:11" ht="15.75" customHeight="1" x14ac:dyDescent="0.25">
      <c r="A12" s="1"/>
      <c r="B12" s="25"/>
      <c r="C12" s="26"/>
      <c r="D12" s="26"/>
      <c r="E12" s="21"/>
      <c r="F12" s="21"/>
      <c r="G12" s="22"/>
      <c r="H12" s="22"/>
      <c r="I12" s="22"/>
      <c r="J12" s="22"/>
      <c r="K12" s="1"/>
    </row>
    <row r="13" spans="1:11" ht="15.75" customHeight="1" x14ac:dyDescent="0.25">
      <c r="A13" s="1"/>
      <c r="B13" s="25"/>
      <c r="C13" s="26"/>
      <c r="D13" s="26"/>
      <c r="E13" s="21"/>
      <c r="F13" s="21"/>
      <c r="G13" s="22"/>
      <c r="H13" s="22"/>
      <c r="I13" s="22"/>
      <c r="J13" s="22"/>
      <c r="K13" s="1"/>
    </row>
    <row r="14" spans="1:11" ht="15.75" customHeight="1" x14ac:dyDescent="0.25">
      <c r="A14" s="1"/>
      <c r="B14" s="25"/>
      <c r="C14" s="26"/>
      <c r="D14" s="26"/>
      <c r="E14" s="21"/>
      <c r="F14" s="21"/>
      <c r="G14" s="22"/>
      <c r="H14" s="22"/>
      <c r="I14" s="22"/>
      <c r="J14" s="22"/>
      <c r="K14" s="1"/>
    </row>
    <row r="15" spans="1:11" ht="15.75" customHeight="1" x14ac:dyDescent="0.25">
      <c r="A15" s="1"/>
      <c r="B15" s="7" t="s">
        <v>26</v>
      </c>
      <c r="C15" s="8" t="s">
        <v>27</v>
      </c>
      <c r="D15" s="8" t="s">
        <v>28</v>
      </c>
      <c r="E15" s="9">
        <v>25.7</v>
      </c>
      <c r="F15" s="9">
        <v>30.5</v>
      </c>
      <c r="G15" s="2">
        <v>2114</v>
      </c>
      <c r="H15" s="2">
        <v>2937</v>
      </c>
      <c r="I15" s="2">
        <f>ROUND(E15*G15*1E-24*6.022*1E+23,-3)</f>
        <v>33000</v>
      </c>
      <c r="J15" s="2">
        <f>ROUND(F15*H15*1E-24*6.022*1E+23,-3)</f>
        <v>54000</v>
      </c>
      <c r="K15" s="1"/>
    </row>
    <row r="16" spans="1:11" ht="15.75" customHeight="1" x14ac:dyDescent="0.25">
      <c r="A16" s="1"/>
      <c r="B16" s="7" t="s">
        <v>29</v>
      </c>
      <c r="C16" s="8" t="s">
        <v>30</v>
      </c>
      <c r="D16" s="8" t="s">
        <v>31</v>
      </c>
      <c r="E16" s="9">
        <v>48.3</v>
      </c>
      <c r="F16" s="9">
        <v>56.2</v>
      </c>
      <c r="G16" s="2">
        <v>2114</v>
      </c>
      <c r="H16" s="2">
        <v>2937</v>
      </c>
      <c r="I16" s="2">
        <f>ROUND((E16*G16*1E-24*6.022*1E+23)/2,-3)</f>
        <v>31000</v>
      </c>
      <c r="J16" s="2">
        <f>ROUND((F16*H16*1E-24*6.022*1E+23)/2,-3)</f>
        <v>50000</v>
      </c>
      <c r="K16" s="1"/>
    </row>
    <row r="17" spans="1:11" ht="15.75" customHeight="1" x14ac:dyDescent="0.25">
      <c r="A17" s="1"/>
      <c r="B17" s="1" t="s">
        <v>32</v>
      </c>
      <c r="C17" s="8" t="s">
        <v>33</v>
      </c>
      <c r="D17" s="8" t="s">
        <v>34</v>
      </c>
      <c r="E17" s="9">
        <v>79.7</v>
      </c>
      <c r="F17" s="9">
        <v>77.2</v>
      </c>
      <c r="G17" s="2">
        <v>2274</v>
      </c>
      <c r="H17" s="2">
        <v>2937</v>
      </c>
      <c r="I17" s="2">
        <f>ROUND((E17*G17*1E-24*6.022*1E+23)/3,-3)</f>
        <v>36000</v>
      </c>
      <c r="J17" s="2">
        <f>ROUND((F17*H17*1E-24*6.022*1E+23)/3,-3)</f>
        <v>46000</v>
      </c>
      <c r="K17" s="1"/>
    </row>
    <row r="18" spans="1:11" ht="15.75" customHeight="1" x14ac:dyDescent="0.25">
      <c r="A18" s="1"/>
      <c r="B18" s="25" t="s">
        <v>35</v>
      </c>
      <c r="C18" s="26" t="s">
        <v>36</v>
      </c>
      <c r="D18" s="26" t="s">
        <v>37</v>
      </c>
      <c r="E18" s="22">
        <v>33.1</v>
      </c>
      <c r="F18" s="22">
        <v>52.2</v>
      </c>
      <c r="G18" s="22">
        <v>2273.6119288620321</v>
      </c>
      <c r="H18" s="21">
        <v>2937</v>
      </c>
      <c r="I18" s="21">
        <f>ROUND((E18*G18*1E-24*6.022*1E+23)/2,-3)</f>
        <v>23000</v>
      </c>
      <c r="J18" s="21">
        <f>ROUND((F18*H18*1E-24*6.022*1E+23)/2,-3)</f>
        <v>46000</v>
      </c>
      <c r="K18" s="1"/>
    </row>
    <row r="19" spans="1:11" ht="15.75" customHeight="1" x14ac:dyDescent="0.25">
      <c r="A19" s="1"/>
      <c r="B19" s="25"/>
      <c r="C19" s="26"/>
      <c r="D19" s="26"/>
      <c r="E19" s="22"/>
      <c r="F19" s="22"/>
      <c r="G19" s="22"/>
      <c r="H19" s="21"/>
      <c r="I19" s="21"/>
      <c r="J19" s="21"/>
      <c r="K19" s="1"/>
    </row>
    <row r="20" spans="1:11" ht="15.75" customHeight="1" x14ac:dyDescent="0.25">
      <c r="A20" s="1"/>
      <c r="B20" s="25"/>
      <c r="C20" s="26"/>
      <c r="D20" s="26"/>
      <c r="E20" s="22"/>
      <c r="F20" s="22"/>
      <c r="G20" s="22"/>
      <c r="H20" s="21"/>
      <c r="I20" s="21"/>
      <c r="J20" s="21"/>
      <c r="K20" s="1"/>
    </row>
    <row r="21" spans="1:11" ht="15.75" customHeight="1" x14ac:dyDescent="0.25">
      <c r="A21" s="1"/>
      <c r="B21" s="25" t="s">
        <v>38</v>
      </c>
      <c r="C21" s="26" t="s">
        <v>39</v>
      </c>
      <c r="D21" s="26" t="s">
        <v>40</v>
      </c>
      <c r="E21" s="22">
        <v>160.6</v>
      </c>
      <c r="F21" s="22">
        <v>193.8</v>
      </c>
      <c r="G21" s="21">
        <v>2114</v>
      </c>
      <c r="H21" s="21">
        <v>2937</v>
      </c>
      <c r="I21" s="21">
        <f>ROUND((E21*G21*1E-24*6.022*1E+23)/8,-3)</f>
        <v>26000</v>
      </c>
      <c r="J21" s="21">
        <f>ROUND((F21*H21*1E-24*6.022*1E+23)/8,-3)</f>
        <v>43000</v>
      </c>
      <c r="K21" s="1"/>
    </row>
    <row r="22" spans="1:11" ht="15.75" customHeight="1" x14ac:dyDescent="0.25">
      <c r="A22" s="1"/>
      <c r="B22" s="25"/>
      <c r="C22" s="26"/>
      <c r="D22" s="26"/>
      <c r="E22" s="22"/>
      <c r="F22" s="22"/>
      <c r="G22" s="21"/>
      <c r="H22" s="21"/>
      <c r="I22" s="21"/>
      <c r="J22" s="21"/>
      <c r="K22" s="1"/>
    </row>
    <row r="23" spans="1:11" ht="15.75" customHeight="1" x14ac:dyDescent="0.25">
      <c r="A23" s="1"/>
      <c r="B23" s="23" t="s">
        <v>41</v>
      </c>
      <c r="C23" s="21" t="s">
        <v>42</v>
      </c>
      <c r="D23" s="21" t="s">
        <v>42</v>
      </c>
      <c r="E23" s="22">
        <v>24.1</v>
      </c>
      <c r="F23" s="22">
        <v>23.6</v>
      </c>
      <c r="G23" s="21">
        <v>2274</v>
      </c>
      <c r="H23" s="21">
        <v>2937</v>
      </c>
      <c r="I23" s="21">
        <f>ROUND((E23*G23*1E-24*6.022*1E+23),-3)</f>
        <v>33000</v>
      </c>
      <c r="J23" s="21">
        <f>ROUND((F23*H23*1E-24*6.022*1E+23),-3)</f>
        <v>42000</v>
      </c>
      <c r="K23" s="1"/>
    </row>
    <row r="24" spans="1:11" ht="15.75" customHeight="1" x14ac:dyDescent="0.25">
      <c r="A24" s="1"/>
      <c r="B24" s="23"/>
      <c r="C24" s="21"/>
      <c r="D24" s="21"/>
      <c r="E24" s="22"/>
      <c r="F24" s="22"/>
      <c r="G24" s="21"/>
      <c r="H24" s="21"/>
      <c r="I24" s="21"/>
      <c r="J24" s="21"/>
      <c r="K24" s="1"/>
    </row>
    <row r="25" spans="1:11" ht="15.75" customHeight="1" x14ac:dyDescent="0.25">
      <c r="A25" s="1"/>
      <c r="B25" s="7" t="s">
        <v>43</v>
      </c>
      <c r="C25" s="8" t="s">
        <v>44</v>
      </c>
      <c r="D25" s="8" t="s">
        <v>45</v>
      </c>
      <c r="E25" s="9">
        <v>80.5</v>
      </c>
      <c r="F25" s="9">
        <v>85.2</v>
      </c>
      <c r="G25" s="2">
        <v>2274</v>
      </c>
      <c r="H25" s="2">
        <v>2937</v>
      </c>
      <c r="I25" s="2">
        <f>ROUND((E25*G25*1E-24*6.022*1E+23)/4,-3)</f>
        <v>28000</v>
      </c>
      <c r="J25" s="2">
        <f>ROUND((F25*H25*1E-24*6.022*1E+23)/4,-3)</f>
        <v>38000</v>
      </c>
      <c r="K25" s="1"/>
    </row>
    <row r="26" spans="1:11" ht="15.75" customHeight="1" x14ac:dyDescent="0.25">
      <c r="A26" s="1"/>
      <c r="B26" s="20" t="s">
        <v>46</v>
      </c>
      <c r="C26" s="21" t="s">
        <v>47</v>
      </c>
      <c r="D26" s="2" t="s">
        <v>48</v>
      </c>
      <c r="E26" s="9">
        <v>544.1</v>
      </c>
      <c r="F26" s="9">
        <v>795.7</v>
      </c>
      <c r="G26" s="2"/>
      <c r="H26" s="2"/>
      <c r="I26" s="2"/>
      <c r="J26" s="1"/>
      <c r="K26" s="1"/>
    </row>
    <row r="27" spans="1:11" ht="15.75" customHeight="1" x14ac:dyDescent="0.25">
      <c r="A27" s="1"/>
      <c r="B27" s="20"/>
      <c r="C27" s="21"/>
      <c r="D27" s="2" t="s">
        <v>49</v>
      </c>
      <c r="E27" s="9">
        <v>381</v>
      </c>
      <c r="F27" s="9">
        <v>676.5</v>
      </c>
      <c r="G27" s="2"/>
      <c r="H27" s="2"/>
      <c r="I27" s="1"/>
      <c r="J27" s="1"/>
      <c r="K27" s="1"/>
    </row>
    <row r="28" spans="1:11" ht="15.75" customHeight="1" x14ac:dyDescent="0.25">
      <c r="A28" s="1"/>
      <c r="B28" s="20"/>
      <c r="C28" s="21"/>
      <c r="D28" s="8" t="s">
        <v>50</v>
      </c>
      <c r="E28" s="9">
        <f>AVERAGE(E26:E27)</f>
        <v>462.55</v>
      </c>
      <c r="F28" s="9">
        <f>AVERAGE(F26:F27)</f>
        <v>736.1</v>
      </c>
      <c r="G28" s="2">
        <v>2274</v>
      </c>
      <c r="H28" s="2">
        <v>2937</v>
      </c>
      <c r="I28" s="2">
        <f>ROUND((E28*G28*1E-24*6.022*1E+23)/34,-3)</f>
        <v>19000</v>
      </c>
      <c r="J28" s="2">
        <f>ROUND((F28*H28*1E-24*6.022*1E+23)/34,-3)</f>
        <v>38000</v>
      </c>
      <c r="K28" s="1"/>
    </row>
    <row r="29" spans="1:11" ht="15.75" customHeight="1" x14ac:dyDescent="0.25">
      <c r="A29" s="1"/>
      <c r="B29" s="1" t="s">
        <v>51</v>
      </c>
      <c r="C29" s="2" t="s">
        <v>52</v>
      </c>
      <c r="D29" s="2" t="s">
        <v>53</v>
      </c>
      <c r="E29" s="2">
        <v>62</v>
      </c>
      <c r="F29" s="2">
        <v>72</v>
      </c>
      <c r="G29" s="2">
        <v>2274</v>
      </c>
      <c r="H29" s="2">
        <v>2937</v>
      </c>
      <c r="I29" s="2">
        <f>ROUND((E29*G29*1E-24*6.022*1E+23)/4,-3)</f>
        <v>21000</v>
      </c>
      <c r="J29" s="2">
        <f>ROUND((F29*H29*1E-24*6.022*1E+23)/4,-3)</f>
        <v>32000</v>
      </c>
      <c r="K29" s="1"/>
    </row>
    <row r="30" spans="1:11" ht="15.75" customHeight="1" x14ac:dyDescent="0.25">
      <c r="A30" s="1"/>
      <c r="B30" s="1" t="s">
        <v>54</v>
      </c>
      <c r="C30" s="2" t="s">
        <v>55</v>
      </c>
      <c r="D30" s="2" t="s">
        <v>55</v>
      </c>
      <c r="E30" s="9">
        <v>11.1</v>
      </c>
      <c r="F30" s="9">
        <v>16.3</v>
      </c>
      <c r="G30" s="2">
        <v>2190</v>
      </c>
      <c r="H30" s="2">
        <v>2937</v>
      </c>
      <c r="I30" s="2">
        <f>ROUND((E30*G30*1E-24*6.022*1E+23),-3)</f>
        <v>15000</v>
      </c>
      <c r="J30" s="2">
        <f>ROUND((F30*H30*1E-24*6.022*1E+23),-3)</f>
        <v>29000</v>
      </c>
      <c r="K30" s="1"/>
    </row>
    <row r="31" spans="1:11" ht="15.75" customHeight="1" x14ac:dyDescent="0.25">
      <c r="A31" s="1"/>
      <c r="B31" s="1" t="s">
        <v>56</v>
      </c>
      <c r="C31" s="2" t="s">
        <v>57</v>
      </c>
      <c r="D31" s="2" t="s">
        <v>58</v>
      </c>
      <c r="E31" s="9">
        <v>20.5</v>
      </c>
      <c r="F31" s="9">
        <v>27.8</v>
      </c>
      <c r="G31" s="2">
        <v>2190</v>
      </c>
      <c r="H31" s="2">
        <v>2937</v>
      </c>
      <c r="I31" s="2">
        <f>ROUND((E31*G31*1E-24*6.022*1E+23)/2,-3)</f>
        <v>14000</v>
      </c>
      <c r="J31" s="2">
        <f>ROUND((F31*H31*1E-24*6.022*1E+23)/2,-3)</f>
        <v>25000</v>
      </c>
      <c r="K31" s="1"/>
    </row>
    <row r="32" spans="1:11" ht="15.75" customHeight="1" x14ac:dyDescent="0.25">
      <c r="A32" s="1"/>
      <c r="B32" s="7" t="s">
        <v>59</v>
      </c>
      <c r="C32" s="8" t="s">
        <v>60</v>
      </c>
      <c r="D32" s="8" t="s">
        <v>61</v>
      </c>
      <c r="E32" s="9">
        <v>23.3</v>
      </c>
      <c r="F32" s="9">
        <v>34.4</v>
      </c>
      <c r="G32" s="2">
        <v>2190</v>
      </c>
      <c r="H32" s="2">
        <v>2274</v>
      </c>
      <c r="I32" s="2">
        <f>ROUND((E32*G32*1E-24*6.022*1E+23)/2,-3)</f>
        <v>15000</v>
      </c>
      <c r="J32" s="2">
        <f>ROUND((F32*H32*1E-24*6.022*1E+23)/2,-3)</f>
        <v>24000</v>
      </c>
      <c r="K32" s="1"/>
    </row>
    <row r="33" spans="1:11" ht="15.75" customHeight="1" x14ac:dyDescent="0.25">
      <c r="A33" s="1"/>
      <c r="B33" s="7" t="s">
        <v>62</v>
      </c>
      <c r="C33" s="8" t="s">
        <v>63</v>
      </c>
      <c r="D33" s="8" t="s">
        <v>64</v>
      </c>
      <c r="E33" s="9">
        <v>6.4</v>
      </c>
      <c r="F33" s="9">
        <v>8.6999999999999993</v>
      </c>
      <c r="G33" s="2">
        <v>2190</v>
      </c>
      <c r="H33" s="2">
        <v>2937</v>
      </c>
      <c r="I33" s="2">
        <f>ROUND((E33*G33*1E-24*6.022*1E+23),-3)</f>
        <v>8000</v>
      </c>
      <c r="J33" s="2">
        <f>ROUND((F33*H33*1E-24*6.022*1E+23),-3)</f>
        <v>15000</v>
      </c>
      <c r="K33" s="1"/>
    </row>
    <row r="34" spans="1:11" ht="15.75" customHeight="1" x14ac:dyDescent="0.25">
      <c r="A34" s="1"/>
      <c r="B34" s="1" t="s">
        <v>65</v>
      </c>
      <c r="C34" s="8" t="s">
        <v>66</v>
      </c>
      <c r="D34" s="8" t="s">
        <v>67</v>
      </c>
      <c r="E34" s="9">
        <v>11.1</v>
      </c>
      <c r="F34" s="9">
        <v>17.5</v>
      </c>
      <c r="G34" s="2">
        <v>2274</v>
      </c>
      <c r="H34" s="2">
        <v>2937</v>
      </c>
      <c r="I34" s="2">
        <f>ROUND((E34*G34*1E-24*6.022*1E+23)/2,-3)</f>
        <v>8000</v>
      </c>
      <c r="J34" s="2">
        <f>ROUND((F34*H34*1E-24*6.022*1E+23)/2,-3)</f>
        <v>15000</v>
      </c>
      <c r="K34" s="1"/>
    </row>
    <row r="35" spans="1:11" ht="15.75" customHeight="1" x14ac:dyDescent="0.25">
      <c r="A35" s="1"/>
      <c r="B35" s="1" t="s">
        <v>68</v>
      </c>
      <c r="C35" s="8" t="s">
        <v>69</v>
      </c>
      <c r="D35" s="8" t="s">
        <v>70</v>
      </c>
      <c r="E35" s="2">
        <v>72</v>
      </c>
      <c r="F35" s="2">
        <v>136</v>
      </c>
      <c r="G35" s="2">
        <v>2114</v>
      </c>
      <c r="H35" s="2">
        <v>2274</v>
      </c>
      <c r="I35" s="2">
        <f>ROUND((E35*G35*1E-24*6.022*1E+23)/14,-3)</f>
        <v>7000</v>
      </c>
      <c r="J35" s="2">
        <f>ROUND((F35*H35*1E-24*6.022*1E+23)/14,-3)</f>
        <v>13000</v>
      </c>
      <c r="K35" s="1"/>
    </row>
    <row r="36" spans="1:11" ht="15.75" customHeight="1" x14ac:dyDescent="0.25">
      <c r="A36" s="1"/>
      <c r="B36" s="7" t="s">
        <v>71</v>
      </c>
      <c r="C36" s="8" t="s">
        <v>72</v>
      </c>
      <c r="D36" s="8" t="s">
        <v>72</v>
      </c>
      <c r="E36" s="10">
        <v>4.4000000000000004</v>
      </c>
      <c r="F36" s="10">
        <v>4.0999999999999996</v>
      </c>
      <c r="G36" s="2">
        <v>2274</v>
      </c>
      <c r="H36" s="2">
        <v>2937</v>
      </c>
      <c r="I36" s="2">
        <f>ROUND((E36*G36*1E-24*6.022*1E+23),-3)</f>
        <v>6000</v>
      </c>
      <c r="J36" s="2">
        <f>ROUND((F36*H36*1E-24*6.022*1E+23),-3)</f>
        <v>7000</v>
      </c>
      <c r="K36" s="1"/>
    </row>
    <row r="37" spans="1:11" ht="15.75" customHeight="1" x14ac:dyDescent="0.25">
      <c r="A37" s="1"/>
      <c r="B37" s="7" t="s">
        <v>73</v>
      </c>
      <c r="C37" s="8" t="s">
        <v>74</v>
      </c>
      <c r="D37" s="8" t="s">
        <v>75</v>
      </c>
      <c r="E37" s="9">
        <v>10.199999999999999</v>
      </c>
      <c r="F37" s="9">
        <v>12.1</v>
      </c>
      <c r="G37" s="2">
        <v>2114</v>
      </c>
      <c r="H37" s="2">
        <v>2937</v>
      </c>
      <c r="I37" s="2">
        <f>ROUND((E37*G37*1E-24*6.022*1E+23)/4,-3)</f>
        <v>3000</v>
      </c>
      <c r="J37" s="2">
        <f>ROUND((F37*H37*1E-24*6.022*1E+23)/4,-3)</f>
        <v>5000</v>
      </c>
      <c r="K37" s="1"/>
    </row>
    <row r="38" spans="1:11" ht="15.75" customHeight="1" x14ac:dyDescent="0.25">
      <c r="A38" s="1"/>
      <c r="B38" s="7" t="s">
        <v>76</v>
      </c>
      <c r="C38" s="8" t="s">
        <v>77</v>
      </c>
      <c r="D38" s="8" t="s">
        <v>78</v>
      </c>
      <c r="E38" s="10">
        <v>4.0999999999999996</v>
      </c>
      <c r="F38" s="10">
        <v>4.4000000000000004</v>
      </c>
      <c r="G38" s="2">
        <v>2190</v>
      </c>
      <c r="H38" s="2">
        <v>2937</v>
      </c>
      <c r="I38" s="2">
        <f>ROUND((E38*G38*1E-24*6.022*1E+23)/2,-3)</f>
        <v>3000</v>
      </c>
      <c r="J38" s="2">
        <f>ROUND((F38*H38*1E-24*6.022*1E+23)/2,-3)</f>
        <v>4000</v>
      </c>
      <c r="K38" s="1"/>
    </row>
    <row r="39" spans="1:11" ht="15.75" customHeight="1" x14ac:dyDescent="0.25">
      <c r="A39" s="1"/>
      <c r="B39" s="7" t="s">
        <v>79</v>
      </c>
      <c r="C39" s="8" t="s">
        <v>80</v>
      </c>
      <c r="D39" s="8" t="s">
        <v>81</v>
      </c>
      <c r="E39" s="9">
        <v>18.100000000000001</v>
      </c>
      <c r="F39" s="9">
        <v>24.3</v>
      </c>
      <c r="G39" s="2">
        <v>2274</v>
      </c>
      <c r="H39" s="2">
        <v>2937</v>
      </c>
      <c r="I39" s="2">
        <f>ROUND((E39*G39*1E-24*6.022*1E+23)/12,-3)</f>
        <v>2000</v>
      </c>
      <c r="J39" s="2">
        <f>ROUND((F39*H39*1E-24*6.022*1E+23)/12,-3)</f>
        <v>4000</v>
      </c>
      <c r="K39" s="1"/>
    </row>
    <row r="40" spans="1:11" ht="15.75" customHeight="1" x14ac:dyDescent="0.25">
      <c r="A40" s="1"/>
      <c r="B40" s="7" t="s">
        <v>82</v>
      </c>
      <c r="C40" s="8" t="s">
        <v>83</v>
      </c>
      <c r="D40" s="8" t="s">
        <v>84</v>
      </c>
      <c r="E40" s="10">
        <v>3.3</v>
      </c>
      <c r="F40" s="10">
        <v>3.4</v>
      </c>
      <c r="G40" s="2">
        <v>2114</v>
      </c>
      <c r="H40" s="2">
        <v>2937</v>
      </c>
      <c r="I40" s="2">
        <f>ROUND((E40*G40*1E-24*6.022*1E+23)/2,-3)</f>
        <v>2000</v>
      </c>
      <c r="J40" s="2">
        <f>ROUND((F40*H40*1E-24*6.022*1E+23)/2,-3)</f>
        <v>3000</v>
      </c>
      <c r="K40" s="1"/>
    </row>
    <row r="41" spans="1:11" ht="15.75" customHeight="1" x14ac:dyDescent="0.25">
      <c r="A41" s="1"/>
      <c r="B41" s="11" t="s">
        <v>85</v>
      </c>
      <c r="C41" s="12" t="s">
        <v>86</v>
      </c>
      <c r="D41" s="12" t="s">
        <v>86</v>
      </c>
      <c r="E41" s="10">
        <v>1.5</v>
      </c>
      <c r="F41" s="10">
        <v>1.64</v>
      </c>
      <c r="G41" s="2">
        <v>2114</v>
      </c>
      <c r="H41" s="2">
        <v>2937</v>
      </c>
      <c r="I41" s="2">
        <f>ROUND((E41*G41*1E-24*6.022*1E+23),-3)</f>
        <v>2000</v>
      </c>
      <c r="J41" s="2">
        <f>ROUND((F41*H41*1E-24*6.022*1E+23),-3)</f>
        <v>3000</v>
      </c>
      <c r="K41" s="1"/>
    </row>
    <row r="42" spans="1:11" ht="15.75" customHeight="1" x14ac:dyDescent="0.25">
      <c r="A42" s="1"/>
      <c r="B42" s="7" t="s">
        <v>87</v>
      </c>
      <c r="C42" s="8" t="s">
        <v>88</v>
      </c>
      <c r="D42" s="8" t="s">
        <v>89</v>
      </c>
      <c r="E42" s="10">
        <v>1.75</v>
      </c>
      <c r="F42" s="10">
        <v>1.9</v>
      </c>
      <c r="G42" s="2">
        <v>2114</v>
      </c>
      <c r="H42" s="2">
        <v>2937</v>
      </c>
      <c r="I42" s="2">
        <f>ROUND((E42*G42*1E-24*6.022*1E+23)/2,-3)</f>
        <v>1000</v>
      </c>
      <c r="J42" s="2">
        <f>ROUND((F42*H42*1E-24*6.022*1E+23)/2,-3)</f>
        <v>2000</v>
      </c>
      <c r="K42" s="1"/>
    </row>
    <row r="43" spans="1:11" ht="15.75" customHeight="1" x14ac:dyDescent="0.25">
      <c r="A43" s="1"/>
      <c r="B43" s="7" t="s">
        <v>90</v>
      </c>
      <c r="C43" s="8" t="s">
        <v>91</v>
      </c>
      <c r="D43" s="8" t="s">
        <v>92</v>
      </c>
      <c r="E43" s="10">
        <v>3.6</v>
      </c>
      <c r="F43" s="10">
        <v>4</v>
      </c>
      <c r="G43" s="2">
        <v>2114</v>
      </c>
      <c r="H43" s="2">
        <v>2937</v>
      </c>
      <c r="I43" s="2">
        <f>ROUND((E43*G43*1E-24*6.022*1E+23)/4,-3)</f>
        <v>1000</v>
      </c>
      <c r="J43" s="2">
        <f>ROUND((F43*H43*1E-24*6.022*1E+23)/4,-3)</f>
        <v>2000</v>
      </c>
      <c r="K43" s="1"/>
    </row>
    <row r="44" spans="1:11" ht="15.75" customHeight="1" x14ac:dyDescent="0.25">
      <c r="A44" s="1"/>
      <c r="B44" s="13" t="s">
        <v>93</v>
      </c>
      <c r="C44" s="8" t="s">
        <v>94</v>
      </c>
      <c r="D44" s="8" t="s">
        <v>95</v>
      </c>
      <c r="E44" s="10">
        <v>0.83</v>
      </c>
      <c r="F44" s="10">
        <v>1</v>
      </c>
      <c r="G44" s="2">
        <v>2114</v>
      </c>
      <c r="H44" s="2">
        <v>2937</v>
      </c>
      <c r="I44" s="2">
        <f>ROUND((E44*G44*1E-24*6.022*1E+23)/2,-3)</f>
        <v>1000</v>
      </c>
      <c r="J44" s="2">
        <f>ROUND((F44*H44*1E-24*6.022*1E+23)/2,-3)</f>
        <v>1000</v>
      </c>
      <c r="K44" s="1"/>
    </row>
    <row r="45" spans="1:11" ht="15.75" customHeight="1" x14ac:dyDescent="0.25">
      <c r="A45" s="1"/>
      <c r="B45" s="11" t="s">
        <v>96</v>
      </c>
      <c r="C45" s="18" t="s">
        <v>97</v>
      </c>
      <c r="D45" s="18" t="s">
        <v>98</v>
      </c>
      <c r="E45" s="10">
        <v>2.02</v>
      </c>
      <c r="F45" s="10">
        <v>2.23</v>
      </c>
      <c r="G45" s="16">
        <v>2114</v>
      </c>
      <c r="H45" s="16">
        <v>2408</v>
      </c>
      <c r="I45" s="16">
        <f>ROUND((E45*G45*1E-24*6.022*1E+23)/6,-2)</f>
        <v>400</v>
      </c>
      <c r="J45" s="16">
        <f>ROUND((F45*H45*1E-24*6.022*1E+23)/6,-2)</f>
        <v>500</v>
      </c>
      <c r="K45" s="16"/>
    </row>
    <row r="46" spans="1:11" ht="15.75" customHeight="1" x14ac:dyDescent="0.25">
      <c r="A46" s="1"/>
      <c r="B46" s="23" t="s">
        <v>99</v>
      </c>
      <c r="C46" s="24" t="s">
        <v>100</v>
      </c>
      <c r="D46" s="19" t="s">
        <v>101</v>
      </c>
      <c r="E46" s="10">
        <v>0.35</v>
      </c>
      <c r="F46" s="10">
        <v>0.61</v>
      </c>
      <c r="G46" s="16">
        <v>2274</v>
      </c>
      <c r="H46" s="16">
        <v>2114</v>
      </c>
      <c r="I46" s="16">
        <f>ROUND((E46*G46*1E-24*6.022*1E+23)/2,-2)</f>
        <v>200</v>
      </c>
      <c r="J46" s="16">
        <f>ROUND((F46*H46*1E-24*6.022*1E+23)/2,-2)</f>
        <v>400</v>
      </c>
      <c r="K46" s="16"/>
    </row>
    <row r="47" spans="1:11" ht="15.75" customHeight="1" x14ac:dyDescent="0.25">
      <c r="A47" s="1"/>
      <c r="B47" s="23"/>
      <c r="C47" s="24"/>
      <c r="D47" s="19" t="s">
        <v>102</v>
      </c>
      <c r="E47" s="10">
        <v>0.86</v>
      </c>
      <c r="F47" s="10">
        <v>1.07</v>
      </c>
      <c r="G47" s="16">
        <v>2114</v>
      </c>
      <c r="H47" s="16">
        <v>2656</v>
      </c>
      <c r="I47" s="16">
        <f>ROUND((E47*G47*1E-24*6.022*1E+23)/4,-2)</f>
        <v>300</v>
      </c>
      <c r="J47" s="16">
        <f>ROUND((F47*H47*1E-24*6.022*1E+23)/4,-2)</f>
        <v>400</v>
      </c>
      <c r="K47" s="16"/>
    </row>
    <row r="48" spans="1:11" x14ac:dyDescent="0.25">
      <c r="A48" s="1"/>
      <c r="B48" s="23"/>
      <c r="C48" s="24"/>
      <c r="D48" s="19" t="s">
        <v>103</v>
      </c>
      <c r="E48" s="10">
        <v>1.02</v>
      </c>
      <c r="F48" s="10">
        <v>0.85</v>
      </c>
      <c r="G48" s="16">
        <v>2114</v>
      </c>
      <c r="H48" s="16">
        <v>2274</v>
      </c>
      <c r="I48" s="16">
        <f t="shared" ref="I48" si="0">ROUND((E48*G48*1E-24*6.022*1E+23)/6,-2)</f>
        <v>200</v>
      </c>
      <c r="J48" s="16">
        <f>ROUND((F48*H48*1E-24*6.022*1E+23)/6,-2)</f>
        <v>200</v>
      </c>
      <c r="K48" s="16"/>
    </row>
    <row r="49" spans="1:11" x14ac:dyDescent="0.25">
      <c r="A49" s="1"/>
      <c r="B49" s="14"/>
      <c r="C49" s="14"/>
      <c r="D49" s="14"/>
      <c r="E49" s="17"/>
      <c r="F49" s="17"/>
      <c r="G49" s="17"/>
      <c r="H49" s="17"/>
      <c r="I49" s="14"/>
      <c r="J49" s="14"/>
      <c r="K49" s="1"/>
    </row>
    <row r="50" spans="1:11" x14ac:dyDescent="0.25">
      <c r="B50" s="1"/>
      <c r="C50" s="1"/>
      <c r="D50" s="1"/>
      <c r="E50" s="16"/>
      <c r="F50" s="16"/>
      <c r="G50" s="16"/>
      <c r="H50" s="16"/>
      <c r="I50" s="1"/>
      <c r="J50" s="1"/>
      <c r="K50" s="1"/>
    </row>
  </sheetData>
  <mergeCells count="51">
    <mergeCell ref="G2:H2"/>
    <mergeCell ref="I2:J2"/>
    <mergeCell ref="E3:F3"/>
    <mergeCell ref="G3:H3"/>
    <mergeCell ref="I3:J3"/>
    <mergeCell ref="E11:E14"/>
    <mergeCell ref="B2:B4"/>
    <mergeCell ref="C2:C4"/>
    <mergeCell ref="D2:D4"/>
    <mergeCell ref="E2:F2"/>
    <mergeCell ref="B8:B10"/>
    <mergeCell ref="C8:C9"/>
    <mergeCell ref="B11:B14"/>
    <mergeCell ref="C11:C14"/>
    <mergeCell ref="D11:D14"/>
    <mergeCell ref="F11:F14"/>
    <mergeCell ref="G11:G14"/>
    <mergeCell ref="H11:H14"/>
    <mergeCell ref="I11:I14"/>
    <mergeCell ref="J11:J14"/>
    <mergeCell ref="G18:G20"/>
    <mergeCell ref="H18:H20"/>
    <mergeCell ref="I18:I20"/>
    <mergeCell ref="J18:J20"/>
    <mergeCell ref="B18:B20"/>
    <mergeCell ref="C18:C20"/>
    <mergeCell ref="D18:D20"/>
    <mergeCell ref="E18:E20"/>
    <mergeCell ref="F18:F20"/>
    <mergeCell ref="I21:I22"/>
    <mergeCell ref="J21:J22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G21:G22"/>
    <mergeCell ref="B21:B22"/>
    <mergeCell ref="C21:C22"/>
    <mergeCell ref="D21:D22"/>
    <mergeCell ref="E21:E22"/>
    <mergeCell ref="B26:B28"/>
    <mergeCell ref="C26:C28"/>
    <mergeCell ref="H21:H22"/>
    <mergeCell ref="F21:F22"/>
    <mergeCell ref="B46:B48"/>
    <mergeCell ref="C46:C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Tab1 source data1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Zavrel</dc:creator>
  <cp:lastModifiedBy>Tomas Zavrel</cp:lastModifiedBy>
  <dcterms:created xsi:type="dcterms:W3CDTF">2018-05-10T15:51:19Z</dcterms:created>
  <dcterms:modified xsi:type="dcterms:W3CDTF">2018-10-02T11:31:14Z</dcterms:modified>
</cp:coreProperties>
</file>