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alph/Dropbox/New format of the single cell paper 2018/eLife revision/Figure_data/Fig5/"/>
    </mc:Choice>
  </mc:AlternateContent>
  <xr:revisionPtr revIDLastSave="0" documentId="8_{383865E5-609D-8141-904E-6ECE48BC7815}" xr6:coauthVersionLast="36" xr6:coauthVersionMax="36" xr10:uidLastSave="{00000000-0000-0000-0000-000000000000}"/>
  <bookViews>
    <workbookView xWindow="160" yWindow="460" windowWidth="33440" windowHeight="19660" tabRatio="500" xr2:uid="{00000000-000D-0000-FFFF-FFFF00000000}"/>
  </bookViews>
  <sheets>
    <sheet name="WIF GFP" sheetId="2" r:id="rId1"/>
    <sheet name="Ki67" sheetId="3" r:id="rId2"/>
    <sheet name="CD45" sheetId="1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7" i="2" l="1"/>
  <c r="G57" i="2" s="1"/>
  <c r="D57" i="2"/>
  <c r="B57" i="2"/>
  <c r="E57" i="2"/>
  <c r="F57" i="2" s="1"/>
  <c r="C37" i="2"/>
  <c r="G37" i="2" s="1"/>
  <c r="D37" i="2"/>
  <c r="B37" i="2"/>
  <c r="E37" i="2"/>
  <c r="F37" i="2" s="1"/>
  <c r="C27" i="2"/>
  <c r="D27" i="2"/>
  <c r="G27" i="2"/>
  <c r="B27" i="2"/>
  <c r="E27" i="2"/>
  <c r="F27" i="2"/>
  <c r="C12" i="2"/>
  <c r="G12" i="2" s="1"/>
  <c r="D12" i="2"/>
  <c r="B12" i="2"/>
  <c r="E12" i="2"/>
  <c r="F12" i="2" s="1"/>
  <c r="E59" i="3"/>
  <c r="B40" i="3"/>
  <c r="B41" i="3"/>
  <c r="B42" i="3"/>
  <c r="B43" i="3"/>
  <c r="B44" i="3"/>
  <c r="B45" i="3"/>
  <c r="B59" i="3" s="1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D59" i="3"/>
  <c r="C59" i="3"/>
  <c r="F59" i="3" s="1"/>
  <c r="E38" i="3"/>
  <c r="B33" i="3"/>
  <c r="B34" i="3"/>
  <c r="B35" i="3"/>
  <c r="B36" i="3"/>
  <c r="B37" i="3"/>
  <c r="B38" i="3"/>
  <c r="D38" i="3"/>
  <c r="F38" i="3" s="1"/>
  <c r="C38" i="3"/>
  <c r="E31" i="3"/>
  <c r="B17" i="3"/>
  <c r="B18" i="3"/>
  <c r="B19" i="3"/>
  <c r="B20" i="3"/>
  <c r="B31" i="3" s="1"/>
  <c r="B21" i="3"/>
  <c r="B22" i="3"/>
  <c r="B23" i="3"/>
  <c r="B24" i="3"/>
  <c r="B25" i="3"/>
  <c r="B26" i="3"/>
  <c r="B27" i="3"/>
  <c r="B28" i="3"/>
  <c r="B29" i="3"/>
  <c r="B30" i="3"/>
  <c r="D31" i="3"/>
  <c r="C31" i="3"/>
  <c r="F31" i="3"/>
  <c r="E15" i="3"/>
  <c r="B2" i="3"/>
  <c r="B15" i="3" s="1"/>
  <c r="B3" i="3"/>
  <c r="B4" i="3"/>
  <c r="B5" i="3"/>
  <c r="B6" i="3"/>
  <c r="B7" i="3"/>
  <c r="B8" i="3"/>
  <c r="B9" i="3"/>
  <c r="B10" i="3"/>
  <c r="B11" i="3"/>
  <c r="B12" i="3"/>
  <c r="B13" i="3"/>
  <c r="B14" i="3"/>
  <c r="D15" i="3"/>
  <c r="C15" i="3"/>
  <c r="F15" i="3"/>
  <c r="B43" i="1"/>
  <c r="C43" i="1"/>
  <c r="B42" i="1"/>
  <c r="C42" i="1"/>
  <c r="B41" i="1"/>
  <c r="C41" i="1"/>
  <c r="B40" i="1"/>
  <c r="C40" i="1"/>
  <c r="B39" i="1"/>
  <c r="C39" i="1"/>
  <c r="B38" i="1"/>
  <c r="C38" i="1"/>
  <c r="B37" i="1"/>
  <c r="C37" i="1"/>
  <c r="B35" i="1"/>
  <c r="C35" i="1"/>
  <c r="B34" i="1"/>
  <c r="B44" i="1" s="1"/>
  <c r="F44" i="1" s="1"/>
  <c r="C34" i="1"/>
  <c r="B33" i="1"/>
  <c r="C33" i="1"/>
  <c r="D44" i="1"/>
  <c r="B32" i="1"/>
  <c r="C32" i="1"/>
  <c r="C44" i="1" s="1"/>
  <c r="C25" i="1"/>
  <c r="B25" i="1"/>
  <c r="B29" i="1"/>
  <c r="C29" i="1"/>
  <c r="B28" i="1"/>
  <c r="B30" i="1" s="1"/>
  <c r="F30" i="1" s="1"/>
  <c r="C28" i="1"/>
  <c r="C30" i="1" s="1"/>
  <c r="E30" i="1" s="1"/>
  <c r="B27" i="1"/>
  <c r="C27" i="1"/>
  <c r="D30" i="1"/>
  <c r="C26" i="1"/>
  <c r="B22" i="1"/>
  <c r="C22" i="1"/>
  <c r="B21" i="1"/>
  <c r="C21" i="1"/>
  <c r="B20" i="1"/>
  <c r="C20" i="1"/>
  <c r="C17" i="1"/>
  <c r="C19" i="1"/>
  <c r="B18" i="1"/>
  <c r="C18" i="1"/>
  <c r="B17" i="1"/>
  <c r="B16" i="1"/>
  <c r="B23" i="1" s="1"/>
  <c r="C16" i="1"/>
  <c r="B15" i="1"/>
  <c r="C15" i="1"/>
  <c r="D23" i="1"/>
  <c r="F23" i="1" s="1"/>
  <c r="B14" i="1"/>
  <c r="C14" i="1"/>
  <c r="C23" i="1" s="1"/>
  <c r="B10" i="1"/>
  <c r="C10" i="1"/>
  <c r="B9" i="1"/>
  <c r="C9" i="1"/>
  <c r="B8" i="1"/>
  <c r="C8" i="1"/>
  <c r="B7" i="1"/>
  <c r="C7" i="1"/>
  <c r="C6" i="1"/>
  <c r="B6" i="1"/>
  <c r="C2" i="1"/>
  <c r="B2" i="1"/>
  <c r="B3" i="1"/>
  <c r="C3" i="1"/>
  <c r="B4" i="1"/>
  <c r="B11" i="1" s="1"/>
  <c r="C4" i="1"/>
  <c r="D11" i="1"/>
  <c r="E11" i="1" s="1"/>
  <c r="C11" i="1"/>
  <c r="E44" i="1" l="1"/>
  <c r="E23" i="1"/>
  <c r="F11" i="1"/>
</calcChain>
</file>

<file path=xl/sharedStrings.xml><?xml version="1.0" encoding="utf-8"?>
<sst xmlns="http://schemas.openxmlformats.org/spreadsheetml/2006/main" count="167" uniqueCount="72">
  <si>
    <t>Photo</t>
  </si>
  <si>
    <t>Dapi</t>
  </si>
  <si>
    <t>MI D3 15  01</t>
  </si>
  <si>
    <t>MI D3 15  02</t>
  </si>
  <si>
    <t>MI D3 15  03</t>
  </si>
  <si>
    <t>MI D3 15  04</t>
  </si>
  <si>
    <t>MI D3 15  05</t>
  </si>
  <si>
    <t>MI D3 15  06</t>
  </si>
  <si>
    <t>MI D3 15  07</t>
  </si>
  <si>
    <t>MI D3 15  08</t>
  </si>
  <si>
    <t>MI D3 15  09</t>
  </si>
  <si>
    <t>TOTAL</t>
  </si>
  <si>
    <t>MI D3 36 01</t>
  </si>
  <si>
    <t>MI D3 36 02</t>
  </si>
  <si>
    <t>MI D3 36 03</t>
  </si>
  <si>
    <t>MI D3 36 04</t>
  </si>
  <si>
    <t>MI D3 36 05</t>
  </si>
  <si>
    <t>MI D3 36 06</t>
  </si>
  <si>
    <t>MI D3 36 07</t>
  </si>
  <si>
    <t>MI D3 36 08</t>
  </si>
  <si>
    <t>MI D3 36 09</t>
  </si>
  <si>
    <t>MI D3 36 10</t>
  </si>
  <si>
    <t>MI D3 RaD 01</t>
  </si>
  <si>
    <t>MI D3 RaD 02</t>
  </si>
  <si>
    <t>MI D3 RaD 03</t>
  </si>
  <si>
    <t>MI D3 RaD 04</t>
  </si>
  <si>
    <t>MI D3 RaD 05</t>
  </si>
  <si>
    <t>MI D3 49 01</t>
  </si>
  <si>
    <t>MI D3 49 02</t>
  </si>
  <si>
    <t>MI D3 49 03</t>
  </si>
  <si>
    <t>MI D3 49 04</t>
  </si>
  <si>
    <t>MI D3 49 05</t>
  </si>
  <si>
    <t>MI D3 49 06</t>
  </si>
  <si>
    <t>MI D3 49 07</t>
  </si>
  <si>
    <t>MI D3 49 08</t>
  </si>
  <si>
    <t>MI D3 49 09</t>
  </si>
  <si>
    <t>MI D3 49 10</t>
  </si>
  <si>
    <t>MI D3 49 11</t>
  </si>
  <si>
    <t>MI D3 49 12</t>
  </si>
  <si>
    <t>Wif1</t>
  </si>
  <si>
    <t>CD45</t>
  </si>
  <si>
    <t>CD45+Wif1+</t>
  </si>
  <si>
    <t>%CD45+WIF1+ in CD45 fraction</t>
  </si>
  <si>
    <t>%CD45+WIF1+ in WIF1 fraction</t>
  </si>
  <si>
    <t>GFP</t>
  </si>
  <si>
    <t>Ki67</t>
  </si>
  <si>
    <t>Ki67+Wif1+</t>
  </si>
  <si>
    <t>Ki67+GFP+</t>
  </si>
  <si>
    <t>%Ki67+WIF+ in Wif1 fraction</t>
  </si>
  <si>
    <t>MI D3 15  10</t>
  </si>
  <si>
    <t>MI D3 15  11</t>
  </si>
  <si>
    <t>MI D3 15  12</t>
  </si>
  <si>
    <t>MI D3 15  13</t>
  </si>
  <si>
    <t>MI D3 36 11</t>
  </si>
  <si>
    <t>MI D3 36 12</t>
  </si>
  <si>
    <t>MI D3 36 13</t>
  </si>
  <si>
    <t>MI D3 36 14</t>
  </si>
  <si>
    <t>MI D3 49 13</t>
  </si>
  <si>
    <t>MI D3 49 14</t>
  </si>
  <si>
    <t>MI D3 49 15</t>
  </si>
  <si>
    <t>MI D3 49 16</t>
  </si>
  <si>
    <t>MI D3 49 18</t>
  </si>
  <si>
    <t>MI D3 49 19</t>
  </si>
  <si>
    <t>MI D3 49 20</t>
  </si>
  <si>
    <t>WIF</t>
  </si>
  <si>
    <t>GFP+WIF1+</t>
  </si>
  <si>
    <t>%WIF+GFP+in the WIF1 fraction</t>
  </si>
  <si>
    <t>%WIF+</t>
  </si>
  <si>
    <t>MI D3 RaD 06</t>
  </si>
  <si>
    <t>MI D3 RaD 07</t>
  </si>
  <si>
    <t>MI D3 RaD 08</t>
  </si>
  <si>
    <t>MI D3 49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</si>
</sst>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workbookViewId="0">
      <selection activeCell="L20" sqref="L20"/>
    </sheetView>
  </sheetViews>
  <sheetFormatPr baseColWidth="10" defaultRowHeight="16" x14ac:dyDescent="0.2"/>
  <cols>
    <col min="1" max="1" width="25.5" customWidth="1"/>
    <col min="6" max="6" width="27.1640625" customWidth="1"/>
  </cols>
  <sheetData>
    <row r="1" spans="1:7" x14ac:dyDescent="0.2">
      <c r="A1" t="s">
        <v>0</v>
      </c>
      <c r="B1" t="s">
        <v>44</v>
      </c>
      <c r="C1" t="s">
        <v>64</v>
      </c>
      <c r="D1" t="s">
        <v>1</v>
      </c>
      <c r="E1" t="s">
        <v>65</v>
      </c>
      <c r="F1" t="s">
        <v>66</v>
      </c>
      <c r="G1" t="s">
        <v>67</v>
      </c>
    </row>
    <row r="2" spans="1:7" x14ac:dyDescent="0.2">
      <c r="A2" t="s">
        <v>2</v>
      </c>
      <c r="B2">
        <v>62</v>
      </c>
      <c r="C2">
        <v>10</v>
      </c>
      <c r="D2">
        <v>557</v>
      </c>
      <c r="E2">
        <v>0</v>
      </c>
    </row>
    <row r="3" spans="1:7" x14ac:dyDescent="0.2">
      <c r="A3" t="s">
        <v>3</v>
      </c>
      <c r="B3">
        <v>80</v>
      </c>
      <c r="C3">
        <v>28</v>
      </c>
      <c r="D3">
        <v>492</v>
      </c>
      <c r="E3">
        <v>0</v>
      </c>
    </row>
    <row r="4" spans="1:7" x14ac:dyDescent="0.2">
      <c r="A4" t="s">
        <v>4</v>
      </c>
      <c r="B4">
        <v>63</v>
      </c>
      <c r="C4">
        <v>21</v>
      </c>
      <c r="D4">
        <v>391</v>
      </c>
      <c r="E4">
        <v>2</v>
      </c>
    </row>
    <row r="5" spans="1:7" x14ac:dyDescent="0.2">
      <c r="A5" t="s">
        <v>5</v>
      </c>
      <c r="B5">
        <v>95</v>
      </c>
      <c r="C5">
        <v>13</v>
      </c>
      <c r="D5">
        <v>499</v>
      </c>
      <c r="E5">
        <v>0</v>
      </c>
    </row>
    <row r="6" spans="1:7" x14ac:dyDescent="0.2">
      <c r="A6" t="s">
        <v>6</v>
      </c>
      <c r="B6">
        <v>53</v>
      </c>
      <c r="C6">
        <v>24</v>
      </c>
      <c r="D6">
        <v>351</v>
      </c>
      <c r="E6">
        <v>2</v>
      </c>
    </row>
    <row r="7" spans="1:7" x14ac:dyDescent="0.2">
      <c r="A7" t="s">
        <v>7</v>
      </c>
      <c r="B7">
        <v>46</v>
      </c>
      <c r="C7">
        <v>8</v>
      </c>
      <c r="D7">
        <v>342</v>
      </c>
      <c r="E7">
        <v>2</v>
      </c>
    </row>
    <row r="8" spans="1:7" x14ac:dyDescent="0.2">
      <c r="A8" t="s">
        <v>8</v>
      </c>
      <c r="B8">
        <v>34</v>
      </c>
      <c r="C8">
        <v>15</v>
      </c>
      <c r="D8">
        <v>303</v>
      </c>
      <c r="E8">
        <v>1</v>
      </c>
    </row>
    <row r="9" spans="1:7" x14ac:dyDescent="0.2">
      <c r="A9" t="s">
        <v>9</v>
      </c>
      <c r="B9">
        <v>32</v>
      </c>
      <c r="C9">
        <v>21</v>
      </c>
      <c r="D9">
        <v>328</v>
      </c>
      <c r="E9">
        <v>0</v>
      </c>
    </row>
    <row r="10" spans="1:7" x14ac:dyDescent="0.2">
      <c r="A10" t="s">
        <v>10</v>
      </c>
      <c r="B10">
        <v>35</v>
      </c>
      <c r="C10">
        <v>15</v>
      </c>
      <c r="D10">
        <v>286</v>
      </c>
      <c r="E10">
        <v>0</v>
      </c>
    </row>
    <row r="11" spans="1:7" x14ac:dyDescent="0.2">
      <c r="A11" t="s">
        <v>49</v>
      </c>
      <c r="B11">
        <v>23</v>
      </c>
      <c r="C11">
        <v>15</v>
      </c>
      <c r="D11">
        <v>378</v>
      </c>
      <c r="E11">
        <v>0</v>
      </c>
    </row>
    <row r="12" spans="1:7" x14ac:dyDescent="0.2">
      <c r="A12" t="s">
        <v>11</v>
      </c>
      <c r="B12">
        <f>SUM(B2:B11)</f>
        <v>523</v>
      </c>
      <c r="C12">
        <f t="shared" ref="C12:E12" si="0">SUM(C2:C11)</f>
        <v>170</v>
      </c>
      <c r="D12">
        <f>SUM(D2:D11)</f>
        <v>3927</v>
      </c>
      <c r="E12">
        <f t="shared" si="0"/>
        <v>7</v>
      </c>
      <c r="F12">
        <f>(E12*100)/C12</f>
        <v>4.117647058823529</v>
      </c>
      <c r="G12">
        <f>(C12*100)/D12</f>
        <v>4.329004329004329</v>
      </c>
    </row>
    <row r="14" spans="1:7" x14ac:dyDescent="0.2">
      <c r="A14" t="s">
        <v>12</v>
      </c>
      <c r="B14">
        <v>32</v>
      </c>
      <c r="C14">
        <v>14</v>
      </c>
      <c r="D14">
        <v>391</v>
      </c>
      <c r="E14">
        <v>1</v>
      </c>
    </row>
    <row r="15" spans="1:7" x14ac:dyDescent="0.2">
      <c r="A15" t="s">
        <v>13</v>
      </c>
      <c r="B15">
        <v>33</v>
      </c>
      <c r="C15">
        <v>12</v>
      </c>
      <c r="D15">
        <v>308</v>
      </c>
      <c r="E15">
        <v>1</v>
      </c>
    </row>
    <row r="16" spans="1:7" x14ac:dyDescent="0.2">
      <c r="A16" t="s">
        <v>14</v>
      </c>
      <c r="B16">
        <v>49</v>
      </c>
      <c r="C16">
        <v>19</v>
      </c>
      <c r="D16">
        <v>338</v>
      </c>
      <c r="E16">
        <v>2</v>
      </c>
    </row>
    <row r="17" spans="1:7" x14ac:dyDescent="0.2">
      <c r="A17" t="s">
        <v>15</v>
      </c>
      <c r="B17">
        <v>52</v>
      </c>
      <c r="C17">
        <v>7</v>
      </c>
      <c r="D17">
        <v>267</v>
      </c>
      <c r="E17">
        <v>0</v>
      </c>
    </row>
    <row r="18" spans="1:7" x14ac:dyDescent="0.2">
      <c r="A18" t="s">
        <v>16</v>
      </c>
      <c r="B18">
        <v>47</v>
      </c>
      <c r="C18">
        <v>10</v>
      </c>
      <c r="D18">
        <v>213</v>
      </c>
      <c r="E18">
        <v>3</v>
      </c>
    </row>
    <row r="19" spans="1:7" x14ac:dyDescent="0.2">
      <c r="A19" t="s">
        <v>17</v>
      </c>
      <c r="B19">
        <v>24</v>
      </c>
      <c r="C19">
        <v>12</v>
      </c>
      <c r="D19">
        <v>338</v>
      </c>
      <c r="E19">
        <v>0</v>
      </c>
    </row>
    <row r="20" spans="1:7" x14ac:dyDescent="0.2">
      <c r="A20" t="s">
        <v>18</v>
      </c>
      <c r="B20">
        <v>43</v>
      </c>
      <c r="C20">
        <v>9</v>
      </c>
      <c r="D20">
        <v>254</v>
      </c>
      <c r="E20">
        <v>2</v>
      </c>
    </row>
    <row r="21" spans="1:7" x14ac:dyDescent="0.2">
      <c r="A21" t="s">
        <v>19</v>
      </c>
      <c r="B21">
        <v>56</v>
      </c>
      <c r="C21">
        <v>18</v>
      </c>
      <c r="D21">
        <v>531</v>
      </c>
      <c r="E21">
        <v>1</v>
      </c>
    </row>
    <row r="22" spans="1:7" x14ac:dyDescent="0.2">
      <c r="A22" t="s">
        <v>20</v>
      </c>
      <c r="B22">
        <v>47</v>
      </c>
      <c r="C22">
        <v>7</v>
      </c>
      <c r="D22">
        <v>299</v>
      </c>
      <c r="E22">
        <v>0</v>
      </c>
    </row>
    <row r="23" spans="1:7" x14ac:dyDescent="0.2">
      <c r="A23" t="s">
        <v>21</v>
      </c>
      <c r="B23">
        <v>54</v>
      </c>
      <c r="C23">
        <v>9</v>
      </c>
      <c r="D23">
        <v>301</v>
      </c>
      <c r="E23">
        <v>1</v>
      </c>
    </row>
    <row r="24" spans="1:7" x14ac:dyDescent="0.2">
      <c r="A24" t="s">
        <v>53</v>
      </c>
      <c r="B24">
        <v>33</v>
      </c>
      <c r="C24">
        <v>7</v>
      </c>
      <c r="D24">
        <v>242</v>
      </c>
      <c r="E24">
        <v>0</v>
      </c>
    </row>
    <row r="25" spans="1:7" x14ac:dyDescent="0.2">
      <c r="A25" t="s">
        <v>54</v>
      </c>
      <c r="B25">
        <v>51</v>
      </c>
      <c r="C25">
        <v>13</v>
      </c>
      <c r="D25">
        <v>416</v>
      </c>
      <c r="E25">
        <v>0</v>
      </c>
    </row>
    <row r="26" spans="1:7" x14ac:dyDescent="0.2">
      <c r="A26" t="s">
        <v>55</v>
      </c>
      <c r="B26">
        <v>61</v>
      </c>
      <c r="C26">
        <v>14</v>
      </c>
      <c r="D26">
        <v>352</v>
      </c>
      <c r="E26">
        <v>0</v>
      </c>
    </row>
    <row r="27" spans="1:7" x14ac:dyDescent="0.2">
      <c r="A27" t="s">
        <v>11</v>
      </c>
      <c r="B27">
        <f>SUM(B14:B26)</f>
        <v>582</v>
      </c>
      <c r="C27">
        <f>SUM(C14:C26)</f>
        <v>151</v>
      </c>
      <c r="D27">
        <f>SUM(D14:D26)</f>
        <v>4250</v>
      </c>
      <c r="E27">
        <f>SUM(E14:E26)</f>
        <v>11</v>
      </c>
      <c r="F27">
        <f>(E27*100)/C27</f>
        <v>7.2847682119205297</v>
      </c>
      <c r="G27">
        <f>(C27*100)/D27</f>
        <v>3.552941176470588</v>
      </c>
    </row>
    <row r="29" spans="1:7" x14ac:dyDescent="0.2">
      <c r="A29" t="s">
        <v>22</v>
      </c>
      <c r="B29">
        <v>40</v>
      </c>
      <c r="C29">
        <v>12</v>
      </c>
      <c r="D29">
        <v>412</v>
      </c>
      <c r="E29">
        <v>0</v>
      </c>
    </row>
    <row r="30" spans="1:7" x14ac:dyDescent="0.2">
      <c r="A30" t="s">
        <v>23</v>
      </c>
      <c r="B30">
        <v>10</v>
      </c>
      <c r="C30">
        <v>10</v>
      </c>
      <c r="D30">
        <v>467</v>
      </c>
      <c r="E30">
        <v>0</v>
      </c>
    </row>
    <row r="31" spans="1:7" x14ac:dyDescent="0.2">
      <c r="A31" t="s">
        <v>24</v>
      </c>
      <c r="B31">
        <v>18</v>
      </c>
      <c r="C31">
        <v>14</v>
      </c>
      <c r="D31">
        <v>292</v>
      </c>
      <c r="E31">
        <v>2</v>
      </c>
    </row>
    <row r="32" spans="1:7" x14ac:dyDescent="0.2">
      <c r="A32" t="s">
        <v>25</v>
      </c>
      <c r="B32">
        <v>21</v>
      </c>
      <c r="C32">
        <v>6</v>
      </c>
      <c r="D32">
        <v>455</v>
      </c>
      <c r="E32">
        <v>0</v>
      </c>
    </row>
    <row r="33" spans="1:7" x14ac:dyDescent="0.2">
      <c r="A33" t="s">
        <v>26</v>
      </c>
      <c r="B33">
        <v>24</v>
      </c>
      <c r="C33">
        <v>10</v>
      </c>
      <c r="D33">
        <v>311</v>
      </c>
      <c r="E33">
        <v>1</v>
      </c>
    </row>
    <row r="34" spans="1:7" x14ac:dyDescent="0.2">
      <c r="A34" t="s">
        <v>68</v>
      </c>
      <c r="B34">
        <v>18</v>
      </c>
      <c r="C34">
        <v>4</v>
      </c>
      <c r="D34">
        <v>241</v>
      </c>
      <c r="E34">
        <v>0</v>
      </c>
    </row>
    <row r="35" spans="1:7" x14ac:dyDescent="0.2">
      <c r="A35" t="s">
        <v>69</v>
      </c>
      <c r="B35">
        <v>11</v>
      </c>
      <c r="C35">
        <v>13</v>
      </c>
      <c r="D35">
        <v>212</v>
      </c>
      <c r="E35">
        <v>0</v>
      </c>
    </row>
    <row r="36" spans="1:7" x14ac:dyDescent="0.2">
      <c r="A36" t="s">
        <v>70</v>
      </c>
      <c r="B36">
        <v>21</v>
      </c>
      <c r="C36">
        <v>5</v>
      </c>
      <c r="D36">
        <v>241</v>
      </c>
      <c r="E36">
        <v>1</v>
      </c>
    </row>
    <row r="37" spans="1:7" x14ac:dyDescent="0.2">
      <c r="A37" t="s">
        <v>11</v>
      </c>
      <c r="B37">
        <f>SUM(B29:B36)</f>
        <v>163</v>
      </c>
      <c r="C37">
        <f>SUM(C29:C36)</f>
        <v>74</v>
      </c>
      <c r="D37">
        <f>SUM(D29:D36)</f>
        <v>2631</v>
      </c>
      <c r="E37">
        <f>SUM(E29:E36)</f>
        <v>4</v>
      </c>
      <c r="F37">
        <f>(E37*100)/C37</f>
        <v>5.4054054054054053</v>
      </c>
      <c r="G37">
        <f>(C37*100)/D37</f>
        <v>2.8126187761307486</v>
      </c>
    </row>
    <row r="39" spans="1:7" x14ac:dyDescent="0.2">
      <c r="A39" t="s">
        <v>27</v>
      </c>
      <c r="B39">
        <v>45</v>
      </c>
      <c r="C39">
        <v>37</v>
      </c>
      <c r="D39">
        <v>343</v>
      </c>
      <c r="E39">
        <v>1</v>
      </c>
    </row>
    <row r="40" spans="1:7" x14ac:dyDescent="0.2">
      <c r="A40" t="s">
        <v>28</v>
      </c>
      <c r="B40">
        <v>64</v>
      </c>
      <c r="C40">
        <v>25</v>
      </c>
      <c r="D40">
        <v>326</v>
      </c>
      <c r="E40">
        <v>0</v>
      </c>
    </row>
    <row r="41" spans="1:7" x14ac:dyDescent="0.2">
      <c r="A41" t="s">
        <v>29</v>
      </c>
      <c r="B41">
        <v>66</v>
      </c>
      <c r="C41">
        <v>24</v>
      </c>
      <c r="D41">
        <v>421</v>
      </c>
      <c r="E41">
        <v>1</v>
      </c>
    </row>
    <row r="42" spans="1:7" x14ac:dyDescent="0.2">
      <c r="A42" t="s">
        <v>30</v>
      </c>
      <c r="B42">
        <v>46</v>
      </c>
      <c r="C42">
        <v>21</v>
      </c>
      <c r="D42">
        <v>412</v>
      </c>
      <c r="E42">
        <v>2</v>
      </c>
    </row>
    <row r="43" spans="1:7" x14ac:dyDescent="0.2">
      <c r="A43" t="s">
        <v>31</v>
      </c>
      <c r="B43">
        <v>45</v>
      </c>
      <c r="C43">
        <v>39</v>
      </c>
      <c r="D43">
        <v>455</v>
      </c>
      <c r="E43">
        <v>2</v>
      </c>
    </row>
    <row r="44" spans="1:7" x14ac:dyDescent="0.2">
      <c r="A44" t="s">
        <v>32</v>
      </c>
      <c r="B44">
        <v>43</v>
      </c>
      <c r="C44">
        <v>14</v>
      </c>
      <c r="D44">
        <v>308</v>
      </c>
      <c r="E44">
        <v>1</v>
      </c>
    </row>
    <row r="45" spans="1:7" x14ac:dyDescent="0.2">
      <c r="A45" t="s">
        <v>33</v>
      </c>
      <c r="B45">
        <v>49</v>
      </c>
      <c r="C45">
        <v>20</v>
      </c>
      <c r="D45">
        <v>314</v>
      </c>
      <c r="E45">
        <v>1</v>
      </c>
    </row>
    <row r="46" spans="1:7" x14ac:dyDescent="0.2">
      <c r="A46" t="s">
        <v>34</v>
      </c>
      <c r="B46">
        <v>32</v>
      </c>
      <c r="C46">
        <v>20</v>
      </c>
      <c r="D46">
        <v>291</v>
      </c>
      <c r="E46">
        <v>0</v>
      </c>
    </row>
    <row r="47" spans="1:7" x14ac:dyDescent="0.2">
      <c r="A47" t="s">
        <v>35</v>
      </c>
      <c r="B47">
        <v>51</v>
      </c>
      <c r="C47">
        <v>17</v>
      </c>
      <c r="D47">
        <v>390</v>
      </c>
      <c r="E47">
        <v>1</v>
      </c>
    </row>
    <row r="48" spans="1:7" x14ac:dyDescent="0.2">
      <c r="A48" t="s">
        <v>36</v>
      </c>
      <c r="B48">
        <v>30</v>
      </c>
      <c r="C48">
        <v>17</v>
      </c>
      <c r="D48">
        <v>313</v>
      </c>
      <c r="E48">
        <v>0</v>
      </c>
    </row>
    <row r="49" spans="1:7" x14ac:dyDescent="0.2">
      <c r="A49" t="s">
        <v>37</v>
      </c>
      <c r="B49">
        <v>32</v>
      </c>
      <c r="C49">
        <v>16</v>
      </c>
      <c r="D49">
        <v>306</v>
      </c>
      <c r="E49">
        <v>1</v>
      </c>
    </row>
    <row r="50" spans="1:7" x14ac:dyDescent="0.2">
      <c r="A50" t="s">
        <v>38</v>
      </c>
      <c r="B50">
        <v>40</v>
      </c>
      <c r="C50">
        <v>9</v>
      </c>
      <c r="D50">
        <v>325</v>
      </c>
      <c r="E50">
        <v>0</v>
      </c>
    </row>
    <row r="51" spans="1:7" x14ac:dyDescent="0.2">
      <c r="A51" t="s">
        <v>57</v>
      </c>
      <c r="B51">
        <v>56</v>
      </c>
      <c r="C51">
        <v>21</v>
      </c>
      <c r="D51">
        <v>414</v>
      </c>
      <c r="E51">
        <v>1</v>
      </c>
    </row>
    <row r="52" spans="1:7" x14ac:dyDescent="0.2">
      <c r="A52" t="s">
        <v>58</v>
      </c>
      <c r="B52">
        <v>30</v>
      </c>
      <c r="C52">
        <v>11</v>
      </c>
      <c r="D52">
        <v>279</v>
      </c>
      <c r="E52">
        <v>0</v>
      </c>
    </row>
    <row r="53" spans="1:7" x14ac:dyDescent="0.2">
      <c r="A53" t="s">
        <v>59</v>
      </c>
      <c r="B53">
        <v>55</v>
      </c>
      <c r="C53">
        <v>23</v>
      </c>
      <c r="D53">
        <v>382</v>
      </c>
      <c r="E53">
        <v>0</v>
      </c>
    </row>
    <row r="54" spans="1:7" x14ac:dyDescent="0.2">
      <c r="A54" t="s">
        <v>60</v>
      </c>
      <c r="B54">
        <v>53</v>
      </c>
      <c r="C54">
        <v>20</v>
      </c>
      <c r="D54">
        <v>409</v>
      </c>
      <c r="E54">
        <v>0</v>
      </c>
    </row>
    <row r="55" spans="1:7" x14ac:dyDescent="0.2">
      <c r="A55" t="s">
        <v>71</v>
      </c>
      <c r="B55">
        <v>25</v>
      </c>
      <c r="C55">
        <v>13</v>
      </c>
      <c r="D55">
        <v>445</v>
      </c>
      <c r="E55">
        <v>0</v>
      </c>
    </row>
    <row r="56" spans="1:7" x14ac:dyDescent="0.2">
      <c r="A56" t="s">
        <v>61</v>
      </c>
      <c r="B56">
        <v>49</v>
      </c>
      <c r="C56">
        <v>40</v>
      </c>
      <c r="D56">
        <v>459</v>
      </c>
      <c r="E56">
        <v>1</v>
      </c>
    </row>
    <row r="57" spans="1:7" x14ac:dyDescent="0.2">
      <c r="A57" t="s">
        <v>11</v>
      </c>
      <c r="B57">
        <f>SUM(B39:B56)</f>
        <v>811</v>
      </c>
      <c r="C57">
        <f>SUM(C39:C56)</f>
        <v>387</v>
      </c>
      <c r="D57">
        <f>SUM(D39:D56)</f>
        <v>6592</v>
      </c>
      <c r="E57">
        <f>SUM(E39:E56)</f>
        <v>12</v>
      </c>
      <c r="F57">
        <f>(E57*100)/C57</f>
        <v>3.1007751937984498</v>
      </c>
      <c r="G57">
        <f>(C57*100)/D57</f>
        <v>5.870752427184466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9"/>
  <sheetViews>
    <sheetView workbookViewId="0">
      <selection activeCell="A60" sqref="A60:XFD60"/>
    </sheetView>
  </sheetViews>
  <sheetFormatPr baseColWidth="10" defaultRowHeight="16" x14ac:dyDescent="0.2"/>
  <cols>
    <col min="1" max="1" width="13.1640625" customWidth="1"/>
    <col min="6" max="6" width="24.83203125" customWidth="1"/>
  </cols>
  <sheetData>
    <row r="1" spans="1:6" x14ac:dyDescent="0.2">
      <c r="A1" t="s">
        <v>0</v>
      </c>
      <c r="B1" t="s">
        <v>45</v>
      </c>
      <c r="C1" t="s">
        <v>39</v>
      </c>
      <c r="D1" t="s">
        <v>46</v>
      </c>
      <c r="E1" t="s">
        <v>47</v>
      </c>
      <c r="F1" t="s">
        <v>48</v>
      </c>
    </row>
    <row r="2" spans="1:6" x14ac:dyDescent="0.2">
      <c r="A2" t="s">
        <v>2</v>
      </c>
      <c r="B2">
        <f>45+15</f>
        <v>60</v>
      </c>
      <c r="C2">
        <v>11</v>
      </c>
      <c r="D2">
        <v>1</v>
      </c>
      <c r="E2">
        <v>15</v>
      </c>
    </row>
    <row r="3" spans="1:6" x14ac:dyDescent="0.2">
      <c r="A3" t="s">
        <v>3</v>
      </c>
      <c r="B3">
        <f>48+25</f>
        <v>73</v>
      </c>
      <c r="C3">
        <v>15</v>
      </c>
      <c r="D3">
        <v>3</v>
      </c>
      <c r="E3">
        <v>25</v>
      </c>
    </row>
    <row r="4" spans="1:6" x14ac:dyDescent="0.2">
      <c r="A4" t="s">
        <v>4</v>
      </c>
      <c r="B4">
        <f>8+3</f>
        <v>11</v>
      </c>
      <c r="C4">
        <v>12</v>
      </c>
      <c r="D4">
        <v>2</v>
      </c>
      <c r="E4">
        <v>3</v>
      </c>
    </row>
    <row r="5" spans="1:6" x14ac:dyDescent="0.2">
      <c r="A5" t="s">
        <v>5</v>
      </c>
      <c r="B5">
        <f>33+9</f>
        <v>42</v>
      </c>
      <c r="C5">
        <v>32</v>
      </c>
      <c r="D5">
        <v>6</v>
      </c>
      <c r="E5">
        <v>9</v>
      </c>
    </row>
    <row r="6" spans="1:6" x14ac:dyDescent="0.2">
      <c r="A6" t="s">
        <v>6</v>
      </c>
      <c r="B6">
        <f>27+23</f>
        <v>50</v>
      </c>
      <c r="C6">
        <v>21</v>
      </c>
      <c r="D6">
        <v>8</v>
      </c>
      <c r="E6">
        <v>23</v>
      </c>
    </row>
    <row r="7" spans="1:6" x14ac:dyDescent="0.2">
      <c r="A7" t="s">
        <v>7</v>
      </c>
      <c r="B7">
        <f>36+20</f>
        <v>56</v>
      </c>
      <c r="C7">
        <v>24</v>
      </c>
      <c r="D7">
        <v>7</v>
      </c>
      <c r="E7">
        <v>20</v>
      </c>
    </row>
    <row r="8" spans="1:6" x14ac:dyDescent="0.2">
      <c r="A8" t="s">
        <v>8</v>
      </c>
      <c r="B8">
        <f>28+17</f>
        <v>45</v>
      </c>
      <c r="C8">
        <v>19</v>
      </c>
      <c r="D8">
        <v>5</v>
      </c>
      <c r="E8">
        <v>17</v>
      </c>
    </row>
    <row r="9" spans="1:6" x14ac:dyDescent="0.2">
      <c r="A9" t="s">
        <v>9</v>
      </c>
      <c r="B9">
        <f>30+29</f>
        <v>59</v>
      </c>
      <c r="C9">
        <v>17</v>
      </c>
      <c r="D9">
        <v>7</v>
      </c>
      <c r="E9">
        <v>29</v>
      </c>
    </row>
    <row r="10" spans="1:6" x14ac:dyDescent="0.2">
      <c r="A10" t="s">
        <v>10</v>
      </c>
      <c r="B10">
        <f>30+22</f>
        <v>52</v>
      </c>
      <c r="C10">
        <v>14</v>
      </c>
      <c r="D10">
        <v>1</v>
      </c>
      <c r="E10">
        <v>22</v>
      </c>
    </row>
    <row r="11" spans="1:6" x14ac:dyDescent="0.2">
      <c r="A11" t="s">
        <v>49</v>
      </c>
      <c r="B11">
        <f>28+10</f>
        <v>38</v>
      </c>
      <c r="C11">
        <v>11</v>
      </c>
      <c r="D11">
        <v>5</v>
      </c>
      <c r="E11">
        <v>10</v>
      </c>
    </row>
    <row r="12" spans="1:6" x14ac:dyDescent="0.2">
      <c r="A12" t="s">
        <v>50</v>
      </c>
      <c r="B12">
        <f>31+24</f>
        <v>55</v>
      </c>
      <c r="C12">
        <v>22</v>
      </c>
      <c r="D12">
        <v>4</v>
      </c>
      <c r="E12">
        <v>24</v>
      </c>
    </row>
    <row r="13" spans="1:6" x14ac:dyDescent="0.2">
      <c r="A13" t="s">
        <v>51</v>
      </c>
      <c r="B13">
        <f>11+38</f>
        <v>49</v>
      </c>
      <c r="C13">
        <v>22</v>
      </c>
      <c r="D13">
        <v>4</v>
      </c>
      <c r="E13">
        <v>11</v>
      </c>
    </row>
    <row r="14" spans="1:6" x14ac:dyDescent="0.2">
      <c r="A14" t="s">
        <v>52</v>
      </c>
      <c r="B14">
        <f>50+39</f>
        <v>89</v>
      </c>
      <c r="C14">
        <v>30</v>
      </c>
      <c r="D14">
        <v>5</v>
      </c>
      <c r="E14">
        <v>39</v>
      </c>
    </row>
    <row r="15" spans="1:6" x14ac:dyDescent="0.2">
      <c r="A15" t="s">
        <v>11</v>
      </c>
      <c r="B15">
        <f t="shared" ref="B15" si="0">SUM(B2:B14)</f>
        <v>679</v>
      </c>
      <c r="C15">
        <f>SUM(C2:C14)</f>
        <v>250</v>
      </c>
      <c r="D15">
        <f t="shared" ref="D15" si="1">SUM(D2:D14)</f>
        <v>58</v>
      </c>
      <c r="E15">
        <f>SUM(E2:E14)</f>
        <v>247</v>
      </c>
      <c r="F15">
        <f>(D15*100)/C15</f>
        <v>23.2</v>
      </c>
    </row>
    <row r="17" spans="1:6" x14ac:dyDescent="0.2">
      <c r="A17" t="s">
        <v>12</v>
      </c>
      <c r="B17">
        <f>35+21</f>
        <v>56</v>
      </c>
      <c r="C17">
        <v>27</v>
      </c>
      <c r="D17">
        <v>4</v>
      </c>
      <c r="E17">
        <v>21</v>
      </c>
    </row>
    <row r="18" spans="1:6" x14ac:dyDescent="0.2">
      <c r="A18" t="s">
        <v>13</v>
      </c>
      <c r="B18">
        <f>48+24</f>
        <v>72</v>
      </c>
      <c r="C18">
        <v>15</v>
      </c>
      <c r="D18">
        <v>2</v>
      </c>
      <c r="E18">
        <v>24</v>
      </c>
    </row>
    <row r="19" spans="1:6" x14ac:dyDescent="0.2">
      <c r="A19" t="s">
        <v>14</v>
      </c>
      <c r="B19">
        <f>13+25</f>
        <v>38</v>
      </c>
      <c r="C19">
        <v>17</v>
      </c>
      <c r="D19">
        <v>3</v>
      </c>
      <c r="E19">
        <v>25</v>
      </c>
    </row>
    <row r="20" spans="1:6" x14ac:dyDescent="0.2">
      <c r="A20" t="s">
        <v>15</v>
      </c>
      <c r="B20">
        <f>14+22</f>
        <v>36</v>
      </c>
      <c r="C20">
        <v>13</v>
      </c>
      <c r="D20">
        <v>0</v>
      </c>
      <c r="E20">
        <v>22</v>
      </c>
    </row>
    <row r="21" spans="1:6" x14ac:dyDescent="0.2">
      <c r="A21" t="s">
        <v>16</v>
      </c>
      <c r="B21">
        <f>52+20</f>
        <v>72</v>
      </c>
      <c r="C21">
        <v>19</v>
      </c>
      <c r="D21">
        <v>2</v>
      </c>
      <c r="E21">
        <v>20</v>
      </c>
    </row>
    <row r="22" spans="1:6" x14ac:dyDescent="0.2">
      <c r="A22" t="s">
        <v>17</v>
      </c>
      <c r="B22">
        <f>64+14</f>
        <v>78</v>
      </c>
      <c r="C22">
        <v>19</v>
      </c>
      <c r="D22">
        <v>5</v>
      </c>
      <c r="E22">
        <v>14</v>
      </c>
    </row>
    <row r="23" spans="1:6" x14ac:dyDescent="0.2">
      <c r="A23" t="s">
        <v>18</v>
      </c>
      <c r="B23">
        <f>29+14</f>
        <v>43</v>
      </c>
      <c r="C23">
        <v>20</v>
      </c>
      <c r="D23">
        <v>6</v>
      </c>
      <c r="E23">
        <v>14</v>
      </c>
    </row>
    <row r="24" spans="1:6" x14ac:dyDescent="0.2">
      <c r="A24" t="s">
        <v>19</v>
      </c>
      <c r="B24">
        <f>26+19</f>
        <v>45</v>
      </c>
      <c r="C24">
        <v>22</v>
      </c>
      <c r="D24">
        <v>3</v>
      </c>
      <c r="E24">
        <v>19</v>
      </c>
    </row>
    <row r="25" spans="1:6" x14ac:dyDescent="0.2">
      <c r="A25" t="s">
        <v>20</v>
      </c>
      <c r="B25">
        <f>31+12</f>
        <v>43</v>
      </c>
      <c r="C25">
        <v>6</v>
      </c>
      <c r="D25">
        <v>0</v>
      </c>
      <c r="E25">
        <v>12</v>
      </c>
    </row>
    <row r="26" spans="1:6" x14ac:dyDescent="0.2">
      <c r="A26" t="s">
        <v>21</v>
      </c>
      <c r="B26">
        <f>30+22</f>
        <v>52</v>
      </c>
      <c r="C26">
        <v>26</v>
      </c>
      <c r="D26">
        <v>4</v>
      </c>
      <c r="E26">
        <v>22</v>
      </c>
    </row>
    <row r="27" spans="1:6" x14ac:dyDescent="0.2">
      <c r="A27" t="s">
        <v>53</v>
      </c>
      <c r="B27">
        <f>21+24</f>
        <v>45</v>
      </c>
      <c r="C27">
        <v>10</v>
      </c>
      <c r="D27">
        <v>2</v>
      </c>
      <c r="E27">
        <v>24</v>
      </c>
    </row>
    <row r="28" spans="1:6" x14ac:dyDescent="0.2">
      <c r="A28" t="s">
        <v>54</v>
      </c>
      <c r="B28">
        <f>40+21</f>
        <v>61</v>
      </c>
      <c r="C28">
        <v>16</v>
      </c>
      <c r="D28">
        <v>3</v>
      </c>
      <c r="E28">
        <v>21</v>
      </c>
    </row>
    <row r="29" spans="1:6" x14ac:dyDescent="0.2">
      <c r="A29" t="s">
        <v>55</v>
      </c>
      <c r="B29">
        <f>9+12</f>
        <v>21</v>
      </c>
      <c r="C29">
        <v>10</v>
      </c>
      <c r="D29">
        <v>2</v>
      </c>
      <c r="E29">
        <v>12</v>
      </c>
    </row>
    <row r="30" spans="1:6" x14ac:dyDescent="0.2">
      <c r="A30" t="s">
        <v>56</v>
      </c>
      <c r="B30">
        <f>20+17</f>
        <v>37</v>
      </c>
      <c r="C30">
        <v>15</v>
      </c>
      <c r="D30">
        <v>3</v>
      </c>
      <c r="E30">
        <v>17</v>
      </c>
    </row>
    <row r="31" spans="1:6" x14ac:dyDescent="0.2">
      <c r="A31" t="s">
        <v>11</v>
      </c>
      <c r="B31">
        <f t="shared" ref="B31:D31" si="2">SUM(B17:B30)</f>
        <v>699</v>
      </c>
      <c r="C31">
        <f t="shared" si="2"/>
        <v>235</v>
      </c>
      <c r="D31">
        <f t="shared" si="2"/>
        <v>39</v>
      </c>
      <c r="E31">
        <f>SUM(E17:E30)</f>
        <v>267</v>
      </c>
      <c r="F31">
        <f>(D31*100)/C31</f>
        <v>16.595744680851062</v>
      </c>
    </row>
    <row r="33" spans="1:6" x14ac:dyDescent="0.2">
      <c r="A33" t="s">
        <v>22</v>
      </c>
      <c r="B33">
        <f>9+15</f>
        <v>24</v>
      </c>
      <c r="C33">
        <v>9</v>
      </c>
      <c r="D33">
        <v>2</v>
      </c>
      <c r="E33">
        <v>15</v>
      </c>
    </row>
    <row r="34" spans="1:6" x14ac:dyDescent="0.2">
      <c r="A34" t="s">
        <v>23</v>
      </c>
      <c r="B34">
        <f>1+4</f>
        <v>5</v>
      </c>
      <c r="C34">
        <v>10</v>
      </c>
      <c r="D34">
        <v>0</v>
      </c>
      <c r="E34">
        <v>4</v>
      </c>
    </row>
    <row r="35" spans="1:6" x14ac:dyDescent="0.2">
      <c r="A35" t="s">
        <v>24</v>
      </c>
      <c r="B35">
        <f>43+22</f>
        <v>65</v>
      </c>
      <c r="C35">
        <v>5</v>
      </c>
      <c r="D35">
        <v>1</v>
      </c>
      <c r="E35">
        <v>22</v>
      </c>
    </row>
    <row r="36" spans="1:6" x14ac:dyDescent="0.2">
      <c r="A36" t="s">
        <v>25</v>
      </c>
      <c r="B36">
        <f>26+11</f>
        <v>37</v>
      </c>
      <c r="C36">
        <v>7</v>
      </c>
      <c r="D36">
        <v>0</v>
      </c>
      <c r="E36">
        <v>11</v>
      </c>
    </row>
    <row r="37" spans="1:6" x14ac:dyDescent="0.2">
      <c r="A37" t="s">
        <v>26</v>
      </c>
      <c r="B37">
        <f>25+13</f>
        <v>38</v>
      </c>
      <c r="C37">
        <v>20</v>
      </c>
      <c r="D37">
        <v>2</v>
      </c>
      <c r="E37">
        <v>13</v>
      </c>
    </row>
    <row r="38" spans="1:6" x14ac:dyDescent="0.2">
      <c r="A38" t="s">
        <v>11</v>
      </c>
      <c r="B38">
        <f t="shared" ref="B38:D38" si="3">SUM(B33:B37)</f>
        <v>169</v>
      </c>
      <c r="C38">
        <f t="shared" si="3"/>
        <v>51</v>
      </c>
      <c r="D38">
        <f t="shared" si="3"/>
        <v>5</v>
      </c>
      <c r="E38">
        <f>SUM(E33:E37)</f>
        <v>65</v>
      </c>
      <c r="F38">
        <f>(D38*100)/C38</f>
        <v>9.8039215686274517</v>
      </c>
    </row>
    <row r="40" spans="1:6" x14ac:dyDescent="0.2">
      <c r="A40" t="s">
        <v>27</v>
      </c>
      <c r="B40">
        <f>100+37</f>
        <v>137</v>
      </c>
      <c r="C40">
        <v>34</v>
      </c>
      <c r="D40">
        <v>0</v>
      </c>
      <c r="E40">
        <v>37</v>
      </c>
    </row>
    <row r="41" spans="1:6" x14ac:dyDescent="0.2">
      <c r="A41" t="s">
        <v>28</v>
      </c>
      <c r="B41">
        <f>60+41</f>
        <v>101</v>
      </c>
      <c r="C41">
        <v>27</v>
      </c>
      <c r="D41">
        <v>7</v>
      </c>
      <c r="E41">
        <v>41</v>
      </c>
    </row>
    <row r="42" spans="1:6" x14ac:dyDescent="0.2">
      <c r="A42" t="s">
        <v>29</v>
      </c>
      <c r="B42">
        <f>33+37</f>
        <v>70</v>
      </c>
      <c r="C42">
        <v>12</v>
      </c>
      <c r="D42">
        <v>4</v>
      </c>
      <c r="E42">
        <v>33</v>
      </c>
    </row>
    <row r="43" spans="1:6" x14ac:dyDescent="0.2">
      <c r="A43" t="s">
        <v>30</v>
      </c>
      <c r="B43">
        <f>30+20</f>
        <v>50</v>
      </c>
      <c r="C43">
        <v>13</v>
      </c>
      <c r="D43">
        <v>6</v>
      </c>
      <c r="E43">
        <v>20</v>
      </c>
    </row>
    <row r="44" spans="1:6" x14ac:dyDescent="0.2">
      <c r="A44" t="s">
        <v>31</v>
      </c>
      <c r="B44">
        <f>30+25</f>
        <v>55</v>
      </c>
      <c r="C44">
        <v>20</v>
      </c>
      <c r="D44">
        <v>8</v>
      </c>
      <c r="E44">
        <v>25</v>
      </c>
    </row>
    <row r="45" spans="1:6" x14ac:dyDescent="0.2">
      <c r="A45" t="s">
        <v>32</v>
      </c>
      <c r="B45">
        <f>35+17</f>
        <v>52</v>
      </c>
      <c r="C45">
        <v>24</v>
      </c>
      <c r="D45">
        <v>9</v>
      </c>
      <c r="E45">
        <v>17</v>
      </c>
    </row>
    <row r="46" spans="1:6" x14ac:dyDescent="0.2">
      <c r="A46" t="s">
        <v>33</v>
      </c>
      <c r="B46">
        <f>15+64</f>
        <v>79</v>
      </c>
      <c r="C46">
        <v>40</v>
      </c>
      <c r="D46">
        <v>7</v>
      </c>
      <c r="E46">
        <v>15</v>
      </c>
    </row>
    <row r="47" spans="1:6" x14ac:dyDescent="0.2">
      <c r="A47" t="s">
        <v>34</v>
      </c>
      <c r="B47">
        <f>21+35</f>
        <v>56</v>
      </c>
      <c r="C47">
        <v>15</v>
      </c>
      <c r="D47">
        <v>1</v>
      </c>
      <c r="E47">
        <v>21</v>
      </c>
    </row>
    <row r="48" spans="1:6" x14ac:dyDescent="0.2">
      <c r="A48" t="s">
        <v>35</v>
      </c>
      <c r="B48">
        <f>29+15</f>
        <v>44</v>
      </c>
      <c r="C48">
        <v>24</v>
      </c>
      <c r="D48">
        <v>5</v>
      </c>
      <c r="E48">
        <v>15</v>
      </c>
    </row>
    <row r="49" spans="1:6" x14ac:dyDescent="0.2">
      <c r="A49" t="s">
        <v>36</v>
      </c>
      <c r="B49">
        <f>32+16</f>
        <v>48</v>
      </c>
      <c r="C49">
        <v>17</v>
      </c>
      <c r="D49">
        <v>3</v>
      </c>
      <c r="E49">
        <v>16</v>
      </c>
    </row>
    <row r="50" spans="1:6" x14ac:dyDescent="0.2">
      <c r="A50" t="s">
        <v>37</v>
      </c>
      <c r="B50">
        <f>51+22</f>
        <v>73</v>
      </c>
      <c r="C50">
        <v>21</v>
      </c>
      <c r="D50">
        <v>2</v>
      </c>
      <c r="E50">
        <v>22</v>
      </c>
    </row>
    <row r="51" spans="1:6" x14ac:dyDescent="0.2">
      <c r="A51" t="s">
        <v>38</v>
      </c>
      <c r="B51">
        <f>29+14</f>
        <v>43</v>
      </c>
      <c r="C51">
        <v>23</v>
      </c>
      <c r="D51">
        <v>5</v>
      </c>
      <c r="E51">
        <v>14</v>
      </c>
    </row>
    <row r="52" spans="1:6" x14ac:dyDescent="0.2">
      <c r="A52" t="s">
        <v>57</v>
      </c>
      <c r="B52">
        <f>45+40</f>
        <v>85</v>
      </c>
      <c r="C52">
        <v>25</v>
      </c>
      <c r="D52">
        <v>2</v>
      </c>
      <c r="E52">
        <v>40</v>
      </c>
    </row>
    <row r="53" spans="1:6" x14ac:dyDescent="0.2">
      <c r="A53" t="s">
        <v>58</v>
      </c>
      <c r="B53">
        <f>22+13</f>
        <v>35</v>
      </c>
      <c r="C53">
        <v>27</v>
      </c>
      <c r="D53">
        <v>5</v>
      </c>
      <c r="E53">
        <v>13</v>
      </c>
    </row>
    <row r="54" spans="1:6" x14ac:dyDescent="0.2">
      <c r="A54" t="s">
        <v>59</v>
      </c>
      <c r="B54">
        <f>47+23</f>
        <v>70</v>
      </c>
      <c r="C54">
        <v>30</v>
      </c>
      <c r="D54">
        <v>7</v>
      </c>
      <c r="E54">
        <v>23</v>
      </c>
    </row>
    <row r="55" spans="1:6" x14ac:dyDescent="0.2">
      <c r="A55" t="s">
        <v>60</v>
      </c>
      <c r="B55">
        <f>60+22</f>
        <v>82</v>
      </c>
      <c r="C55">
        <v>53</v>
      </c>
      <c r="D55">
        <v>4</v>
      </c>
      <c r="E55">
        <v>22</v>
      </c>
    </row>
    <row r="56" spans="1:6" x14ac:dyDescent="0.2">
      <c r="A56" t="s">
        <v>61</v>
      </c>
      <c r="B56">
        <f>80+14</f>
        <v>94</v>
      </c>
      <c r="C56">
        <v>26</v>
      </c>
      <c r="D56">
        <v>7</v>
      </c>
      <c r="E56">
        <v>14</v>
      </c>
    </row>
    <row r="57" spans="1:6" x14ac:dyDescent="0.2">
      <c r="A57" t="s">
        <v>62</v>
      </c>
      <c r="B57">
        <f>42+15</f>
        <v>57</v>
      </c>
      <c r="C57">
        <v>41</v>
      </c>
      <c r="D57">
        <v>11</v>
      </c>
      <c r="E57">
        <v>15</v>
      </c>
    </row>
    <row r="58" spans="1:6" x14ac:dyDescent="0.2">
      <c r="A58" t="s">
        <v>63</v>
      </c>
      <c r="B58">
        <f>20+20</f>
        <v>40</v>
      </c>
      <c r="C58">
        <v>21</v>
      </c>
      <c r="D58">
        <v>3</v>
      </c>
      <c r="E58">
        <v>20</v>
      </c>
    </row>
    <row r="59" spans="1:6" x14ac:dyDescent="0.2">
      <c r="A59" t="s">
        <v>11</v>
      </c>
      <c r="B59">
        <f t="shared" ref="B59:D59" si="4">SUM(B40:B58)</f>
        <v>1271</v>
      </c>
      <c r="C59">
        <f t="shared" si="4"/>
        <v>493</v>
      </c>
      <c r="D59">
        <f t="shared" si="4"/>
        <v>96</v>
      </c>
      <c r="E59">
        <f>SUM(E40:E58)</f>
        <v>423</v>
      </c>
      <c r="F59">
        <f>(D59*100)/C59</f>
        <v>19.472616632860042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4"/>
  <sheetViews>
    <sheetView workbookViewId="0">
      <selection activeCell="F1" sqref="F1"/>
    </sheetView>
  </sheetViews>
  <sheetFormatPr baseColWidth="10" defaultRowHeight="16" x14ac:dyDescent="0.2"/>
  <cols>
    <col min="1" max="1" width="13.1640625" customWidth="1"/>
    <col min="5" max="5" width="26.5" customWidth="1"/>
    <col min="6" max="6" width="26.83203125" customWidth="1"/>
  </cols>
  <sheetData>
    <row r="1" spans="1:6" x14ac:dyDescent="0.2">
      <c r="A1" t="s">
        <v>0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</row>
    <row r="2" spans="1:6" x14ac:dyDescent="0.2">
      <c r="A2" t="s">
        <v>2</v>
      </c>
      <c r="B2">
        <f>21+1</f>
        <v>22</v>
      </c>
      <c r="C2">
        <f>25+1</f>
        <v>26</v>
      </c>
      <c r="D2">
        <v>1</v>
      </c>
    </row>
    <row r="3" spans="1:6" x14ac:dyDescent="0.2">
      <c r="A3" t="s">
        <v>3</v>
      </c>
      <c r="B3">
        <f>10+5</f>
        <v>15</v>
      </c>
      <c r="C3">
        <f>43+5</f>
        <v>48</v>
      </c>
      <c r="D3">
        <v>5</v>
      </c>
    </row>
    <row r="4" spans="1:6" x14ac:dyDescent="0.2">
      <c r="A4" t="s">
        <v>4</v>
      </c>
      <c r="B4">
        <f>20+4</f>
        <v>24</v>
      </c>
      <c r="C4">
        <f>53+4</f>
        <v>57</v>
      </c>
      <c r="D4">
        <v>4</v>
      </c>
    </row>
    <row r="5" spans="1:6" x14ac:dyDescent="0.2">
      <c r="A5" t="s">
        <v>5</v>
      </c>
      <c r="B5">
        <v>12</v>
      </c>
      <c r="C5">
        <v>18</v>
      </c>
      <c r="D5">
        <v>0</v>
      </c>
    </row>
    <row r="6" spans="1:6" x14ac:dyDescent="0.2">
      <c r="A6" t="s">
        <v>6</v>
      </c>
      <c r="B6">
        <f>3+4</f>
        <v>7</v>
      </c>
      <c r="C6">
        <f>3+36</f>
        <v>39</v>
      </c>
      <c r="D6">
        <v>3</v>
      </c>
    </row>
    <row r="7" spans="1:6" x14ac:dyDescent="0.2">
      <c r="A7" t="s">
        <v>7</v>
      </c>
      <c r="B7">
        <f>15+1</f>
        <v>16</v>
      </c>
      <c r="C7">
        <f>78+1</f>
        <v>79</v>
      </c>
      <c r="D7">
        <v>1</v>
      </c>
    </row>
    <row r="8" spans="1:6" x14ac:dyDescent="0.2">
      <c r="A8" t="s">
        <v>8</v>
      </c>
      <c r="B8">
        <f>5+2</f>
        <v>7</v>
      </c>
      <c r="C8">
        <f>86+2</f>
        <v>88</v>
      </c>
      <c r="D8">
        <v>2</v>
      </c>
    </row>
    <row r="9" spans="1:6" x14ac:dyDescent="0.2">
      <c r="A9" t="s">
        <v>9</v>
      </c>
      <c r="B9">
        <f>5+1</f>
        <v>6</v>
      </c>
      <c r="C9">
        <f>30+1</f>
        <v>31</v>
      </c>
      <c r="D9">
        <v>1</v>
      </c>
    </row>
    <row r="10" spans="1:6" x14ac:dyDescent="0.2">
      <c r="A10" t="s">
        <v>10</v>
      </c>
      <c r="B10">
        <f>20+1</f>
        <v>21</v>
      </c>
      <c r="C10">
        <f>50+1</f>
        <v>51</v>
      </c>
      <c r="D10">
        <v>1</v>
      </c>
    </row>
    <row r="11" spans="1:6" x14ac:dyDescent="0.2">
      <c r="A11" t="s">
        <v>11</v>
      </c>
      <c r="B11">
        <f>SUM(B2:B10)</f>
        <v>130</v>
      </c>
      <c r="C11">
        <f>SUM(C2:C10)</f>
        <v>437</v>
      </c>
      <c r="D11">
        <f>SUM(D2:D10)</f>
        <v>18</v>
      </c>
      <c r="E11">
        <f>(D11*100)/C11</f>
        <v>4.1189931350114417</v>
      </c>
      <c r="F11">
        <f>(D11*100)/B11</f>
        <v>13.846153846153847</v>
      </c>
    </row>
    <row r="13" spans="1:6" x14ac:dyDescent="0.2">
      <c r="A13" t="s">
        <v>12</v>
      </c>
      <c r="B13">
        <v>16</v>
      </c>
      <c r="C13">
        <v>31</v>
      </c>
      <c r="D13">
        <v>0</v>
      </c>
    </row>
    <row r="14" spans="1:6" x14ac:dyDescent="0.2">
      <c r="A14" t="s">
        <v>13</v>
      </c>
      <c r="B14">
        <f>7+3</f>
        <v>10</v>
      </c>
      <c r="C14">
        <f>52+3</f>
        <v>55</v>
      </c>
      <c r="D14">
        <v>3</v>
      </c>
    </row>
    <row r="15" spans="1:6" x14ac:dyDescent="0.2">
      <c r="A15" t="s">
        <v>14</v>
      </c>
      <c r="B15">
        <f>14+1</f>
        <v>15</v>
      </c>
      <c r="C15">
        <f>79+1</f>
        <v>80</v>
      </c>
      <c r="D15">
        <v>1</v>
      </c>
    </row>
    <row r="16" spans="1:6" x14ac:dyDescent="0.2">
      <c r="A16" t="s">
        <v>15</v>
      </c>
      <c r="B16">
        <f>6+2</f>
        <v>8</v>
      </c>
      <c r="C16">
        <f>46+2</f>
        <v>48</v>
      </c>
      <c r="D16">
        <v>2</v>
      </c>
    </row>
    <row r="17" spans="1:6" x14ac:dyDescent="0.2">
      <c r="A17" t="s">
        <v>16</v>
      </c>
      <c r="B17">
        <f>10+1</f>
        <v>11</v>
      </c>
      <c r="C17">
        <f>76+1</f>
        <v>77</v>
      </c>
      <c r="D17">
        <v>1</v>
      </c>
    </row>
    <row r="18" spans="1:6" x14ac:dyDescent="0.2">
      <c r="A18" t="s">
        <v>17</v>
      </c>
      <c r="B18">
        <f>7+3</f>
        <v>10</v>
      </c>
      <c r="C18">
        <f>45+3</f>
        <v>48</v>
      </c>
      <c r="D18">
        <v>3</v>
      </c>
    </row>
    <row r="19" spans="1:6" x14ac:dyDescent="0.2">
      <c r="A19" t="s">
        <v>18</v>
      </c>
      <c r="B19">
        <v>4</v>
      </c>
      <c r="C19">
        <f>37</f>
        <v>37</v>
      </c>
      <c r="D19">
        <v>0</v>
      </c>
    </row>
    <row r="20" spans="1:6" x14ac:dyDescent="0.2">
      <c r="A20" t="s">
        <v>19</v>
      </c>
      <c r="B20">
        <f>18+3</f>
        <v>21</v>
      </c>
      <c r="C20">
        <f>50+3</f>
        <v>53</v>
      </c>
      <c r="D20">
        <v>3</v>
      </c>
    </row>
    <row r="21" spans="1:6" x14ac:dyDescent="0.2">
      <c r="A21" t="s">
        <v>20</v>
      </c>
      <c r="B21">
        <f>13+1</f>
        <v>14</v>
      </c>
      <c r="C21">
        <f>48+1</f>
        <v>49</v>
      </c>
      <c r="D21">
        <v>1</v>
      </c>
    </row>
    <row r="22" spans="1:6" x14ac:dyDescent="0.2">
      <c r="A22" t="s">
        <v>21</v>
      </c>
      <c r="B22">
        <f>10+2</f>
        <v>12</v>
      </c>
      <c r="C22">
        <f>53+2</f>
        <v>55</v>
      </c>
      <c r="D22">
        <v>2</v>
      </c>
    </row>
    <row r="23" spans="1:6" x14ac:dyDescent="0.2">
      <c r="A23" t="s">
        <v>11</v>
      </c>
      <c r="B23">
        <f>SUM(B13:B22)</f>
        <v>121</v>
      </c>
      <c r="C23">
        <f>SUM(C13:C22)</f>
        <v>533</v>
      </c>
      <c r="D23">
        <f>SUM(D13:D22)</f>
        <v>16</v>
      </c>
      <c r="E23">
        <f>(D23*100)/C23</f>
        <v>3.0018761726078798</v>
      </c>
      <c r="F23">
        <f>(D23*100)/B23</f>
        <v>13.223140495867769</v>
      </c>
    </row>
    <row r="25" spans="1:6" x14ac:dyDescent="0.2">
      <c r="A25" t="s">
        <v>22</v>
      </c>
      <c r="B25">
        <f>10</f>
        <v>10</v>
      </c>
      <c r="C25">
        <f>27</f>
        <v>27</v>
      </c>
      <c r="D25">
        <v>0</v>
      </c>
    </row>
    <row r="26" spans="1:6" x14ac:dyDescent="0.2">
      <c r="A26" t="s">
        <v>23</v>
      </c>
      <c r="B26">
        <v>3</v>
      </c>
      <c r="C26">
        <f>8</f>
        <v>8</v>
      </c>
      <c r="D26">
        <v>0</v>
      </c>
    </row>
    <row r="27" spans="1:6" x14ac:dyDescent="0.2">
      <c r="A27" t="s">
        <v>24</v>
      </c>
      <c r="B27">
        <f>5+2</f>
        <v>7</v>
      </c>
      <c r="C27">
        <f>26+2</f>
        <v>28</v>
      </c>
      <c r="D27">
        <v>2</v>
      </c>
    </row>
    <row r="28" spans="1:6" x14ac:dyDescent="0.2">
      <c r="A28" t="s">
        <v>25</v>
      </c>
      <c r="B28">
        <f>4+1</f>
        <v>5</v>
      </c>
      <c r="C28">
        <f>26+1</f>
        <v>27</v>
      </c>
      <c r="D28">
        <v>1</v>
      </c>
    </row>
    <row r="29" spans="1:6" x14ac:dyDescent="0.2">
      <c r="A29" t="s">
        <v>26</v>
      </c>
      <c r="B29">
        <f>2+2</f>
        <v>4</v>
      </c>
      <c r="C29">
        <f>32+2</f>
        <v>34</v>
      </c>
      <c r="D29">
        <v>2</v>
      </c>
    </row>
    <row r="30" spans="1:6" x14ac:dyDescent="0.2">
      <c r="A30" t="s">
        <v>11</v>
      </c>
      <c r="B30">
        <f t="shared" ref="B30:D30" si="0">SUM(B25:B29)</f>
        <v>29</v>
      </c>
      <c r="C30">
        <f t="shared" si="0"/>
        <v>124</v>
      </c>
      <c r="D30">
        <f t="shared" si="0"/>
        <v>5</v>
      </c>
      <c r="E30">
        <f>(D30*100)/C30</f>
        <v>4.032258064516129</v>
      </c>
      <c r="F30">
        <f>(D30*100)/B30</f>
        <v>17.241379310344829</v>
      </c>
    </row>
    <row r="32" spans="1:6" x14ac:dyDescent="0.2">
      <c r="A32" t="s">
        <v>27</v>
      </c>
      <c r="B32">
        <f>17+1</f>
        <v>18</v>
      </c>
      <c r="C32">
        <f>47+1</f>
        <v>48</v>
      </c>
      <c r="D32">
        <v>1</v>
      </c>
    </row>
    <row r="33" spans="1:6" x14ac:dyDescent="0.2">
      <c r="A33" t="s">
        <v>28</v>
      </c>
      <c r="B33">
        <f>13+2</f>
        <v>15</v>
      </c>
      <c r="C33">
        <f>60+2</f>
        <v>62</v>
      </c>
      <c r="D33">
        <v>2</v>
      </c>
    </row>
    <row r="34" spans="1:6" x14ac:dyDescent="0.2">
      <c r="A34" t="s">
        <v>29</v>
      </c>
      <c r="B34">
        <f>13+7</f>
        <v>20</v>
      </c>
      <c r="C34">
        <f>51+7</f>
        <v>58</v>
      </c>
      <c r="D34">
        <v>7</v>
      </c>
    </row>
    <row r="35" spans="1:6" x14ac:dyDescent="0.2">
      <c r="A35" t="s">
        <v>30</v>
      </c>
      <c r="B35">
        <f>14+1</f>
        <v>15</v>
      </c>
      <c r="C35">
        <f>60+1</f>
        <v>61</v>
      </c>
      <c r="D35">
        <v>1</v>
      </c>
    </row>
    <row r="36" spans="1:6" x14ac:dyDescent="0.2">
      <c r="A36" t="s">
        <v>31</v>
      </c>
      <c r="B36">
        <v>6</v>
      </c>
      <c r="C36">
        <v>36</v>
      </c>
      <c r="D36">
        <v>0</v>
      </c>
    </row>
    <row r="37" spans="1:6" x14ac:dyDescent="0.2">
      <c r="A37" t="s">
        <v>32</v>
      </c>
      <c r="B37">
        <f>10+1</f>
        <v>11</v>
      </c>
      <c r="C37">
        <f>63+1</f>
        <v>64</v>
      </c>
      <c r="D37">
        <v>1</v>
      </c>
    </row>
    <row r="38" spans="1:6" x14ac:dyDescent="0.2">
      <c r="A38" t="s">
        <v>33</v>
      </c>
      <c r="B38">
        <f>4+2</f>
        <v>6</v>
      </c>
      <c r="C38">
        <f>78+2</f>
        <v>80</v>
      </c>
      <c r="D38">
        <v>2</v>
      </c>
    </row>
    <row r="39" spans="1:6" x14ac:dyDescent="0.2">
      <c r="A39" t="s">
        <v>34</v>
      </c>
      <c r="B39">
        <f>5+2</f>
        <v>7</v>
      </c>
      <c r="C39">
        <f>43+2</f>
        <v>45</v>
      </c>
      <c r="D39">
        <v>2</v>
      </c>
    </row>
    <row r="40" spans="1:6" x14ac:dyDescent="0.2">
      <c r="A40" t="s">
        <v>35</v>
      </c>
      <c r="B40">
        <f>9+1</f>
        <v>10</v>
      </c>
      <c r="C40">
        <f>45+1</f>
        <v>46</v>
      </c>
      <c r="D40">
        <v>1</v>
      </c>
    </row>
    <row r="41" spans="1:6" x14ac:dyDescent="0.2">
      <c r="A41" t="s">
        <v>36</v>
      </c>
      <c r="B41">
        <f>12+1</f>
        <v>13</v>
      </c>
      <c r="C41">
        <f>62+1</f>
        <v>63</v>
      </c>
      <c r="D41">
        <v>1</v>
      </c>
    </row>
    <row r="42" spans="1:6" x14ac:dyDescent="0.2">
      <c r="A42" t="s">
        <v>37</v>
      </c>
      <c r="B42">
        <f>10+3</f>
        <v>13</v>
      </c>
      <c r="C42">
        <f>46+3</f>
        <v>49</v>
      </c>
      <c r="D42">
        <v>3</v>
      </c>
    </row>
    <row r="43" spans="1:6" x14ac:dyDescent="0.2">
      <c r="A43" t="s">
        <v>38</v>
      </c>
      <c r="B43">
        <f>13+2</f>
        <v>15</v>
      </c>
      <c r="C43">
        <f>85+2</f>
        <v>87</v>
      </c>
      <c r="D43">
        <v>2</v>
      </c>
    </row>
    <row r="44" spans="1:6" x14ac:dyDescent="0.2">
      <c r="A44" t="s">
        <v>11</v>
      </c>
      <c r="B44">
        <f>SUM(B32:B43)</f>
        <v>149</v>
      </c>
      <c r="C44">
        <f>SUM(C32:C43)</f>
        <v>699</v>
      </c>
      <c r="D44">
        <f>SUM(D32:D43)</f>
        <v>23</v>
      </c>
      <c r="E44">
        <f>(D44*100)/C44</f>
        <v>3.2904148783977112</v>
      </c>
      <c r="F44">
        <f>(D44*100)/B44</f>
        <v>15.436241610738255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WIF GFP</vt:lpstr>
      <vt:lpstr>Ki67</vt:lpstr>
      <vt:lpstr>CD45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Dorison</dc:creator>
  <cp:lastModifiedBy>Ralph Patrick</cp:lastModifiedBy>
  <dcterms:created xsi:type="dcterms:W3CDTF">2018-07-04T06:27:53Z</dcterms:created>
  <dcterms:modified xsi:type="dcterms:W3CDTF">2019-03-11T00:04:15Z</dcterms:modified>
</cp:coreProperties>
</file>