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io/Desktop/"/>
    </mc:Choice>
  </mc:AlternateContent>
  <xr:revisionPtr revIDLastSave="0" documentId="8_{2914EB26-0CF7-AB44-8861-B852C42BE18E}" xr6:coauthVersionLast="36" xr6:coauthVersionMax="36" xr10:uidLastSave="{00000000-0000-0000-0000-000000000000}"/>
  <bookViews>
    <workbookView xWindow="4920" yWindow="460" windowWidth="28680" windowHeight="20460" activeTab="1" xr2:uid="{00000000-000D-0000-FFFF-FFFF00000000}"/>
  </bookViews>
  <sheets>
    <sheet name="README" sheetId="2" r:id="rId1"/>
    <sheet name="fgf3 mutant vs sibling" sheetId="1" r:id="rId2"/>
  </sheets>
  <calcPr calcId="179021"/>
</workbook>
</file>

<file path=xl/calcChain.xml><?xml version="1.0" encoding="utf-8"?>
<calcChain xmlns="http://schemas.openxmlformats.org/spreadsheetml/2006/main">
  <c r="H710" i="1" l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<sst xmlns="http://schemas.openxmlformats.org/spreadsheetml/2006/main" count="2126" uniqueCount="2124">
  <si>
    <t>p_val</t>
  </si>
  <si>
    <t>avg_logFC</t>
  </si>
  <si>
    <t>pct.1</t>
  </si>
  <si>
    <t>pct.2</t>
  </si>
  <si>
    <t>p_val_adj</t>
  </si>
  <si>
    <t>Gene.name.uniq</t>
  </si>
  <si>
    <t>Gene.ID</t>
  </si>
  <si>
    <t>ZFIN.ID</t>
  </si>
  <si>
    <t>Description</t>
  </si>
  <si>
    <t>apoa2</t>
  </si>
  <si>
    <t>ENSDARG00000015866</t>
  </si>
  <si>
    <t>apolipoprotein A-II [Source:ZFIN;Acc:ZDB-GENE-030131-1046]</t>
  </si>
  <si>
    <t>fabp10a</t>
  </si>
  <si>
    <t>ENSDARG00000038439</t>
  </si>
  <si>
    <t>fatty acid binding protein 10a, liver basic [Source:ZFIN;Acc:ZDB-GENE-020318-1]</t>
  </si>
  <si>
    <t>si:rp71-1c10.11</t>
  </si>
  <si>
    <t>ENSDARG00000096721</t>
  </si>
  <si>
    <t>si:rp71-1c10.11 [Source:ZFIN;Acc:ZDB-GENE-130603-61]</t>
  </si>
  <si>
    <t>krt91</t>
  </si>
  <si>
    <t>ENSDARG00000036830</t>
  </si>
  <si>
    <t>keratin 91 [Source:ZFIN;Acc:ZDB-GENE-040801-181]</t>
  </si>
  <si>
    <t>fosab</t>
  </si>
  <si>
    <t>ENSDARG00000031683</t>
  </si>
  <si>
    <t>v-fos FBJ murine osteosarcoma viral oncogene homolog Ab [Source:ZFIN;Acc:ZDB-GENE-031222-4]</t>
  </si>
  <si>
    <t>zgc:158343</t>
  </si>
  <si>
    <t>ENSDARG00000099411</t>
  </si>
  <si>
    <t>zgc:158343 [Source:ZFIN;Acc:ZDB-GENE-061201-9]</t>
  </si>
  <si>
    <t>AC024175.4</t>
  </si>
  <si>
    <t>ENSDARG00000080337</t>
  </si>
  <si>
    <t>si:ch73-52f24.4</t>
  </si>
  <si>
    <t>ENSDARG00000100697</t>
  </si>
  <si>
    <t>si:ch73-52f24.4 [Source:ZFIN;Acc:ZDB-GENE-030131-2681]</t>
  </si>
  <si>
    <t>cyt1</t>
  </si>
  <si>
    <t>ENSDARG00000092947</t>
  </si>
  <si>
    <t>type I cytokeratin, enveloping layer [Source:ZFIN;Acc:ZDB-GENE-991008-6]</t>
  </si>
  <si>
    <t>ddx5</t>
  </si>
  <si>
    <t>ENSDARG00000038068</t>
  </si>
  <si>
    <t>DEAD (Asp-Glu-Ala-Asp) box helicase 5 [Source:ZFIN;Acc:ZDB-GENE-030131-925]</t>
  </si>
  <si>
    <t>si:dkey-4p15.5</t>
  </si>
  <si>
    <t>ENSDARG00000086272</t>
  </si>
  <si>
    <t>si:dkey-4p15.5 [Source:ZFIN;Acc:ZDB-GENE-121214-193]</t>
  </si>
  <si>
    <t>stm</t>
  </si>
  <si>
    <t>ENSDARG00000035694</t>
  </si>
  <si>
    <t>starmaker [Source:ZFIN;Acc:ZDB-GENE-031112-4]</t>
  </si>
  <si>
    <t>junba</t>
  </si>
  <si>
    <t>ENSDARG00000074378</t>
  </si>
  <si>
    <t>jun B proto-oncogene a [Source:ZFIN;Acc:ZDB-GENE-040426-2172]</t>
  </si>
  <si>
    <t>RPL41</t>
  </si>
  <si>
    <t>ENSDARG00000092807</t>
  </si>
  <si>
    <t>si:dkey-151g10.6 [Source:ZFIN;Acc:ZDB-GENE-030131-7528]</t>
  </si>
  <si>
    <t>irg1l</t>
  </si>
  <si>
    <t>ENSDARG00000062788</t>
  </si>
  <si>
    <t>immunoresponsive gene 1, like [Source:ZFIN;Acc:ZDB-GENE-061103-301]</t>
  </si>
  <si>
    <t>ucp2</t>
  </si>
  <si>
    <t>ENSDARG00000043154</t>
  </si>
  <si>
    <t>uncoupling protein 2 [Source:ZFIN;Acc:ZDB-GENE-990708-8]</t>
  </si>
  <si>
    <t>nfkbiab</t>
  </si>
  <si>
    <t>ENSDARG00000007693</t>
  </si>
  <si>
    <t>nuclear factor of kappa light polypeptide gene enhancer in B-cells inhibitor, alpha b [Source:ZFIN;Acc:ZDB-GENE-030131-1819]</t>
  </si>
  <si>
    <t>rpl32</t>
  </si>
  <si>
    <t>ENSDARG00000054818</t>
  </si>
  <si>
    <t>ribosomal protein L32 [Source:ZFIN;Acc:ZDB-GENE-060331-105]</t>
  </si>
  <si>
    <t>si:ch211-153b23.5</t>
  </si>
  <si>
    <t>ENSDARG00000058206</t>
  </si>
  <si>
    <t>si:ch211-153b23.5 [Source:ZFIN;Acc:ZDB-GENE-030131-9744]</t>
  </si>
  <si>
    <t>krtt1c19e</t>
  </si>
  <si>
    <t>ENSDARG00000090268</t>
  </si>
  <si>
    <t>keratin type 1 c19e [Source:ZFIN;Acc:ZDB-GENE-050506-95]</t>
  </si>
  <si>
    <t>rps28</t>
  </si>
  <si>
    <t>ENSDARG00000035860</t>
  </si>
  <si>
    <t>ribosomal protein S28 [Source:ZFIN;Acc:ZDB-GENE-030131-2022]</t>
  </si>
  <si>
    <t>junbb</t>
  </si>
  <si>
    <t>ENSDARG00000104773</t>
  </si>
  <si>
    <t>jun B proto-oncogene b [Source:ZFIN;Acc:ZDB-GENE-040426-2666]</t>
  </si>
  <si>
    <t>rpl36</t>
  </si>
  <si>
    <t>ENSDARG00000100588</t>
  </si>
  <si>
    <t>ribosomal protein L36 [Source:ZFIN;Acc:ZDB-GENE-040622-2]</t>
  </si>
  <si>
    <t>apoa1b</t>
  </si>
  <si>
    <t>ENSDARG00000101324</t>
  </si>
  <si>
    <t>apolipoprotein A-Ib [Source:ZFIN;Acc:ZDB-GENE-050302-172]</t>
  </si>
  <si>
    <t>dap1b.1</t>
  </si>
  <si>
    <t>ENSDARG00000086842</t>
  </si>
  <si>
    <t>death associated protein 1b [Source:ZFIN;Acc:ZDB-GENE-000511-4]</t>
  </si>
  <si>
    <t>lyz</t>
  </si>
  <si>
    <t>ENSDARG00000057789</t>
  </si>
  <si>
    <t>lysozyme [Source:ZFIN;Acc:ZDB-GENE-020515-2]</t>
  </si>
  <si>
    <t>si:dkey-225d17.2</t>
  </si>
  <si>
    <t>ENSDARG00000091889</t>
  </si>
  <si>
    <t>si:dkey-225d17.2 [Source:ZFIN;Acc:ZDB-GENE-081105-74]</t>
  </si>
  <si>
    <t>jun</t>
  </si>
  <si>
    <t>ENSDARG00000043531</t>
  </si>
  <si>
    <t>jun proto-oncogene [Source:ZFIN;Acc:ZDB-GENE-030131-7859]</t>
  </si>
  <si>
    <t>AL954146.1</t>
  </si>
  <si>
    <t>ENSDARG00000038891</t>
  </si>
  <si>
    <t>btg2</t>
  </si>
  <si>
    <t>ENSDARG00000020298</t>
  </si>
  <si>
    <t>B-cell translocation gene 2 [Source:ZFIN;Acc:ZDB-GENE-000210-15]</t>
  </si>
  <si>
    <t>si:dkey-222f2.1</t>
  </si>
  <si>
    <t>ENSDARG00000043242</t>
  </si>
  <si>
    <t>si:dkey-222f2.1 [Source:ZFIN;Acc:ZDB-GENE-050208-726]</t>
  </si>
  <si>
    <t>rplp1</t>
  </si>
  <si>
    <t>ENSDARG00000021864</t>
  </si>
  <si>
    <t>ribosomal protein, large, P1 [Source:ZFIN;Acc:ZDB-GENE-030131-8663]</t>
  </si>
  <si>
    <t>rpl37.1</t>
  </si>
  <si>
    <t>ENSDARG00000076360</t>
  </si>
  <si>
    <t>ribosomal protein L37 [Source:ZFIN;Acc:ZDB-GENE-040625-39]</t>
  </si>
  <si>
    <t>zgc:193505</t>
  </si>
  <si>
    <t>ENSDARG00000093584</t>
  </si>
  <si>
    <t>zgc:193505 [Source:ZFIN;Acc:ZDB-GENE-030131-7103]</t>
  </si>
  <si>
    <t>si:ch211-153b23.4</t>
  </si>
  <si>
    <t>ENSDARG00000077169</t>
  </si>
  <si>
    <t>si:ch211-153b23.4 [Source:ZFIN;Acc:ZDB-GENE-030131-7332]</t>
  </si>
  <si>
    <t>cyt1l</t>
  </si>
  <si>
    <t>ENSDARG00000036832</t>
  </si>
  <si>
    <t>type I cytokeratin, enveloping layer, like [Source:ZFIN;Acc:ZDB-GENE-061026-4]</t>
  </si>
  <si>
    <t>ppib</t>
  </si>
  <si>
    <t>ENSDARG00000092798</t>
  </si>
  <si>
    <t>peptidylprolyl isomerase B (cyclophilin B) [Source:ZFIN;Acc:ZDB-GENE-040426-1955]</t>
  </si>
  <si>
    <t>ier2</t>
  </si>
  <si>
    <t>ENSDARG00000099195</t>
  </si>
  <si>
    <t>immediate early response 2 [Source:ZFIN;Acc:ZDB-GENE-030131-9126]</t>
  </si>
  <si>
    <t>glula</t>
  </si>
  <si>
    <t>ENSDARG00000099776</t>
  </si>
  <si>
    <t>glutamate-ammonia ligase (glutamine synthase) a [Source:ZFIN;Acc:ZDB-GENE-030131-688]</t>
  </si>
  <si>
    <t>ubc</t>
  </si>
  <si>
    <t>ENSDARG00000102632</t>
  </si>
  <si>
    <t>ubiquitin C [Source:ZFIN;Acc:ZDB-GENE-061110-88]</t>
  </si>
  <si>
    <t>adcyap1b</t>
  </si>
  <si>
    <t>ENSDARG00000027740</t>
  </si>
  <si>
    <t>adenylate cyclase activating polypeptide 1b [Source:ZFIN;Acc:ZDB-GENE-041010-89]</t>
  </si>
  <si>
    <t>fam46bb</t>
  </si>
  <si>
    <t>ENSDARG00000011797</t>
  </si>
  <si>
    <t>family with sequence similarity 46, member Bb [Source:ZFIN;Acc:ZDB-GENE-060503-431]</t>
  </si>
  <si>
    <t>rplp2</t>
  </si>
  <si>
    <t>ENSDARG00000101406</t>
  </si>
  <si>
    <t>ribosomal protein, large P2 [Source:ZFIN;Acc:ZDB-GENE-031018-2]</t>
  </si>
  <si>
    <t>hsp90b1</t>
  </si>
  <si>
    <t>ENSDARG00000003570</t>
  </si>
  <si>
    <t>heat shock protein 90, beta (grp94), member 1 [Source:ZFIN;Acc:ZDB-GENE-031002-1]</t>
  </si>
  <si>
    <t>krt4</t>
  </si>
  <si>
    <t>ENSDARG00000017624</t>
  </si>
  <si>
    <t>keratin 4 [Source:ZFIN;Acc:ZDB-GENE-000607-83]</t>
  </si>
  <si>
    <t>icn2</t>
  </si>
  <si>
    <t>ENSDARG00000055514</t>
  </si>
  <si>
    <t>ictacalcin 2 [Source:ZFIN;Acc:ZDB-GENE-070822-9]</t>
  </si>
  <si>
    <t>hspa5</t>
  </si>
  <si>
    <t>ENSDARG00000103846</t>
  </si>
  <si>
    <t>heat shock protein 5 [Source:ZFIN;Acc:ZDB-GENE-031001-11]</t>
  </si>
  <si>
    <t>RPL37A</t>
  </si>
  <si>
    <t>ENSDARG00000098458</t>
  </si>
  <si>
    <t>zgc:171772 [Source:ZFIN;Acc:ZDB-GENE-070928-31]</t>
  </si>
  <si>
    <t>sgk1</t>
  </si>
  <si>
    <t>ENSDARG00000025522</t>
  </si>
  <si>
    <t>serum/glucocorticoid regulated kinase 1 [Source:ZFIN;Acc:ZDB-GENE-030131-2860]</t>
  </si>
  <si>
    <t>si:ch73-335l21.4</t>
  </si>
  <si>
    <t>ENSDARG00000091234</t>
  </si>
  <si>
    <t>si:ch73-335l21.4 [Source:ZFIN;Acc:ZDB-GENE-160728-105]</t>
  </si>
  <si>
    <t>ier5</t>
  </si>
  <si>
    <t>ENSDARG00000009881</t>
  </si>
  <si>
    <t>immediate early response 5 [Source:ZFIN;Acc:ZDB-GENE-030616-127]</t>
  </si>
  <si>
    <t>rpl18a</t>
  </si>
  <si>
    <t>ENSDARG00000025073</t>
  </si>
  <si>
    <t>ribosomal protein L18a [Source:ZFIN;Acc:ZDB-GENE-040426-1071]</t>
  </si>
  <si>
    <t>rpl18</t>
  </si>
  <si>
    <t>ENSDARG00000029533</t>
  </si>
  <si>
    <t>ribosomal protein L18 [Source:ZFIN;Acc:ZDB-GENE-040801-165]</t>
  </si>
  <si>
    <t>rpl19</t>
  </si>
  <si>
    <t>ENSDARG00000013307</t>
  </si>
  <si>
    <t>ribosomal protein L19 [Source:ZFIN;Acc:ZDB-GENE-040426-2290]</t>
  </si>
  <si>
    <t>relt</t>
  </si>
  <si>
    <t>ENSDARG00000099724</t>
  </si>
  <si>
    <t>RELT tumor necrosis factor receptor [Source:ZFIN;Acc:ZDB-GENE-040426-2361]</t>
  </si>
  <si>
    <t>btf3</t>
  </si>
  <si>
    <t>ENSDARG00000035400</t>
  </si>
  <si>
    <t>basic transcription factor 3 [Source:ZFIN;Acc:ZDB-GENE-030131-8731]</t>
  </si>
  <si>
    <t>slc3a2b</t>
  </si>
  <si>
    <t>ENSDARG00000037012</t>
  </si>
  <si>
    <t>solute carrier family 3 (amino acid transporter heavy chain), member 2b [Source:ZFIN;Acc:ZDB-GENE-040122-2]</t>
  </si>
  <si>
    <t>pgam1a</t>
  </si>
  <si>
    <t>ENSDARG00000005423</t>
  </si>
  <si>
    <t>phosphoglycerate mutase 1a [Source:ZFIN;Acc:ZDB-GENE-030131-1827]</t>
  </si>
  <si>
    <t>mcl1a</t>
  </si>
  <si>
    <t>ENSDARG00000009779</t>
  </si>
  <si>
    <t>myeloid cell leukemia 1a [Source:ZFIN;Acc:ZDB-GENE-000511-7]</t>
  </si>
  <si>
    <t>hsp90ab1</t>
  </si>
  <si>
    <t>ENSDARG00000029150</t>
  </si>
  <si>
    <t>heat shock protein 90, alpha (cytosolic), class B member 1 [Source:ZFIN;Acc:ZDB-GENE-990415-95]</t>
  </si>
  <si>
    <t>rpl39</t>
  </si>
  <si>
    <t>ENSDARG00000036316</t>
  </si>
  <si>
    <t>ribosomal protein L39 [Source:ZFIN;Acc:ZDB-GENE-040625-51]</t>
  </si>
  <si>
    <t>sep15</t>
  </si>
  <si>
    <t>ENSDARG00000099664</t>
  </si>
  <si>
    <t>selenoprotein 15 [Source:ZFIN;Acc:ZDB-GENE-030327-1]</t>
  </si>
  <si>
    <t>rpl11</t>
  </si>
  <si>
    <t>ENSDARG00000043509</t>
  </si>
  <si>
    <t>ribosomal protein L11 [Source:ZFIN;Acc:ZDB-GENE-040625-147]</t>
  </si>
  <si>
    <t>zgc:85975</t>
  </si>
  <si>
    <t>ENSDARG00000032405</t>
  </si>
  <si>
    <t>zgc:85975 [Source:ZFIN;Acc:ZDB-GENE-040426-2417]</t>
  </si>
  <si>
    <t>pdia6</t>
  </si>
  <si>
    <t>ENSDARG00000009001</t>
  </si>
  <si>
    <t>protein disulfide isomerase family A, member 6 [Source:ZFIN;Acc:ZDB-GENE-030131-879]</t>
  </si>
  <si>
    <t>dnajb11</t>
  </si>
  <si>
    <t>ENSDARG00000015088</t>
  </si>
  <si>
    <t>DnaJ (Hsp40) homolog, subfamily B, member 11 [Source:ZFIN;Acc:ZDB-GENE-031113-9]</t>
  </si>
  <si>
    <t>tubb2b</t>
  </si>
  <si>
    <t>ENSDARG00000098591</t>
  </si>
  <si>
    <t>tubulin, beta 2b [Source:ZFIN;Acc:ZDB-GENE-030131-722]</t>
  </si>
  <si>
    <t>tuba8l4</t>
  </si>
  <si>
    <t>ENSDARG00000006260</t>
  </si>
  <si>
    <t>tubulin, alpha 8 like 4 [Source:ZFIN;Acc:ZDB-GENE-040426-860]</t>
  </si>
  <si>
    <t>rpl29</t>
  </si>
  <si>
    <t>ENSDARG00000077717</t>
  </si>
  <si>
    <t>ribosomal protein L29 [Source:ZFIN;Acc:ZDB-GENE-040801-167]</t>
  </si>
  <si>
    <t>slc25a5</t>
  </si>
  <si>
    <t>ENSDARG00000092553</t>
  </si>
  <si>
    <t>solute carrier family 25 (mitochondrial carrier; adenine nucleotide translocator), member 5 [Source:ZFIN;Acc:ZDB-GENE-020419-9]</t>
  </si>
  <si>
    <t>rps16</t>
  </si>
  <si>
    <t>ENSDARG00000045487</t>
  </si>
  <si>
    <t>ribosomal protein S16 [Source:ZFIN;Acc:ZDB-GENE-050506-107]</t>
  </si>
  <si>
    <t>bloc1s4</t>
  </si>
  <si>
    <t>ENSDARG00000007597</t>
  </si>
  <si>
    <t>biogenesis of lysosomal organelles complex-1, subunit 4, cappuccino [Source:ZFIN;Acc:ZDB-GENE-040801-215]</t>
  </si>
  <si>
    <t>krt1-c5</t>
  </si>
  <si>
    <t>ENSDARG00000026979</t>
  </si>
  <si>
    <t>keratin, type 1, gene c5 [Source:ZFIN;Acc:ZDB-GENE-060316-3]</t>
  </si>
  <si>
    <t>hif1al</t>
  </si>
  <si>
    <t>ENSDARG00000100826</t>
  </si>
  <si>
    <t>hypoxia-inducible factor 1, alpha subunit, like [Source:ZFIN;Acc:ZDB-GENE-040426-1315]</t>
  </si>
  <si>
    <t>tuba8l</t>
  </si>
  <si>
    <t>ENSDARG00000042708</t>
  </si>
  <si>
    <t>tubulin, alpha 8 like [Source:ZFIN;Acc:ZDB-GENE-030131-9167]</t>
  </si>
  <si>
    <t>rps2</t>
  </si>
  <si>
    <t>ENSDARG00000077291</t>
  </si>
  <si>
    <t>ribosomal protein S2 [Source:ZFIN;Acc:ZDB-GENE-040426-2454]</t>
  </si>
  <si>
    <t>rps20</t>
  </si>
  <si>
    <t>ENSDARG00000036044</t>
  </si>
  <si>
    <t>ribosomal protein S20 [Source:ZFIN;Acc:ZDB-GENE-040426-2284]</t>
  </si>
  <si>
    <t>dap1b</t>
  </si>
  <si>
    <t>ENSDARG00000036895</t>
  </si>
  <si>
    <t>arpc3</t>
  </si>
  <si>
    <t>ENSDARG00000057882</t>
  </si>
  <si>
    <t>actin related protein 2/3 complex, subunit 3 [Source:ZFIN;Acc:ZDB-GENE-040625-107]</t>
  </si>
  <si>
    <t>si:ch73-261i21.5</t>
  </si>
  <si>
    <t>ENSDARG00000105061</t>
  </si>
  <si>
    <t>si:ch73-261i21.5 [Source:ZFIN;Acc:ZDB-GENE-110411-258]</t>
  </si>
  <si>
    <t>naca</t>
  </si>
  <si>
    <t>ENSDARG00000005513</t>
  </si>
  <si>
    <t>nascent polypeptide-associated complex alpha subunit [Source:ZFIN;Acc:ZDB-GENE-020423-4]</t>
  </si>
  <si>
    <t>mt-co3</t>
  </si>
  <si>
    <t>ENSDARG00000063912</t>
  </si>
  <si>
    <t>cytochrome c oxidase III, mitochondrial [Source:ZFIN;Acc:ZDB-GENE-011205-16]</t>
  </si>
  <si>
    <t>rps21</t>
  </si>
  <si>
    <t>ENSDARG00000025850</t>
  </si>
  <si>
    <t>ribosomal protein S21 [Source:ZFIN;Acc:ZDB-GENE-040426-1102]</t>
  </si>
  <si>
    <t>abca12</t>
  </si>
  <si>
    <t>ENSDARG00000074749</t>
  </si>
  <si>
    <t>ATP-binding cassette, sub-family A (ABC1), member 12 [Source:ZFIN;Acc:ZDB-GENE-030131-9790]</t>
  </si>
  <si>
    <t>chac1</t>
  </si>
  <si>
    <t>ENSDARG00000070426</t>
  </si>
  <si>
    <t>ChaC, cation transport regulator homolog 1 (E. coli) [Source:ZFIN;Acc:ZDB-GENE-030131-1957]</t>
  </si>
  <si>
    <t>cbln20</t>
  </si>
  <si>
    <t>ENSDARG00000087476</t>
  </si>
  <si>
    <t>cerebellin 20 [Source:ZFIN;Acc:ZDB-GENE-111109-2]</t>
  </si>
  <si>
    <t>cldnh</t>
  </si>
  <si>
    <t>ENSDARG00000069503</t>
  </si>
  <si>
    <t>claudin h [Source:ZFIN;Acc:ZDB-GENE-010328-8]</t>
  </si>
  <si>
    <t>il13ra2</t>
  </si>
  <si>
    <t>ENSDARG00000039436</t>
  </si>
  <si>
    <t>interleukin 13 receptor, alpha 2 [Source:ZFIN;Acc:ZDB-GENE-030521-10]</t>
  </si>
  <si>
    <t>xbp1</t>
  </si>
  <si>
    <t>ENSDARG00000035622</t>
  </si>
  <si>
    <t>X-box binding protein 1 [Source:ZFIN;Acc:ZDB-GENE-011210-2]</t>
  </si>
  <si>
    <t>rps27.1</t>
  </si>
  <si>
    <t>ENSDARG00000023298</t>
  </si>
  <si>
    <t>ribosomal protein S27, isoform 1 [Source:ZFIN;Acc:ZDB-GENE-050522-549]</t>
  </si>
  <si>
    <t>rpl7a</t>
  </si>
  <si>
    <t>ENSDARG00000019230</t>
  </si>
  <si>
    <t>ribosomal protein L7a [Source:ZFIN;Acc:ZDB-GENE-031001-9]</t>
  </si>
  <si>
    <t>manf</t>
  </si>
  <si>
    <t>ENSDARG00000063177</t>
  </si>
  <si>
    <t>mesencephalic astrocyte-derived neurotrophic factor [Source:ZFIN;Acc:ZDB-GENE-060929-640]</t>
  </si>
  <si>
    <t>cry1aa</t>
  </si>
  <si>
    <t>ENSDARG00000045768</t>
  </si>
  <si>
    <t>cryptochrome circadian clock 1aa [Source:ZFIN;Acc:ZDB-GENE-010426-2]</t>
  </si>
  <si>
    <t>calr3a</t>
  </si>
  <si>
    <t>ENSDARG00000103979</t>
  </si>
  <si>
    <t>calreticulin 3a [Source:ZFIN;Acc:ZDB-GENE-000208-17]</t>
  </si>
  <si>
    <t>rps15a</t>
  </si>
  <si>
    <t>ENSDARG00000010160</t>
  </si>
  <si>
    <t>ribosomal protein S15a [Source:ZFIN;Acc:ZDB-GENE-030131-8708]</t>
  </si>
  <si>
    <t>zgc:101846</t>
  </si>
  <si>
    <t>ENSDARG00000068995</t>
  </si>
  <si>
    <t>zgc:101846 [Source:ZFIN;Acc:ZDB-GENE-041010-42]</t>
  </si>
  <si>
    <t>calr</t>
  </si>
  <si>
    <t>ENSDARG00000076290</t>
  </si>
  <si>
    <t>calreticulin [Source:ZFIN;Acc:ZDB-GENE-030131-4042]</t>
  </si>
  <si>
    <t>fabp2</t>
  </si>
  <si>
    <t>ENSDARG00000006427</t>
  </si>
  <si>
    <t>fatty acid binding protein 2, intestinal [Source:ZFIN;Acc:ZDB-GENE-991019-5]</t>
  </si>
  <si>
    <t>hist2h2l</t>
  </si>
  <si>
    <t>ENSDARG00000068996</t>
  </si>
  <si>
    <t>histone 2, H2, like [Source:ZFIN;Acc:ZDB-GENE-031118-36]</t>
  </si>
  <si>
    <t>rps12</t>
  </si>
  <si>
    <t>ENSDARG00000036875</t>
  </si>
  <si>
    <t>ribosomal protein S12 [Source:ZFIN;Acc:ZDB-GENE-030131-8951]</t>
  </si>
  <si>
    <t>gadd45ba</t>
  </si>
  <si>
    <t>ENSDARG00000027744</t>
  </si>
  <si>
    <t>growth arrest and DNA-damage-inducible, beta a [Source:ZFIN;Acc:ZDB-GENE-040426-1971]</t>
  </si>
  <si>
    <t>rps13</t>
  </si>
  <si>
    <t>ENSDARG00000036298</t>
  </si>
  <si>
    <t>ribosomal protein S13 [Source:ZFIN;Acc:ZDB-GENE-040625-52]</t>
  </si>
  <si>
    <t>pim1</t>
  </si>
  <si>
    <t>ENSDARG00000100020</t>
  </si>
  <si>
    <t>Pim-1 proto-oncogene, serine/threonine kinase [Source:ZFIN;Acc:ZDB-GENE-061013-139]</t>
  </si>
  <si>
    <t>eef1a1l1</t>
  </si>
  <si>
    <t>ENSDARG00000020850</t>
  </si>
  <si>
    <t>eukaryotic translation elongation factor 1 alpha 1, like 1 [Source:ZFIN;Acc:ZDB-GENE-990415-52]</t>
  </si>
  <si>
    <t>jdp2b</t>
  </si>
  <si>
    <t>ENSDARG00000020133</t>
  </si>
  <si>
    <t>Jun dimerization protein 2b [Source:ZFIN;Acc:ZDB-GENE-040718-197]</t>
  </si>
  <si>
    <t>fut8a</t>
  </si>
  <si>
    <t>ENSDARG00000015449</t>
  </si>
  <si>
    <t>fucosyltransferase 8a (alpha (1,6) fucosyltransferase) [Source:ZFIN;Acc:ZDB-GENE-031118-20]</t>
  </si>
  <si>
    <t>ppp1r15a</t>
  </si>
  <si>
    <t>ENSDARG00000069135</t>
  </si>
  <si>
    <t>protein phosphatase 1, regulatory subunit 15A [Source:ZFIN;Acc:ZDB-GENE-030131-4408]</t>
  </si>
  <si>
    <t>cnbpb</t>
  </si>
  <si>
    <t>ENSDARG00000070922</t>
  </si>
  <si>
    <t>CCHC-type zinc finger, nucleic acid binding protein b [Source:ZFIN;Acc:ZDB-GENE-030131-7782]</t>
  </si>
  <si>
    <t>rps6</t>
  </si>
  <si>
    <t>ENSDARG00000019778</t>
  </si>
  <si>
    <t>ribosomal protein S6 [Source:ZFIN;Acc:ZDB-GENE-040801-8]</t>
  </si>
  <si>
    <t>h3f3a</t>
  </si>
  <si>
    <t>ENSDARG00000020504</t>
  </si>
  <si>
    <t>H3 histone, family 3A [Source:ZFIN;Acc:ZDB-GENE-040426-1928]</t>
  </si>
  <si>
    <t>rpl13</t>
  </si>
  <si>
    <t>ENSDARG00000099380</t>
  </si>
  <si>
    <t>ribosomal protein L13 [Source:ZFIN;Acc:ZDB-GENE-031007-1]</t>
  </si>
  <si>
    <t>lgals3bpa</t>
  </si>
  <si>
    <t>ENSDARG00000037805</t>
  </si>
  <si>
    <t>lectin, galactoside-binding, soluble, 3 binding protein a [Source:ZFIN;Acc:ZDB-GENE-060331-57]</t>
  </si>
  <si>
    <t>rpl7</t>
  </si>
  <si>
    <t>ENSDARG00000007320</t>
  </si>
  <si>
    <t>ribosomal protein L7 [Source:ZFIN;Acc:ZDB-GENE-030131-8654]</t>
  </si>
  <si>
    <t>znf185</t>
  </si>
  <si>
    <t>ENSDARG00000103917</t>
  </si>
  <si>
    <t>zinc finger protein 185 (LIM domain) [Source:ZFIN;Acc:ZDB-GENE-061103-355]</t>
  </si>
  <si>
    <t>krt15</t>
  </si>
  <si>
    <t>ENSDARG00000036840</t>
  </si>
  <si>
    <t>keratin 15 [Source:ZFIN;Acc:ZDB-GENE-040426-2931]</t>
  </si>
  <si>
    <t>si:ch211-229d2.5</t>
  </si>
  <si>
    <t>ENSDARG00000079119</t>
  </si>
  <si>
    <t>si:ch211-229d2.5 [Source:ZFIN;Acc:ZDB-GENE-121214-200]</t>
  </si>
  <si>
    <t>ddb2</t>
  </si>
  <si>
    <t>ENSDARG00000041140</t>
  </si>
  <si>
    <t>damage-specific DNA binding protein 2 [Source:ZFIN;Acc:ZDB-GENE-050419-169]</t>
  </si>
  <si>
    <t>dad1</t>
  </si>
  <si>
    <t>ENSDARG00000102105</t>
  </si>
  <si>
    <t>defender against cell death 1 [Source:ZFIN;Acc:ZDB-GENE-060503-233]</t>
  </si>
  <si>
    <t>zgc:162780</t>
  </si>
  <si>
    <t>ENSDARG00000069548</t>
  </si>
  <si>
    <t>zgc:162780 [Source:ZFIN;Acc:ZDB-GENE-070410-92]</t>
  </si>
  <si>
    <t>znf536</t>
  </si>
  <si>
    <t>ENSDARG00000103648</t>
  </si>
  <si>
    <t>zinc finger protein 536 [Source:ZFIN;Acc:ZDB-GENE-030616-624]</t>
  </si>
  <si>
    <t>agr2</t>
  </si>
  <si>
    <t>ENSDARG00000070480</t>
  </si>
  <si>
    <t>anterior gradient 2 [Source:ZFIN;Acc:ZDB-GENE-050417-214]</t>
  </si>
  <si>
    <t>nr1d2a</t>
  </si>
  <si>
    <t>ENSDARG00000003820</t>
  </si>
  <si>
    <t>nuclear receptor subfamily 1, group D, member 2a [Source:ZFIN;Acc:ZDB-GENE-040504-1]</t>
  </si>
  <si>
    <t>rps7</t>
  </si>
  <si>
    <t>ENSDARG00000042566</t>
  </si>
  <si>
    <t>ribosomal protein S7 [Source:ZFIN;Acc:ZDB-GENE-040426-1718]</t>
  </si>
  <si>
    <t>rnaseka</t>
  </si>
  <si>
    <t>ENSDARG00000069461</t>
  </si>
  <si>
    <t>ribonuclease, RNase K a [Source:ZFIN;Acc:ZDB-GENE-060825-301]</t>
  </si>
  <si>
    <t>six2b</t>
  </si>
  <si>
    <t>ENSDARG00000054878</t>
  </si>
  <si>
    <t>SIX homeobox 2b [Source:ZFIN;Acc:ZDB-GENE-080723-23]</t>
  </si>
  <si>
    <t>ddit4</t>
  </si>
  <si>
    <t>ENSDARG00000037618</t>
  </si>
  <si>
    <t>DNA-damage-inducible transcript 4 [Source:ZFIN;Acc:ZDB-GENE-031002-35]</t>
  </si>
  <si>
    <t>klf2a</t>
  </si>
  <si>
    <t>ENSDARG00000042667</t>
  </si>
  <si>
    <t>Kruppel-like factor 2a [Source:ZFIN;Acc:ZDB-GENE-011109-1]</t>
  </si>
  <si>
    <t>id1.1</t>
  </si>
  <si>
    <t>ENSDARG00000096939</t>
  </si>
  <si>
    <t>sec11a</t>
  </si>
  <si>
    <t>ENSDARG00000008936</t>
  </si>
  <si>
    <t>SEC11 homolog A, signal peptidase complex subunit [Source:ZFIN;Acc:ZDB-GENE-040718-227]</t>
  </si>
  <si>
    <t>CABZ01086806.1</t>
  </si>
  <si>
    <t>ENSDARG00000021566</t>
  </si>
  <si>
    <t>rpl26</t>
  </si>
  <si>
    <t>ENSDARG00000102317</t>
  </si>
  <si>
    <t>ribosomal protein L26 [Source:ZFIN;Acc:ZDB-GENE-040426-2117]</t>
  </si>
  <si>
    <t>rps17</t>
  </si>
  <si>
    <t>ENSDARG00000104011</t>
  </si>
  <si>
    <t>ribosomal protein S17 [Source:ZFIN;Acc:ZDB-GENE-040426-1852]</t>
  </si>
  <si>
    <t>malat1</t>
  </si>
  <si>
    <t>ENSDARG00000099970</t>
  </si>
  <si>
    <t>metastasis associated lung adenocarcinoma transcript 1 [Source:ZFIN;Acc:ZDB-GENE-141216-248]</t>
  </si>
  <si>
    <t>rplp2l</t>
  </si>
  <si>
    <t>ENSDARG00000011201</t>
  </si>
  <si>
    <t>ribosomal protein, large P2, like [Source:ZFIN;Acc:ZDB-GENE-070327-2]</t>
  </si>
  <si>
    <t>rpsa</t>
  </si>
  <si>
    <t>ENSDARG00000019181</t>
  </si>
  <si>
    <t>ribosomal protein SA [Source:ZFIN;Acc:ZDB-GENE-040426-811]</t>
  </si>
  <si>
    <t>rpl3</t>
  </si>
  <si>
    <t>ENSDARG00000003599</t>
  </si>
  <si>
    <t>ribosomal protein L3 [Source:ZFIN;Acc:ZDB-GENE-030131-1291]</t>
  </si>
  <si>
    <t>selm</t>
  </si>
  <si>
    <t>ENSDARG00000051957</t>
  </si>
  <si>
    <t>selenoprotein M [Source:ZFIN;Acc:ZDB-GENE-030410-4]</t>
  </si>
  <si>
    <t>calm2b</t>
  </si>
  <si>
    <t>ENSDARG00000015050</t>
  </si>
  <si>
    <t>calmodulin 2b, (phosphorylase kinase, delta) [Source:ZFIN;Acc:ZDB-GENE-020415-2]</t>
  </si>
  <si>
    <t>gbp</t>
  </si>
  <si>
    <t>ENSDARG00000040059</t>
  </si>
  <si>
    <t>glycogen synthase kinase binding protein [Source:ZFIN;Acc:ZDB-GENE-990714-7]</t>
  </si>
  <si>
    <t>mt-nd1</t>
  </si>
  <si>
    <t>ENSDARG00000063895</t>
  </si>
  <si>
    <t>NADH dehydrogenase 1, mitochondrial [Source:ZFIN;Acc:ZDB-GENE-011205-7]</t>
  </si>
  <si>
    <t>pfkfb4b</t>
  </si>
  <si>
    <t>ENSDARG00000029075</t>
  </si>
  <si>
    <t>6-phosphofructo-2-kinase/fructose-2,6-biphosphatase 4b [Source:ZFIN;Acc:ZDB-GENE-031031-4]</t>
  </si>
  <si>
    <t>krtcap2</t>
  </si>
  <si>
    <t>ENSDARG00000070386</t>
  </si>
  <si>
    <t>keratinocyte associated protein 2 [Source:ZFIN;Acc:ZDB-GENE-060825-91]</t>
  </si>
  <si>
    <t>si:ch211-103f14.3</t>
  </si>
  <si>
    <t>ENSDARG00000088315</t>
  </si>
  <si>
    <t>si:ch211-103f14.3 [Source:ZFIN;Acc:ZDB-GENE-110411-160]</t>
  </si>
  <si>
    <t>zgc:194659</t>
  </si>
  <si>
    <t>ENSDARG00000079347</t>
  </si>
  <si>
    <t>zgc:194659 [Source:ZFIN;Acc:ZDB-GENE-081022-139]</t>
  </si>
  <si>
    <t>spcs3</t>
  </si>
  <si>
    <t>ENSDARG00000089976</t>
  </si>
  <si>
    <t>signal peptidase complex subunit 3 [Source:ZFIN;Acc:ZDB-GENE-040426-2206]</t>
  </si>
  <si>
    <t>spaca4l</t>
  </si>
  <si>
    <t>ENSDARG00000100431</t>
  </si>
  <si>
    <t>sperm acrosome associated 4 like [Source:ZFIN;Acc:ZDB-GENE-101011-2]</t>
  </si>
  <si>
    <t>sult2st1</t>
  </si>
  <si>
    <t>ENSDARG00000033170</t>
  </si>
  <si>
    <t>sulfotransferase family 2, cytosolic sulfotransferase 1 [Source:ZFIN;Acc:ZDB-GENE-030219-114]</t>
  </si>
  <si>
    <t>si:dkey-248g15.3</t>
  </si>
  <si>
    <t>ENSDARG00000097959</t>
  </si>
  <si>
    <t>si:dkey-248g15.3 [Source:ZFIN;Acc:ZDB-GENE-131127-95]</t>
  </si>
  <si>
    <t>lpin1</t>
  </si>
  <si>
    <t>ENSDARG00000020239</t>
  </si>
  <si>
    <t>lipin 1 [Source:ZFIN;Acc:ZDB-GENE-080722-2]</t>
  </si>
  <si>
    <t>mydgf</t>
  </si>
  <si>
    <t>ENSDARG00000071679</t>
  </si>
  <si>
    <t>myeloid-derived growth factor [Source:ZFIN;Acc:ZDB-GENE-040718-183]</t>
  </si>
  <si>
    <t>fbxo25</t>
  </si>
  <si>
    <t>ENSDARG00000075172</t>
  </si>
  <si>
    <t>F-box protein 25 [Source:ZFIN;Acc:ZDB-GENE-040801-19]</t>
  </si>
  <si>
    <t>impa1</t>
  </si>
  <si>
    <t>ENSDARG00000003517</t>
  </si>
  <si>
    <t>inositol(myo)-1(or 4)-monophosphatase 1 [Source:ZFIN;Acc:ZDB-GENE-040718-245]</t>
  </si>
  <si>
    <t>gmds</t>
  </si>
  <si>
    <t>ENSDARG00000026629</t>
  </si>
  <si>
    <t>GDP-mannose 4,6-dehydratase [Source:ZFIN;Acc:ZDB-GENE-050419-45]</t>
  </si>
  <si>
    <t>hnrnpa0l</t>
  </si>
  <si>
    <t>ENSDARG00000036161</t>
  </si>
  <si>
    <t>heterogeneous nuclear ribonucleoprotein A0, like [Source:ZFIN;Acc:ZDB-GENE-030131-618]</t>
  </si>
  <si>
    <t>hmgn2</t>
  </si>
  <si>
    <t>ENSDARG00000099572</t>
  </si>
  <si>
    <t>high mobility group nucleosomal binding domain 2 [Source:ZFIN;Acc:ZDB-GENE-051030-81]</t>
  </si>
  <si>
    <t>glod5</t>
  </si>
  <si>
    <t>ENSDARG00000071871</t>
  </si>
  <si>
    <t>glyoxalase domain containing 5 [Source:ZFIN;Acc:ZDB-GENE-050522-174]</t>
  </si>
  <si>
    <t>atf4b</t>
  </si>
  <si>
    <t>ENSDARG00000038141</t>
  </si>
  <si>
    <t>activating transcription factor 4b [Source:ZFIN;Acc:ZDB-GENE-070928-23]</t>
  </si>
  <si>
    <t>rpz5</t>
  </si>
  <si>
    <t>ENSDARG00000075718</t>
  </si>
  <si>
    <t>rapunzel 5 [Source:ZFIN;Acc:ZDB-GENE-030131-4678]</t>
  </si>
  <si>
    <t>sdf2l1</t>
  </si>
  <si>
    <t>ENSDARG00000035631</t>
  </si>
  <si>
    <t>stromal cell-derived factor 2-like 1 [Source:ZFIN;Acc:ZDB-GENE-040808-46]</t>
  </si>
  <si>
    <t>nsa2</t>
  </si>
  <si>
    <t>ENSDARG00000007708</t>
  </si>
  <si>
    <t>NSA2 ribosome biogenesis homolog (S. cerevisiae) [Source:ZFIN;Acc:ZDB-GENE-030131-488]</t>
  </si>
  <si>
    <t>mycb</t>
  </si>
  <si>
    <t>ENSDARG00000007241</t>
  </si>
  <si>
    <t>v-myc avian myelocytomatosis viral oncogene homolog b [Source:ZFIN;Acc:ZDB-GENE-040426-780]</t>
  </si>
  <si>
    <t>pdia4</t>
  </si>
  <si>
    <t>ENSDARG00000018491</t>
  </si>
  <si>
    <t>protein disulfide isomerase family A, member 4 [Source:ZFIN;Acc:ZDB-GENE-030131-5493]</t>
  </si>
  <si>
    <t>dusp1</t>
  </si>
  <si>
    <t>ENSDARG00000100515</t>
  </si>
  <si>
    <t>dual specificity phosphatase 1 [Source:ZFIN;Acc:ZDB-GENE-040426-2018]</t>
  </si>
  <si>
    <t>atp1a1b</t>
  </si>
  <si>
    <t>ENSDARG00000019856</t>
  </si>
  <si>
    <t>ATPase, Na+/K+ transporting, alpha 1b polypeptide [Source:ZFIN;Acc:ZDB-GENE-001212-5]</t>
  </si>
  <si>
    <t>si:ch1073-443f11.2</t>
  </si>
  <si>
    <t>ENSDARG00000105068</t>
  </si>
  <si>
    <t>si:ch1073-443f11.2 [Source:ZFIN;Acc:ZDB-GENE-120215-185]</t>
  </si>
  <si>
    <t>ssr4</t>
  </si>
  <si>
    <t>ENSDARG00000019444</t>
  </si>
  <si>
    <t>signal sequence receptor, delta [Source:ZFIN;Acc:ZDB-GENE-030131-4900]</t>
  </si>
  <si>
    <t>ubb</t>
  </si>
  <si>
    <t>ENSDARG00000093313</t>
  </si>
  <si>
    <t>ubiquitin B [Source:ZFIN;Acc:ZDB-GENE-050411-10]</t>
  </si>
  <si>
    <t>lgals2b</t>
  </si>
  <si>
    <t>ENSDARG00000038153</t>
  </si>
  <si>
    <t>lectin, galactoside-binding, soluble, 2b [Source:ZFIN;Acc:ZDB-GENE-040426-1590]</t>
  </si>
  <si>
    <t>dfna5a</t>
  </si>
  <si>
    <t>ENSDARG00000086762</t>
  </si>
  <si>
    <t>deafness, autosomal dominant 5 a [Source:ZFIN;Acc:ZDB-GENE-120215-186]</t>
  </si>
  <si>
    <t>rplp0</t>
  </si>
  <si>
    <t>ENSDARG00000051783</t>
  </si>
  <si>
    <t>ribosomal protein, large, P0 [Source:ZFIN;Acc:ZDB-GENE-000629-1]</t>
  </si>
  <si>
    <t>mibp2</t>
  </si>
  <si>
    <t>ENSDARG00000101844</t>
  </si>
  <si>
    <t>muscle-specific beta 1 integrin binding protein 2 [Source:ZFIN;Acc:ZDB-GENE-031113-14]</t>
  </si>
  <si>
    <t>copz2</t>
  </si>
  <si>
    <t>ENSDARG00000006786</t>
  </si>
  <si>
    <t>coatomer protein complex, subunit zeta 2 [Source:ZFIN;Acc:ZDB-GENE-000406-5]</t>
  </si>
  <si>
    <t>tmprss9</t>
  </si>
  <si>
    <t>ENSDARG00000029841</t>
  </si>
  <si>
    <t>transmembrane protease, serine 9 [Source:ZFIN;Acc:ZDB-GENE-050208-573]</t>
  </si>
  <si>
    <t>gpx4a</t>
  </si>
  <si>
    <t>ENSDARG00000068478</t>
  </si>
  <si>
    <t>glutathione peroxidase 4a [Source:ZFIN;Acc:ZDB-GENE-030410-2]</t>
  </si>
  <si>
    <t>rpl36a</t>
  </si>
  <si>
    <t>ENSDARG00000058105</t>
  </si>
  <si>
    <t>ribosomal protein L36A [Source:ZFIN;Acc:ZDB-GENE-020423-1]</t>
  </si>
  <si>
    <t>dnajc3a</t>
  </si>
  <si>
    <t>ENSDARG00000041110</t>
  </si>
  <si>
    <t>DnaJ (Hsp40) homolog, subfamily C, member 3a [Source:ZFIN;Acc:ZDB-GENE-030131-1264]</t>
  </si>
  <si>
    <t>higd1a</t>
  </si>
  <si>
    <t>ENSDARG00000022303</t>
  </si>
  <si>
    <t>HIG1 hypoxia inducible domain family, member 1A [Source:ZFIN;Acc:ZDB-GENE-030826-15]</t>
  </si>
  <si>
    <t>rpl15</t>
  </si>
  <si>
    <t>ENSDARG00000009285</t>
  </si>
  <si>
    <t>ribosomal protein L15 [Source:ZFIN;Acc:ZDB-GENE-040801-183]</t>
  </si>
  <si>
    <t>rpl9</t>
  </si>
  <si>
    <t>ENSDARG00000037350</t>
  </si>
  <si>
    <t>ribosomal protein L9 [Source:ZFIN;Acc:ZDB-GENE-030131-8646]</t>
  </si>
  <si>
    <t>wnt2</t>
  </si>
  <si>
    <t>ENSDARG00000041117</t>
  </si>
  <si>
    <t>wingless-type MMTV integration site family member 2 [Source:ZFIN;Acc:ZDB-GENE-980526-416]</t>
  </si>
  <si>
    <t>si:dkey-103g5.3</t>
  </si>
  <si>
    <t>ENSDARG00000062319</t>
  </si>
  <si>
    <t>si:dkey-103g5.3 [Source:ZFIN;Acc:ZDB-GENE-131127-337]</t>
  </si>
  <si>
    <t>tagapa</t>
  </si>
  <si>
    <t>ENSDARG00000002353</t>
  </si>
  <si>
    <t>T-cell activation RhoGTPase activating protein a [Source:ZFIN;Acc:ZDB-GENE-040426-1877]</t>
  </si>
  <si>
    <t>socs3b</t>
  </si>
  <si>
    <t>ENSDARG00000026611</t>
  </si>
  <si>
    <t>suppressor of cytokine signaling 3b [Source:ZFIN;Acc:ZDB-GENE-040426-2528]</t>
  </si>
  <si>
    <t>krt5</t>
  </si>
  <si>
    <t>ENSDARG00000058371</t>
  </si>
  <si>
    <t>keratin 5 [Source:ZFIN;Acc:ZDB-GENE-991110-23]</t>
  </si>
  <si>
    <t>ppp1r3ca</t>
  </si>
  <si>
    <t>ENSDARG00000071005</t>
  </si>
  <si>
    <t>protein phosphatase 1, regulatory subunit 3Ca [Source:ZFIN;Acc:ZDB-GENE-040718-70]</t>
  </si>
  <si>
    <t>rpl34</t>
  </si>
  <si>
    <t>ENSDARG00000029500</t>
  </si>
  <si>
    <t>ribosomal protein L34 [Source:ZFIN;Acc:ZDB-GENE-040426-1033]</t>
  </si>
  <si>
    <t>plscr3b</t>
  </si>
  <si>
    <t>ENSDARG00000069432</t>
  </si>
  <si>
    <t>phospholipid scramblase 3b [Source:ZFIN;Acc:ZDB-GENE-040426-2517]</t>
  </si>
  <si>
    <t>gstp1</t>
  </si>
  <si>
    <t>ENSDARG00000104068</t>
  </si>
  <si>
    <t>glutathione S-transferase pi 1 [Source:ZFIN;Acc:ZDB-GENE-020806-4]</t>
  </si>
  <si>
    <t>si:ch211-195b13.1</t>
  </si>
  <si>
    <t>ENSDARG00000016623</t>
  </si>
  <si>
    <t>si:ch211-195b13.1 [Source:ZFIN;Acc:ZDB-GENE-030131-7626]</t>
  </si>
  <si>
    <t>ostc</t>
  </si>
  <si>
    <t>ENSDARG00000104901</t>
  </si>
  <si>
    <t>oligosaccharyltransferase complex subunit [Source:ZFIN;Acc:ZDB-GENE-040426-1079]</t>
  </si>
  <si>
    <t>pabpc1b</t>
  </si>
  <si>
    <t>ENSDARG00000021140</t>
  </si>
  <si>
    <t>poly A binding protein, cytoplasmic 1 b [Source:ZFIN;Acc:ZDB-GENE-050308-1]</t>
  </si>
  <si>
    <t>cnpy1</t>
  </si>
  <si>
    <t>ENSDARG00000003757</t>
  </si>
  <si>
    <t>canopy1 [Source:ZFIN;Acc:ZDB-GENE-060315-3]</t>
  </si>
  <si>
    <t>pfn1</t>
  </si>
  <si>
    <t>ENSDARG00000088091</t>
  </si>
  <si>
    <t>profilin 1 [Source:ZFIN;Acc:ZDB-GENE-031002-33]</t>
  </si>
  <si>
    <t>hmgb1a</t>
  </si>
  <si>
    <t>ENSDARG00000099175</t>
  </si>
  <si>
    <t>high mobility group box 1a [Source:ZFIN;Acc:ZDB-GENE-030131-341]</t>
  </si>
  <si>
    <t>si:dkey-11c5.11</t>
  </si>
  <si>
    <t>ENSDARG00000096637</t>
  </si>
  <si>
    <t>si:dkey-11c5.11 [Source:ZFIN;Acc:ZDB-GENE-121214-253]</t>
  </si>
  <si>
    <t>zgc:162730</t>
  </si>
  <si>
    <t>ENSDARG00000103720</t>
  </si>
  <si>
    <t>zgc:162730 [Source:ZFIN;Acc:ZDB-GENE-030131-6366]</t>
  </si>
  <si>
    <t>timm13</t>
  </si>
  <si>
    <t>ENSDARG00000058297</t>
  </si>
  <si>
    <t>translocase of inner mitochondrial membrane 13 homolog (yeast) [Source:ZFIN;Acc:ZDB-GENE-040718-167]</t>
  </si>
  <si>
    <t>RPS17</t>
  </si>
  <si>
    <t>ENSDARG00000046157</t>
  </si>
  <si>
    <t>zgc:114188 [Source:ZFIN;Acc:ZDB-GENE-050320-15]</t>
  </si>
  <si>
    <t>si:ch211-140m22.7</t>
  </si>
  <si>
    <t>ENSDARG00000077967</t>
  </si>
  <si>
    <t>si:ch211-140m22.7 [Source:ZFIN;Acc:ZDB-GENE-070912-73]</t>
  </si>
  <si>
    <t>creld2</t>
  </si>
  <si>
    <t>ENSDARG00000029071</t>
  </si>
  <si>
    <t>cysteine-rich with EGF-like domains 2 [Source:ZFIN;Acc:ZDB-GENE-040426-1626]</t>
  </si>
  <si>
    <t>arl4aa</t>
  </si>
  <si>
    <t>ENSDARG00000099918</t>
  </si>
  <si>
    <t>ADP-ribosylation factor-like 4aa [Source:ZFIN;Acc:ZDB-GENE-040426-1878]</t>
  </si>
  <si>
    <t>rps15</t>
  </si>
  <si>
    <t>ENSDARG00000070849</t>
  </si>
  <si>
    <t>ribosomal protein S15 [Source:ZFIN;Acc:ZDB-GENE-030131-9092]</t>
  </si>
  <si>
    <t>snrpg</t>
  </si>
  <si>
    <t>ENSDARG00000099667</t>
  </si>
  <si>
    <t>small nuclear ribonucleoprotein polypeptide G [Source:ZFIN;Acc:ZDB-GENE-040912-105]</t>
  </si>
  <si>
    <t>wu:fj16a03</t>
  </si>
  <si>
    <t>ENSDARG00000100952</t>
  </si>
  <si>
    <t>wu:fj16a03 [Source:EntrezGene;Acc:335475]</t>
  </si>
  <si>
    <t>ckmt1</t>
  </si>
  <si>
    <t>ENSDARG00000016598</t>
  </si>
  <si>
    <t>creatine kinase, mitochondrial 1 [Source:ZFIN;Acc:ZDB-GENE-030131-611]</t>
  </si>
  <si>
    <t>fndc7rs4</t>
  </si>
  <si>
    <t>ENSDARG00000092813</t>
  </si>
  <si>
    <t>fibronectin type III domain containing 7, related sequence 4 [Source:ZFIN;Acc:ZDB-GENE-070912-648]</t>
  </si>
  <si>
    <t>cx43.4</t>
  </si>
  <si>
    <t>ENSDARG00000007099</t>
  </si>
  <si>
    <t>connexin 43.4 [Source:ZFIN;Acc:ZDB-GENE-990415-38]</t>
  </si>
  <si>
    <t>psmb3</t>
  </si>
  <si>
    <t>ENSDARG00000013938</t>
  </si>
  <si>
    <t>proteasome subunit beta 3 [Source:ZFIN;Acc:ZDB-GENE-040426-2682]</t>
  </si>
  <si>
    <t>rsl24d1</t>
  </si>
  <si>
    <t>ENSDARG00000040439</t>
  </si>
  <si>
    <t>ribosomal L24 domain containing 1 [Source:ZFIN;Acc:ZDB-GENE-040426-1925]</t>
  </si>
  <si>
    <t>klf17</t>
  </si>
  <si>
    <t>ENSDARG00000038792</t>
  </si>
  <si>
    <t>Kruppel-like factor 17 [Source:ZFIN;Acc:ZDB-GENE-010129-1]</t>
  </si>
  <si>
    <t>rpl35a</t>
  </si>
  <si>
    <t>ENSDARG00000088030</t>
  </si>
  <si>
    <t>ribosomal protein L35a [Source:ZFIN;Acc:ZDB-GENE-040718-190]</t>
  </si>
  <si>
    <t>eya2</t>
  </si>
  <si>
    <t>ENSDARG00000018984</t>
  </si>
  <si>
    <t>EYA transcriptional coactivator and phosphatase 2 [Source:ZFIN;Acc:ZDB-GENE-040912-24]</t>
  </si>
  <si>
    <t>si:ch211-202f5.3</t>
  </si>
  <si>
    <t>ENSDARG00000092998</t>
  </si>
  <si>
    <t>si:ch211-202f5.3 [Source:ZFIN;Acc:ZDB-GENE-030131-1042]</t>
  </si>
  <si>
    <t>slc35b1</t>
  </si>
  <si>
    <t>ENSDARG00000038213</t>
  </si>
  <si>
    <t>solute carrier family 35, member B1 [Source:ZFIN;Acc:ZDB-GENE-040912-148]</t>
  </si>
  <si>
    <t>actb1</t>
  </si>
  <si>
    <t>ENSDARG00000037746</t>
  </si>
  <si>
    <t>actin, beta 1 [Source:ZFIN;Acc:ZDB-GENE-000329-1]</t>
  </si>
  <si>
    <t>gsnb</t>
  </si>
  <si>
    <t>ENSDARG00000045262</t>
  </si>
  <si>
    <t>gelsolin b [Source:ZFIN;Acc:ZDB-GENE-030131-8567]</t>
  </si>
  <si>
    <t>calr3b</t>
  </si>
  <si>
    <t>ENSDARG00000102808</t>
  </si>
  <si>
    <t>calreticulin 3b [Source:ZFIN;Acc:ZDB-GENE-030131-9907]</t>
  </si>
  <si>
    <t>sparc</t>
  </si>
  <si>
    <t>ENSDARG00000019353</t>
  </si>
  <si>
    <t>secreted protein, acidic, cysteine-rich (osteonectin) [Source:ZFIN;Acc:ZDB-GENE-030131-9]</t>
  </si>
  <si>
    <t>foxq1a</t>
  </si>
  <si>
    <t>ENSDARG00000030896</t>
  </si>
  <si>
    <t>forkhead box Q1a [Source:ZFIN;Acc:ZDB-GENE-070424-74]</t>
  </si>
  <si>
    <t>ap1s3b</t>
  </si>
  <si>
    <t>ENSDARG00000027966</t>
  </si>
  <si>
    <t>adaptor-related protein complex 1, sigma 3 subunit, b [Source:ZFIN;Acc:ZDB-GENE-040912-62]</t>
  </si>
  <si>
    <t>hnrnpl2</t>
  </si>
  <si>
    <t>ENSDARG00000059303</t>
  </si>
  <si>
    <t>heterogeneous nuclear ribonucleoprotein L2 [Source:ZFIN;Acc:ZDB-GENE-040426-2707]</t>
  </si>
  <si>
    <t>csnk2b</t>
  </si>
  <si>
    <t>ENSDARG00000077776</t>
  </si>
  <si>
    <t>casein kinase 2, beta polypeptide [Source:ZFIN;Acc:ZDB-GENE-990415-29]</t>
  </si>
  <si>
    <t>atp5l</t>
  </si>
  <si>
    <t>ENSDARG00000011841</t>
  </si>
  <si>
    <t>ATP synthase, H+ transporting, mitochondrial F0 complex, subunit g [Source:ZFIN;Acc:ZDB-GENE-030131-5177]</t>
  </si>
  <si>
    <t>hmgn3</t>
  </si>
  <si>
    <t>ENSDARG00000036754</t>
  </si>
  <si>
    <t>high mobility group nucleosomal binding domain 3 [Source:ZFIN;Acc:ZDB-GENE-041114-180]</t>
  </si>
  <si>
    <t>eya1</t>
  </si>
  <si>
    <t>ENSDARG00000014259</t>
  </si>
  <si>
    <t>EYA transcriptional coactivator and phosphatase 1 [Source:ZFIN;Acc:ZDB-GENE-990712-18]</t>
  </si>
  <si>
    <t>tp53inp1</t>
  </si>
  <si>
    <t>ENSDARG00000028017</t>
  </si>
  <si>
    <t>tumor protein p53 inducible nuclear protein 1 [Source:ZFIN;Acc:ZDB-GENE-031018-3]</t>
  </si>
  <si>
    <t>tmem258</t>
  </si>
  <si>
    <t>ENSDARG00000078785</t>
  </si>
  <si>
    <t>transmembrane protein 258 [Source:ZFIN;Acc:ZDB-GENE-040426-1739]</t>
  </si>
  <si>
    <t>top1l</t>
  </si>
  <si>
    <t>ENSDARG00000070545</t>
  </si>
  <si>
    <t>topoisomerase (DNA) I, like [Source:ZFIN;Acc:ZDB-GENE-060616-217]</t>
  </si>
  <si>
    <t>rps19</t>
  </si>
  <si>
    <t>ENSDARG00000030602</t>
  </si>
  <si>
    <t>ribosomal protein S19 [Source:ZFIN;Acc:ZDB-GENE-040426-1716]</t>
  </si>
  <si>
    <t>gmppab</t>
  </si>
  <si>
    <t>ENSDARG00000023498</t>
  </si>
  <si>
    <t>GDP-mannose pyrophosphorylase Ab [Source:ZFIN;Acc:ZDB-GENE-040426-1550]</t>
  </si>
  <si>
    <t>idh1</t>
  </si>
  <si>
    <t>ENSDARG00000025375</t>
  </si>
  <si>
    <t>isocitrate dehydrogenase 1 (NADP+), soluble [Source:ZFIN;Acc:ZDB-GENE-031006-1]</t>
  </si>
  <si>
    <t>srsf5a</t>
  </si>
  <si>
    <t>ENSDARG00000029818</t>
  </si>
  <si>
    <t>serine/arginine-rich splicing factor 5a [Source:ZFIN;Acc:ZDB-GENE-030131-7336]</t>
  </si>
  <si>
    <t>anapc16</t>
  </si>
  <si>
    <t>ENSDARG00000013822</t>
  </si>
  <si>
    <t>anaphase promoting complex subunit 16 [Source:ZFIN;Acc:ZDB-GENE-050417-430]</t>
  </si>
  <si>
    <t>cmah</t>
  </si>
  <si>
    <t>ENSDARG00000057714</t>
  </si>
  <si>
    <t>cytidine monophospho-N-acetylneuraminic acid hydroxylase [Source:ZFIN;Acc:ZDB-GENE-040704-33]</t>
  </si>
  <si>
    <t>palld</t>
  </si>
  <si>
    <t>ENSDARG00000040009</t>
  </si>
  <si>
    <t>palladin, cytoskeletal associated protein [Source:ZFIN;Acc:ZDB-GENE-041014-252]</t>
  </si>
  <si>
    <t>pik3r3a</t>
  </si>
  <si>
    <t>ENSDARG00000103038</t>
  </si>
  <si>
    <t>phosphoinositide-3-kinase, regulatory subunit 3a (gamma) [Source:ZFIN;Acc:ZDB-GENE-040426-1978]</t>
  </si>
  <si>
    <t>rrbp1a</t>
  </si>
  <si>
    <t>ENSDARG00000013763</t>
  </si>
  <si>
    <t>ribosome binding protein 1a [Source:ZFIN;Acc:ZDB-GENE-030131-9795]</t>
  </si>
  <si>
    <t>cox17</t>
  </si>
  <si>
    <t>ENSDARG00000069920</t>
  </si>
  <si>
    <t>COX17 cytochrome c oxidase copper chaperone [Source:ZFIN;Acc:ZDB-GENE-040912-91]</t>
  </si>
  <si>
    <t>ppdpfa</t>
  </si>
  <si>
    <t>ENSDARG00000007682</t>
  </si>
  <si>
    <t>pancreatic progenitor cell differentiation and proliferation factor a [Source:ZFIN;Acc:ZDB-GENE-030219-204]</t>
  </si>
  <si>
    <t>fkbp7</t>
  </si>
  <si>
    <t>ENSDARG00000010962</t>
  </si>
  <si>
    <t>FK506 binding protein 7 [Source:ZFIN;Acc:ZDB-GENE-030616-182]</t>
  </si>
  <si>
    <t>arf2b</t>
  </si>
  <si>
    <t>ENSDARG00000016393</t>
  </si>
  <si>
    <t>ADP-ribosylation factor 2b [Source:ZFIN;Acc:ZDB-GENE-030131-5234]</t>
  </si>
  <si>
    <t>slc39a7</t>
  </si>
  <si>
    <t>ENSDARG00000104451</t>
  </si>
  <si>
    <t>solute carrier family 39 (zinc transporter), member 7 [Source:ZFIN;Acc:ZDB-GENE-991110-20]</t>
  </si>
  <si>
    <t>id2a</t>
  </si>
  <si>
    <t>ENSDARG00000055283</t>
  </si>
  <si>
    <t>inhibitor of DNA binding 2, dominant negative helix-loop-helix protein, a [Source:ZFIN;Acc:ZDB-GENE-020910-1]</t>
  </si>
  <si>
    <t>tmem54a</t>
  </si>
  <si>
    <t>ENSDARG00000059247</t>
  </si>
  <si>
    <t>transmembrane protein 54a [Source:ZFIN;Acc:ZDB-GENE-040426-1304]</t>
  </si>
  <si>
    <t>zgc:153929</t>
  </si>
  <si>
    <t>ENSDARG00000052427</t>
  </si>
  <si>
    <t>zgc:153929 [Source:ZFIN;Acc:ZDB-GENE-061103-154]</t>
  </si>
  <si>
    <t>mt-atp6</t>
  </si>
  <si>
    <t>ENSDARG00000063911</t>
  </si>
  <si>
    <t>ATP synthase 6, mitochondrial [Source:ZFIN;Acc:ZDB-GENE-011205-18]</t>
  </si>
  <si>
    <t>pdgfaa</t>
  </si>
  <si>
    <t>ENSDARG00000055505</t>
  </si>
  <si>
    <t>platelet-derived growth factor alpha polypeptide a [Source:ZFIN;Acc:ZDB-GENE-030918-2]</t>
  </si>
  <si>
    <t>pole4</t>
  </si>
  <si>
    <t>ENSDARG00000013016</t>
  </si>
  <si>
    <t>polymerase (DNA-directed), epsilon 4, accessory subunit [Source:ZFIN;Acc:ZDB-GENE-050522-309]</t>
  </si>
  <si>
    <t>rps4x</t>
  </si>
  <si>
    <t>ENSDARG00000014690</t>
  </si>
  <si>
    <t>ribosomal protein S4, X-linked [Source:ZFIN;Acc:ZDB-GENE-040927-19]</t>
  </si>
  <si>
    <t>cd9b</t>
  </si>
  <si>
    <t>ENSDARG00000016691</t>
  </si>
  <si>
    <t>CD9 molecule b [Source:ZFIN;Acc:ZDB-GENE-040426-2768]</t>
  </si>
  <si>
    <t>sdc4</t>
  </si>
  <si>
    <t>ENSDARG00000059906</t>
  </si>
  <si>
    <t>syndecan 4 [Source:ZFIN;Acc:ZDB-GENE-061111-1]</t>
  </si>
  <si>
    <t>zgc:110340</t>
  </si>
  <si>
    <t>ENSDARG00000079497</t>
  </si>
  <si>
    <t>zgc:110340 [Source:ZFIN;Acc:ZDB-GENE-050320-36]</t>
  </si>
  <si>
    <t>zgc:154054</t>
  </si>
  <si>
    <t>ENSDARG00000099923</t>
  </si>
  <si>
    <t>zgc:154054 [Source:ZFIN;Acc:ZDB-GENE-061103-283]</t>
  </si>
  <si>
    <t>hmgb2a</t>
  </si>
  <si>
    <t>ENSDARG00000029722</t>
  </si>
  <si>
    <t>high mobility group box 2a [Source:ZFIN;Acc:ZDB-GENE-051120-126]</t>
  </si>
  <si>
    <t>hnrnpa0b</t>
  </si>
  <si>
    <t>ENSDARG00000036162</t>
  </si>
  <si>
    <t>heterogeneous nuclear ribonucleoprotein A0b [Source:ZFIN;Acc:ZDB-GENE-030131-6154]</t>
  </si>
  <si>
    <t>rps14</t>
  </si>
  <si>
    <t>ENSDARG00000036629</t>
  </si>
  <si>
    <t>ribosomal protein S14 [Source:ZFIN;Acc:ZDB-GENE-030131-8631]</t>
  </si>
  <si>
    <t>si:dkey-202l16.5</t>
  </si>
  <si>
    <t>ENSDARG00000013252</t>
  </si>
  <si>
    <t>si:dkey-202l16.5 [Source:ZFIN;Acc:ZDB-GENE-120411-6]</t>
  </si>
  <si>
    <t>mt-cyb</t>
  </si>
  <si>
    <t>ENSDARG00000063924</t>
  </si>
  <si>
    <t>cytochrome b, mitochondrial [Source:ZFIN;Acc:ZDB-GENE-011205-17]</t>
  </si>
  <si>
    <t>cfl1l</t>
  </si>
  <si>
    <t>ENSDARG00000012972</t>
  </si>
  <si>
    <t>cofilin 1 (non-muscle), like [Source:ZFIN;Acc:ZDB-GENE-040426-2770]</t>
  </si>
  <si>
    <t>herpud1</t>
  </si>
  <si>
    <t>ENSDARG00000024314</t>
  </si>
  <si>
    <t>homocysteine-inducible, endoplasmic reticulum stress-inducible, ubiquitin-like domain member 1 [Source:ZFIN;Acc:ZDB-GENE-050913-47]</t>
  </si>
  <si>
    <t>pkp1b</t>
  </si>
  <si>
    <t>ENSDARG00000052705</t>
  </si>
  <si>
    <t>plakophilin 1b [Source:ZFIN;Acc:ZDB-GENE-030131-417]</t>
  </si>
  <si>
    <t>tmed9</t>
  </si>
  <si>
    <t>ENSDARG00000004261</t>
  </si>
  <si>
    <t>transmembrane p24 trafficking protein 9 [Source:ZFIN;Acc:ZDB-GENE-050417-434]</t>
  </si>
  <si>
    <t>hnrnpabb</t>
  </si>
  <si>
    <t>ENSDARG00000099865</t>
  </si>
  <si>
    <t>heterogeneous nuclear ribonucleoprotein A/Bb [Source:ZFIN;Acc:ZDB-GENE-040426-2516]</t>
  </si>
  <si>
    <t>gdnfb</t>
  </si>
  <si>
    <t>ENSDARG00000103764</t>
  </si>
  <si>
    <t>glial cell derived neurotrophic factor b [Source:ZFIN;Acc:ZDB-GENE-110609-2]</t>
  </si>
  <si>
    <t>psma8</t>
  </si>
  <si>
    <t>ENSDARG00000010965</t>
  </si>
  <si>
    <t>proteasome subunit alpha 8 [Source:ZFIN;Acc:ZDB-GENE-040426-2194]</t>
  </si>
  <si>
    <t>pard3bb</t>
  </si>
  <si>
    <t>ENSDARG00000034555</t>
  </si>
  <si>
    <t>par-3 family cell polarity regulator beta b [Source:ZFIN;Acc:ZDB-GENE-070912-290]</t>
  </si>
  <si>
    <t>rps26l</t>
  </si>
  <si>
    <t>ENSDARG00000030408</t>
  </si>
  <si>
    <t>ribosomal protein S26, like [Source:ZFIN;Acc:ZDB-GENE-040426-1706]</t>
  </si>
  <si>
    <t>si:ch211-195b11.3</t>
  </si>
  <si>
    <t>ENSDARG00000100582</t>
  </si>
  <si>
    <t>si:ch211-195b11.3 [Source:ZFIN;Acc:ZDB-GENE-141222-6]</t>
  </si>
  <si>
    <t>chmp4bb</t>
  </si>
  <si>
    <t>ENSDARG00000007323</t>
  </si>
  <si>
    <t>charged multivesicular body protein 4Bb [Source:ZFIN;Acc:ZDB-GENE-040426-2812]</t>
  </si>
  <si>
    <t>gnpnat1</t>
  </si>
  <si>
    <t>ENSDARG00000039892</t>
  </si>
  <si>
    <t>glucosamine-phosphate N-acetyltransferase 1 [Source:ZFIN;Acc:ZDB-GENE-050522-450]</t>
  </si>
  <si>
    <t>alg5</t>
  </si>
  <si>
    <t>ENSDARG00000061235</t>
  </si>
  <si>
    <t>asparagine-linked glycosylation 5 (dolichyl-phosphate beta-glucosyltransferase) [Source:ZFIN;Acc:ZDB-GENE-030131-6586]</t>
  </si>
  <si>
    <t>atp1b1a</t>
  </si>
  <si>
    <t>ENSDARG00000013144</t>
  </si>
  <si>
    <t>ATPase, Na+/K+ transporting, beta 1a polypeptide [Source:ZFIN;Acc:ZDB-GENE-001127-3]</t>
  </si>
  <si>
    <t>yipf6</t>
  </si>
  <si>
    <t>ENSDARG00000054433</t>
  </si>
  <si>
    <t>Yip1 domain family, member 6 [Source:ZFIN;Acc:ZDB-GENE-040625-76]</t>
  </si>
  <si>
    <t>eny2</t>
  </si>
  <si>
    <t>ENSDARG00000070046</t>
  </si>
  <si>
    <t>enhancer of yellow 2 homolog (Drosophila) [Source:ZFIN;Acc:ZDB-GENE-040718-124]</t>
  </si>
  <si>
    <t>zgc:56525</t>
  </si>
  <si>
    <t>ENSDARG00000025858</t>
  </si>
  <si>
    <t>zgc:56525 [Source:ZFIN;Acc:ZDB-GENE-040426-1060]</t>
  </si>
  <si>
    <t>fkbp1aa</t>
  </si>
  <si>
    <t>ENSDARG00000022684</t>
  </si>
  <si>
    <t>FK506 binding protein 1Aa [Source:ZFIN;Acc:ZDB-GENE-030131-7275]</t>
  </si>
  <si>
    <t>arpc1a</t>
  </si>
  <si>
    <t>ENSDARG00000096940</t>
  </si>
  <si>
    <t>ppt1</t>
  </si>
  <si>
    <t>ENSDARG00000039980</t>
  </si>
  <si>
    <t>palmitoyl-protein thioesterase 1 (ceroid-lipofuscinosis, neuronal 1, infantile) [Source:ZFIN;Acc:ZDB-GENE-040426-2653]</t>
  </si>
  <si>
    <t>gstt1a</t>
  </si>
  <si>
    <t>ENSDARG00000042428</t>
  </si>
  <si>
    <t>glutathione S-transferase theta 1a [Source:ZFIN;Acc:ZDB-GENE-031001-13]</t>
  </si>
  <si>
    <t>slc30a7</t>
  </si>
  <si>
    <t>ENSDARG00000019998</t>
  </si>
  <si>
    <t>solute carrier family 30 (zinc transporter), member 7 [Source:ZFIN;Acc:ZDB-GENE-030131-5650]</t>
  </si>
  <si>
    <t>spry2</t>
  </si>
  <si>
    <t>ENSDARG00000078308</t>
  </si>
  <si>
    <t>sprouty RTK signaling antagonist 2 [Source:ZFIN;Acc:ZDB-GENE-030131-7038]</t>
  </si>
  <si>
    <t>alg6</t>
  </si>
  <si>
    <t>ENSDARG00000017617</t>
  </si>
  <si>
    <t>asparagine-linked glycosylation 6 (alpha-1,3,-glucosyltransferase) [Source:ZFIN;Acc:ZDB-GENE-040808-45]</t>
  </si>
  <si>
    <t>rhoac</t>
  </si>
  <si>
    <t>ENSDARG00000099709</t>
  </si>
  <si>
    <t>ras homolog gene family, member Ac [Source:ZFIN;Acc:ZDB-GENE-040426-2665]</t>
  </si>
  <si>
    <t>rpl23</t>
  </si>
  <si>
    <t>ENSDARG00000053457</t>
  </si>
  <si>
    <t>ribosomal protein L23 [Source:ZFIN;Acc:ZDB-GENE-030131-8756]</t>
  </si>
  <si>
    <t>pycard</t>
  </si>
  <si>
    <t>ENSDARG00000040076</t>
  </si>
  <si>
    <t>PYD and CARD domain containing [Source:ZFIN;Acc:ZDB-GENE-000511-2]</t>
  </si>
  <si>
    <t>gng5</t>
  </si>
  <si>
    <t>ENSDARG00000039830</t>
  </si>
  <si>
    <t>guanine nucleotide binding protein (G protein), gamma 5 [Source:ZFIN;Acc:ZDB-GENE-030131-9966]</t>
  </si>
  <si>
    <t>fsta</t>
  </si>
  <si>
    <t>ENSDARG00000052846</t>
  </si>
  <si>
    <t>follistatin a [Source:ZFIN;Acc:ZDB-GENE-990714-11]</t>
  </si>
  <si>
    <t>ildr1a</t>
  </si>
  <si>
    <t>ENSDARG00000103929</t>
  </si>
  <si>
    <t>immunoglobulin-like domain containing receptor 1a [Source:ZFIN;Acc:ZDB-GENE-040426-1412]</t>
  </si>
  <si>
    <t>WDR83OS</t>
  </si>
  <si>
    <t>ENSDARG00000025554</t>
  </si>
  <si>
    <t>zgc:73111 [Source:ZFIN;Acc:ZDB-GENE-040426-1674]</t>
  </si>
  <si>
    <t>ccl19b</t>
  </si>
  <si>
    <t>ENSDARG00000039351</t>
  </si>
  <si>
    <t>chemokine (C-C motif) ligand 19b [Source:ZFIN;Acc:ZDB-GENE-091204-19]</t>
  </si>
  <si>
    <t>rps18</t>
  </si>
  <si>
    <t>ENSDARG00000100392</t>
  </si>
  <si>
    <t>ribosomal protein S18 [Source:ZFIN;Acc:ZDB-GENE-020419-20]</t>
  </si>
  <si>
    <t>tmed2</t>
  </si>
  <si>
    <t>ENSDARG00000026908</t>
  </si>
  <si>
    <t>transmembrane p24 trafficking protein 2 [Source:ZFIN;Acc:ZDB-GENE-030131-269]</t>
  </si>
  <si>
    <t>ubl3a</t>
  </si>
  <si>
    <t>ENSDARG00000099532</t>
  </si>
  <si>
    <t>ubiquitin-like 3a [Source:ZFIN;Acc:ZDB-GENE-030131-3431]</t>
  </si>
  <si>
    <t>rpl38</t>
  </si>
  <si>
    <t>ENSDARG00000006413</t>
  </si>
  <si>
    <t>ribosomal protein L38 [Source:ZFIN;Acc:ZDB-GENE-030131-8752]</t>
  </si>
  <si>
    <t>abcf2a</t>
  </si>
  <si>
    <t>ENSDARG00000038785</t>
  </si>
  <si>
    <t>ATP-binding cassette, sub-family F (GCN20), member 2a [Source:ZFIN;Acc:ZDB-GENE-030131-8714]</t>
  </si>
  <si>
    <t>si:ch211-202a12.4</t>
  </si>
  <si>
    <t>ENSDARG00000002369</t>
  </si>
  <si>
    <t>si:ch211-202a12.4 [Source:ZFIN;Acc:ZDB-GENE-030131-8486]</t>
  </si>
  <si>
    <t>hey1</t>
  </si>
  <si>
    <t>ENSDARG00000070538</t>
  </si>
  <si>
    <t>hes-related family bHLH transcription factor with YRPW motif 1 [Source:ZFIN;Acc:ZDB-GENE-000607-70]</t>
  </si>
  <si>
    <t>selt1a</t>
  </si>
  <si>
    <t>ENSDARG00000058354</t>
  </si>
  <si>
    <t>selenoprotein T, 1a [Source:ZFIN;Acc:ZDB-GENE-030327-6]</t>
  </si>
  <si>
    <t>cycsb</t>
  </si>
  <si>
    <t>ENSDARG00000044562</t>
  </si>
  <si>
    <t>cytochrome c, somatic b [Source:ZFIN;Acc:ZDB-GENE-040625-38]</t>
  </si>
  <si>
    <t>ssr3</t>
  </si>
  <si>
    <t>ENSDARG00000014165</t>
  </si>
  <si>
    <t>signal sequence receptor, gamma [Source:ZFIN;Acc:ZDB-GENE-030131-9134]</t>
  </si>
  <si>
    <t>gpx1a</t>
  </si>
  <si>
    <t>ENSDARG00000018146</t>
  </si>
  <si>
    <t>glutathione peroxidase 1a [Source:ZFIN;Acc:ZDB-GENE-030410-1]</t>
  </si>
  <si>
    <t>cd99</t>
  </si>
  <si>
    <t>ENSDARG00000051975</t>
  </si>
  <si>
    <t>CD99 molecule [Source:ZFIN;Acc:ZDB-GENE-061103-391]</t>
  </si>
  <si>
    <t>sost</t>
  </si>
  <si>
    <t>ENSDARG00000061259</t>
  </si>
  <si>
    <t>sclerostin [Source:ZFIN;Acc:ZDB-GENE-110411-139]</t>
  </si>
  <si>
    <t>rps11</t>
  </si>
  <si>
    <t>ENSDARG00000053058</t>
  </si>
  <si>
    <t>ribosomal protein S11 [Source:ZFIN;Acc:ZDB-GENE-040426-2701]</t>
  </si>
  <si>
    <t>hes6</t>
  </si>
  <si>
    <t>ENSDARG00000019335</t>
  </si>
  <si>
    <t>hes family bHLH transcription factor 6 [Source:ZFIN;Acc:ZDB-GENE-030828-5]</t>
  </si>
  <si>
    <t>nipal3</t>
  </si>
  <si>
    <t>ENSDARG00000021147</t>
  </si>
  <si>
    <t>NIPA-like domain containing 3 [Source:ZFIN;Acc:ZDB-GENE-040718-379]</t>
  </si>
  <si>
    <t>vcp</t>
  </si>
  <si>
    <t>ENSDARG00000020008</t>
  </si>
  <si>
    <t>valosin containing protein [Source:ZFIN;Acc:ZDB-GENE-030131-5408]</t>
  </si>
  <si>
    <t>fxyd6l</t>
  </si>
  <si>
    <t>ENSDARG00000097057</t>
  </si>
  <si>
    <t>FXYD domain containing ion transport regulator 6 like [Source:ZFIN;Acc:ZDB-GENE-071205-8]</t>
  </si>
  <si>
    <t>rhoab</t>
  </si>
  <si>
    <t>ENSDARG00000094673</t>
  </si>
  <si>
    <t>ras homolog gene family, member Ab [Source:ZFIN;Acc:ZDB-GENE-040322-2]</t>
  </si>
  <si>
    <t>uqcrfs1</t>
  </si>
  <si>
    <t>ENSDARG00000007745</t>
  </si>
  <si>
    <t>ubiquinol-cytochrome c reductase, Rieske iron-sulfur polypeptide 1 [Source:ZFIN;Acc:ZDB-GENE-040426-2060]</t>
  </si>
  <si>
    <t>sik1</t>
  </si>
  <si>
    <t>ENSDARG00000058606</t>
  </si>
  <si>
    <t>salt-inducible kinase 1 [Source:ZFIN;Acc:ZDB-GENE-030131-9446]</t>
  </si>
  <si>
    <t>zfp36l1b</t>
  </si>
  <si>
    <t>ENSDARG00000021443</t>
  </si>
  <si>
    <t>zinc finger protein 36, C3H type-like 1b [Source:ZFIN;Acc:ZDB-GENE-030131-2391]</t>
  </si>
  <si>
    <t>eif1b</t>
  </si>
  <si>
    <t>ENSDARG00000012688</t>
  </si>
  <si>
    <t>eukaryotic translation initiation factor 1B [Source:ZFIN;Acc:ZDB-GENE-030131-956]</t>
  </si>
  <si>
    <t>icn</t>
  </si>
  <si>
    <t>ENSDARG00000009978</t>
  </si>
  <si>
    <t>ictacalcin [Source:ZFIN;Acc:ZDB-GENE-030131-8599]</t>
  </si>
  <si>
    <t>slc25a3b</t>
  </si>
  <si>
    <t>ENSDARG00000025566</t>
  </si>
  <si>
    <t>solute carrier family 25 (mitochondrial carrier; phosphate carrier), member 3b [Source:ZFIN;Acc:ZDB-GENE-040426-1916]</t>
  </si>
  <si>
    <t>TMSB15A</t>
  </si>
  <si>
    <t>ENSDARG00000104181</t>
  </si>
  <si>
    <t>si:dkey-152p16.6 [Source:ZFIN;Acc:ZDB-GENE-030131-8575]</t>
  </si>
  <si>
    <t>mt-nd3</t>
  </si>
  <si>
    <t>ENSDARG00000063914</t>
  </si>
  <si>
    <t>NADH dehydrogenase 3, mitochondrial [Source:ZFIN;Acc:ZDB-GENE-011205-9]</t>
  </si>
  <si>
    <t>cdk2ap2</t>
  </si>
  <si>
    <t>ENSDARG00000103145</t>
  </si>
  <si>
    <t>cyclin-dependent kinase 2 associated protein 2 [Source:ZFIN;Acc:ZDB-GENE-040718-35]</t>
  </si>
  <si>
    <t>abracl</t>
  </si>
  <si>
    <t>ENSDARG00000042876</t>
  </si>
  <si>
    <t>ABRA C-terminal like [Source:ZFIN;Acc:ZDB-GENE-030131-8594]</t>
  </si>
  <si>
    <t>krt8</t>
  </si>
  <si>
    <t>ENSDARG00000058358</t>
  </si>
  <si>
    <t>keratin 8 [Source:ZFIN;Acc:ZDB-GENE-030411-5]</t>
  </si>
  <si>
    <t>zfand5b</t>
  </si>
  <si>
    <t>ENSDARG00000002271</t>
  </si>
  <si>
    <t>zinc finger, AN1-type domain 5b [Source:ZFIN;Acc:ZDB-GENE-040426-875]</t>
  </si>
  <si>
    <t>psmb4</t>
  </si>
  <si>
    <t>ENSDARG00000054696</t>
  </si>
  <si>
    <t>proteasome subunit beta 4 [Source:ZFIN;Acc:ZDB-GENE-050417-333]</t>
  </si>
  <si>
    <t>sec61b</t>
  </si>
  <si>
    <t>ENSDARG00000076568</t>
  </si>
  <si>
    <t>Sec61 translocon beta subunit [Source:ZFIN;Acc:ZDB-GENE-040718-260]</t>
  </si>
  <si>
    <t>zgc:153993</t>
  </si>
  <si>
    <t>ENSDARG00000099722</t>
  </si>
  <si>
    <t>zgc:153993 [Source:ZFIN;Acc:ZDB-GENE-060929-176]</t>
  </si>
  <si>
    <t>rpl6</t>
  </si>
  <si>
    <t>ENSDARG00000058451</t>
  </si>
  <si>
    <t>ribosomal protein L6 [Source:ZFIN;Acc:ZDB-GENE-030131-8671]</t>
  </si>
  <si>
    <t>sepw2b</t>
  </si>
  <si>
    <t>ENSDARG00000089936</t>
  </si>
  <si>
    <t>selenoprotein W, 2b [Source:ZFIN;Acc:ZDB-GENE-030428-2]</t>
  </si>
  <si>
    <t>psmd3</t>
  </si>
  <si>
    <t>ENSDARG00000018124</t>
  </si>
  <si>
    <t>proteasome 26S subunit, non-ATPase 3 [Source:ZFIN;Acc:ZDB-GENE-040426-1444]</t>
  </si>
  <si>
    <t>phlda2</t>
  </si>
  <si>
    <t>ENSDARG00000042874</t>
  </si>
  <si>
    <t>pleckstrin homology-like domain, family A, member 2 [Source:ZFIN;Acc:ZDB-GENE-050522-73]</t>
  </si>
  <si>
    <t>crfb17</t>
  </si>
  <si>
    <t>ENSDARG00000074771</t>
  </si>
  <si>
    <t>cytokine receptor family member B17 [Source:ZFIN;Acc:ZDB-GENE-081022-158]</t>
  </si>
  <si>
    <t>plpp5</t>
  </si>
  <si>
    <t>ENSDARG00000057672</t>
  </si>
  <si>
    <t>phospholipid phosphatase 5 [Source:ZFIN;Acc:ZDB-GENE-040704-54]</t>
  </si>
  <si>
    <t>tmed5</t>
  </si>
  <si>
    <t>ENSDARG00000008765</t>
  </si>
  <si>
    <t>transmembrane p24 trafficking protein 5 [Source:ZFIN;Acc:ZDB-GENE-040426-1302]</t>
  </si>
  <si>
    <t>svopl</t>
  </si>
  <si>
    <t>ENSDARG00000057983</t>
  </si>
  <si>
    <t>SVOP-like [Source:ZFIN;Acc:ZDB-GENE-041114-109]</t>
  </si>
  <si>
    <t>zgc:109934</t>
  </si>
  <si>
    <t>ENSDARG00000094210</t>
  </si>
  <si>
    <t>zgc:109934 [Source:ZFIN;Acc:ZDB-GENE-050522-428]</t>
  </si>
  <si>
    <t>ddx39aa</t>
  </si>
  <si>
    <t>ENSDARG00000006225</t>
  </si>
  <si>
    <t>DEAD (Asp-Glu-Ala-Asp) box polypeptide 39Aa [Source:ZFIN;Acc:ZDB-GENE-030131-4275]</t>
  </si>
  <si>
    <t>hs6st2</t>
  </si>
  <si>
    <t>ENSDARG00000012025</t>
  </si>
  <si>
    <t>heparan sulfate 6-O-sulfotransferase 2 [Source:ZFIN;Acc:ZDB-GENE-030909-14]</t>
  </si>
  <si>
    <t>rnd3a</t>
  </si>
  <si>
    <t>ENSDARG00000076799</t>
  </si>
  <si>
    <t>Rho family GTPase 3a [Source:ZFIN;Acc:ZDB-GENE-010319-40]</t>
  </si>
  <si>
    <t>MAF1</t>
  </si>
  <si>
    <t>ENSDARG00000036489</t>
  </si>
  <si>
    <t>zgc:112356 [Source:ZFIN;Acc:ZDB-GENE-050913-28]</t>
  </si>
  <si>
    <t>zgc:101744</t>
  </si>
  <si>
    <t>ENSDARG00000038694</t>
  </si>
  <si>
    <t>zgc:101744 [Source:ZFIN;Acc:ZDB-GENE-050320-111]</t>
  </si>
  <si>
    <t>rpl35</t>
  </si>
  <si>
    <t>ENSDARG00000018334</t>
  </si>
  <si>
    <t>ribosomal protein L35 [Source:ZFIN;Acc:ZDB-GENE-020419-2]</t>
  </si>
  <si>
    <t>atrx</t>
  </si>
  <si>
    <t>ENSDARG00000042236</t>
  </si>
  <si>
    <t>alpha thalassemia/mental retardation syndrome X-linked homolog (human) [Source:ZFIN;Acc:ZDB-GENE-030912-11]</t>
  </si>
  <si>
    <t>dpm1</t>
  </si>
  <si>
    <t>ENSDARG00000057011</t>
  </si>
  <si>
    <t>dolichyl-phosphate mannosyltransferase polypeptide 1, catalytic subunit [Source:ZFIN;Acc:ZDB-GENE-040801-115]</t>
  </si>
  <si>
    <t>pacsin3</t>
  </si>
  <si>
    <t>ENSDARG00000099339</t>
  </si>
  <si>
    <t>protein kinase C and casein kinase substrate in neurons 3 [Source:ZFIN;Acc:ZDB-GENE-040426-984]</t>
  </si>
  <si>
    <t>npc2</t>
  </si>
  <si>
    <t>ENSDARG00000090912</t>
  </si>
  <si>
    <t>Niemann-Pick disease, type C2 [Source:ZFIN;Acc:ZDB-GENE-021206-13]</t>
  </si>
  <si>
    <t>ccl20b</t>
  </si>
  <si>
    <t>ENSDARG00000094511</t>
  </si>
  <si>
    <t>chemokine (C-C motif) ligand 20b [Source:ZFIN;Acc:ZDB-GENE-091204-95]</t>
  </si>
  <si>
    <t>her6</t>
  </si>
  <si>
    <t>ENSDARG00000006514</t>
  </si>
  <si>
    <t>hairy-related 6 [Source:ZFIN;Acc:ZDB-GENE-980526-144]</t>
  </si>
  <si>
    <t>acvr1ba</t>
  </si>
  <si>
    <t>ENSDARG00000018968</t>
  </si>
  <si>
    <t>activin A receptor, type IBa [Source:ZFIN;Acc:ZDB-GENE-980526-527]</t>
  </si>
  <si>
    <t>rps8a</t>
  </si>
  <si>
    <t>ENSDARG00000055996</t>
  </si>
  <si>
    <t>ribosomal protein S8a [Source:ZFIN;Acc:ZDB-GENE-030131-8626]</t>
  </si>
  <si>
    <t>krt92</t>
  </si>
  <si>
    <t>ENSDARG00000036834</t>
  </si>
  <si>
    <t>keratin 92 [Source:ZFIN;Acc:ZDB-GENE-050417-363]</t>
  </si>
  <si>
    <t>psmd8</t>
  </si>
  <si>
    <t>ENSDARG00000020454</t>
  </si>
  <si>
    <t>proteasome 26S subunit, non-ATPase 8 [Source:ZFIN;Acc:ZDB-GENE-040625-136]</t>
  </si>
  <si>
    <t>rpl30</t>
  </si>
  <si>
    <t>ENSDARG00000035871</t>
  </si>
  <si>
    <t>ribosomal protein L30 [Source:ZFIN;Acc:ZDB-GENE-030131-8657]</t>
  </si>
  <si>
    <t>mt-co1</t>
  </si>
  <si>
    <t>ENSDARG00000063905</t>
  </si>
  <si>
    <t>cytochrome c oxidase I, mitochondrial [Source:ZFIN;Acc:ZDB-GENE-011205-14]</t>
  </si>
  <si>
    <t>fzd7b</t>
  </si>
  <si>
    <t>ENSDARG00000027589</t>
  </si>
  <si>
    <t>frizzled class receptor 7b [Source:ZFIN;Acc:ZDB-GENE-990415-229]</t>
  </si>
  <si>
    <t>anxa5a</t>
  </si>
  <si>
    <t>ENSDARG00000026406</t>
  </si>
  <si>
    <t>annexin A5a [Source:ZFIN;Acc:ZDB-GENE-080220-29]</t>
  </si>
  <si>
    <t>fuca1.1</t>
  </si>
  <si>
    <t>ENSDARG00000035890</t>
  </si>
  <si>
    <t>fucosidase, alpha-L- 1, tissue, tandem duplicate 1 [Source:ZFIN;Acc:ZDB-GENE-030131-7434]</t>
  </si>
  <si>
    <t>igfbp2a</t>
  </si>
  <si>
    <t>ENSDARG00000052470</t>
  </si>
  <si>
    <t>insulin-like growth factor binding protein 2a [Source:ZFIN;Acc:ZDB-GENE-000125-12]</t>
  </si>
  <si>
    <t>taf15</t>
  </si>
  <si>
    <t>ENSDARG00000070019</t>
  </si>
  <si>
    <t>TAF15 RNA polymerase II, TATA box binding protein (TBP)-associated factor [Source:ZFIN;Acc:ZDB-GENE-061215-102]</t>
  </si>
  <si>
    <t>rpl10</t>
  </si>
  <si>
    <t>ENSDARG00000025581</t>
  </si>
  <si>
    <t>ribosomal protein L10 [Source:ZFIN;Acc:ZDB-GENE-030131-8656]</t>
  </si>
  <si>
    <t>chd4a</t>
  </si>
  <si>
    <t>ENSDARG00000063535</t>
  </si>
  <si>
    <t>chromodomain helicase DNA binding protein 4a [Source:ZFIN;Acc:ZDB-GENE-041111-187]</t>
  </si>
  <si>
    <t>ctsla</t>
  </si>
  <si>
    <t>ENSDARG00000007836</t>
  </si>
  <si>
    <t>cathepsin La [Source:ZFIN;Acc:ZDB-GENE-030131-106]</t>
  </si>
  <si>
    <t>capgb</t>
  </si>
  <si>
    <t>ENSDARG00000099672</t>
  </si>
  <si>
    <t>capping protein (actin filament), gelsolin-like b [Source:ZFIN;Acc:ZDB-GENE-030131-8541]</t>
  </si>
  <si>
    <t>zdhhc16a</t>
  </si>
  <si>
    <t>ENSDARG00000007808</t>
  </si>
  <si>
    <t>zinc finger, DHHC-type containing 16a [Source:ZFIN;Acc:ZDB-GENE-040426-1621]</t>
  </si>
  <si>
    <t>cyc1</t>
  </si>
  <si>
    <t>ENSDARG00000038075</t>
  </si>
  <si>
    <t>cytochrome c-1 [Source:ZFIN;Acc:ZDB-GENE-031105-2]</t>
  </si>
  <si>
    <t>rpl12</t>
  </si>
  <si>
    <t>ENSDARG00000006691</t>
  </si>
  <si>
    <t>ribosomal protein L12 [Source:ZFIN;Acc:ZDB-GENE-030131-5297]</t>
  </si>
  <si>
    <t>isl1</t>
  </si>
  <si>
    <t>ENSDARG00000004023</t>
  </si>
  <si>
    <t>ISL LIM homeobox 1 [Source:ZFIN;Acc:ZDB-GENE-980526-112]</t>
  </si>
  <si>
    <t>angptl4</t>
  </si>
  <si>
    <t>ENSDARG00000035859</t>
  </si>
  <si>
    <t>angiopoietin-like 4 [Source:ZFIN;Acc:ZDB-GENE-041111-222]</t>
  </si>
  <si>
    <t>arf6a</t>
  </si>
  <si>
    <t>ENSDARG00000101626</t>
  </si>
  <si>
    <t>ADP-ribosylation factor 6a [Source:ZFIN;Acc:ZDB-GENE-030131-8007]</t>
  </si>
  <si>
    <t>psma4</t>
  </si>
  <si>
    <t>ENSDARG00000045928</t>
  </si>
  <si>
    <t>proteasome subunit alpha 4 [Source:ZFIN;Acc:ZDB-GENE-040426-1932]</t>
  </si>
  <si>
    <t>cox5aa</t>
  </si>
  <si>
    <t>ENSDARG00000088383</t>
  </si>
  <si>
    <t>cytochrome c oxidase subunit Vaa [Source:ZFIN;Acc:ZDB-GENE-050522-133]</t>
  </si>
  <si>
    <t>degs1</t>
  </si>
  <si>
    <t>ENSDARG00000007347</t>
  </si>
  <si>
    <t>delta(4)-desaturase, sphingolipid 1 [Source:ZFIN;Acc:ZDB-GENE-030131-5283]</t>
  </si>
  <si>
    <t>ifrd1</t>
  </si>
  <si>
    <t>ENSDARG00000068708</t>
  </si>
  <si>
    <t>interferon-related developmental regulator 1 [Source:ZFIN;Acc:ZDB-GENE-030131-6132]</t>
  </si>
  <si>
    <t>pdia3</t>
  </si>
  <si>
    <t>ENSDARG00000102640</t>
  </si>
  <si>
    <t>protein disulfide isomerase family A, member 3 [Source:ZFIN;Acc:ZDB-GENE-031002-9]</t>
  </si>
  <si>
    <t>gmppb</t>
  </si>
  <si>
    <t>ENSDARG00000017658</t>
  </si>
  <si>
    <t>GDP-mannose pyrophosphorylase B [Source:ZFIN;Acc:ZDB-GENE-040801-234]</t>
  </si>
  <si>
    <t>selt2</t>
  </si>
  <si>
    <t>ENSDARG00000023220</t>
  </si>
  <si>
    <t>selenoprotein T, 2 [Source:ZFIN;Acc:ZDB-GENE-030411-4]</t>
  </si>
  <si>
    <t>taf13</t>
  </si>
  <si>
    <t>ENSDARG00000070834</t>
  </si>
  <si>
    <t>TAF13 RNA polymerase II, TATA box binding protein (TBP)-associated factor [Source:ZFIN;Acc:ZDB-GENE-030131-2873]</t>
  </si>
  <si>
    <t>cox5ab</t>
  </si>
  <si>
    <t>ENSDARG00000099663</t>
  </si>
  <si>
    <t>cytochrome c oxidase subunit Vab [Source:ZFIN;Acc:ZDB-GENE-030131-5162]</t>
  </si>
  <si>
    <t>hyou1</t>
  </si>
  <si>
    <t>ENSDARG00000013670</t>
  </si>
  <si>
    <t>hypoxia up-regulated 1 [Source:ZFIN;Acc:ZDB-GENE-030131-5344]</t>
  </si>
  <si>
    <t>khsrp</t>
  </si>
  <si>
    <t>ENSDARG00000026489</t>
  </si>
  <si>
    <t>KH-type splicing regulatory protein [Source:ZFIN;Acc:ZDB-GENE-030131-4357]</t>
  </si>
  <si>
    <t>cmpk</t>
  </si>
  <si>
    <t>ENSDARG00000019924</t>
  </si>
  <si>
    <t>cytidylate kinase [Source:ZFIN;Acc:ZDB-GENE-040426-2113]</t>
  </si>
  <si>
    <t>ptges3a</t>
  </si>
  <si>
    <t>ENSDARG00000037284</t>
  </si>
  <si>
    <t>prostaglandin E synthase 3a (cytosolic) [Source:ZFIN;Acc:ZDB-GENE-040426-2200]</t>
  </si>
  <si>
    <t>txnl4a</t>
  </si>
  <si>
    <t>ENSDARG00000036190</t>
  </si>
  <si>
    <t>thioredoxin-like 4A [Source:ZFIN;Acc:ZDB-GENE-041010-25]</t>
  </si>
  <si>
    <t>ilf3b</t>
  </si>
  <si>
    <t>ENSDARG00000105177</t>
  </si>
  <si>
    <t>interleukin enhancer binding factor 3b [Source:ZFIN;Acc:ZDB-GENE-030131-587]</t>
  </si>
  <si>
    <t>atp1b3b</t>
  </si>
  <si>
    <t>ENSDARG00000042837</t>
  </si>
  <si>
    <t>ATPase, Na+/K+ transporting, beta 3b polypeptide [Source:ZFIN;Acc:ZDB-GENE-001127-1]</t>
  </si>
  <si>
    <t>rpl27</t>
  </si>
  <si>
    <t>ENSDARG00000015128</t>
  </si>
  <si>
    <t>ribosomal protein L27 [Source:ZFIN;Acc:ZDB-GENE-030131-4343]</t>
  </si>
  <si>
    <t>bada</t>
  </si>
  <si>
    <t>ENSDARG00000087993</t>
  </si>
  <si>
    <t>BCL2-associated agonist of cell death a [Source:ZFIN;Acc:ZDB-GENE-030131-2378]</t>
  </si>
  <si>
    <t>rps3</t>
  </si>
  <si>
    <t>ENSDARG00000103007</t>
  </si>
  <si>
    <t>ribosomal protein S3 [Source:ZFIN;Acc:ZDB-GENE-030131-8494]</t>
  </si>
  <si>
    <t>rps3a</t>
  </si>
  <si>
    <t>ENSDARG00000035692</t>
  </si>
  <si>
    <t>ribosomal protein S3A [Source:ZFIN;Acc:ZDB-GENE-030131-9184]</t>
  </si>
  <si>
    <t>zgc:77849</t>
  </si>
  <si>
    <t>ENSDARG00000012458</t>
  </si>
  <si>
    <t>zgc:77849 [Source:ZFIN;Acc:ZDB-GENE-030131-1107]</t>
  </si>
  <si>
    <t>atp5b</t>
  </si>
  <si>
    <t>ENSDARG00000070083</t>
  </si>
  <si>
    <t>ATP synthase, H+ transporting, mitochondrial F1 complex, beta polypeptide [Source:ZFIN;Acc:ZDB-GENE-030131-124]</t>
  </si>
  <si>
    <t>ssr2</t>
  </si>
  <si>
    <t>ENSDARG00000005230</t>
  </si>
  <si>
    <t>signal sequence receptor, beta [Source:ZFIN;Acc:ZDB-GENE-010413-1]</t>
  </si>
  <si>
    <t>mfsd2ab</t>
  </si>
  <si>
    <t>ENSDARG00000035909</t>
  </si>
  <si>
    <t>major facilitator superfamily domain containing 2ab [Source:ZFIN;Acc:ZDB-GENE-040801-89]</t>
  </si>
  <si>
    <t>cdca4</t>
  </si>
  <si>
    <t>ENSDARG00000042319</t>
  </si>
  <si>
    <t>cell division cycle associated 4 [Source:ZFIN;Acc:ZDB-GENE-030131-1695]</t>
  </si>
  <si>
    <t>tmed4</t>
  </si>
  <si>
    <t>ENSDARG00000024954</t>
  </si>
  <si>
    <t>transmembrane p24 trafficking protein 4 [Source:ZFIN;Acc:ZDB-GENE-040625-140]</t>
  </si>
  <si>
    <t>derl2</t>
  </si>
  <si>
    <t>ENSDARG00000042401</t>
  </si>
  <si>
    <t>derlin 2 [Source:ZFIN;Acc:ZDB-GENE-050522-90]</t>
  </si>
  <si>
    <t>mcts1</t>
  </si>
  <si>
    <t>ENSDARG00000025972</t>
  </si>
  <si>
    <t>malignant T cell amplified sequence 1 [Source:ZFIN;Acc:ZDB-GENE-040426-957]</t>
  </si>
  <si>
    <t>tuba8l3</t>
  </si>
  <si>
    <t>ENSDARG00000070155</t>
  </si>
  <si>
    <t>tubulin, alpha 8 like 3 [Source:ZFIN;Acc:ZDB-GENE-040801-77]</t>
  </si>
  <si>
    <t>rac1a</t>
  </si>
  <si>
    <t>ENSDARG00000074849</t>
  </si>
  <si>
    <t>ras-related C3 botulinum toxin substrate 1a (rho family, small GTP binding protein Rac1) [Source:ZFIN;Acc:ZDB-GENE-030131-5415]</t>
  </si>
  <si>
    <t>tmsb</t>
  </si>
  <si>
    <t>ENSDARG00000054911</t>
  </si>
  <si>
    <t>thymosin, beta [Source:ZFIN;Acc:ZDB-GENE-050307-5]</t>
  </si>
  <si>
    <t>sec13</t>
  </si>
  <si>
    <t>ENSDARG00000054807</t>
  </si>
  <si>
    <t>SEC13 homolog, nuclear pore and COPII coat complex component [Source:ZFIN;Acc:ZDB-GENE-040426-2649]</t>
  </si>
  <si>
    <t>clint1a</t>
  </si>
  <si>
    <t>ENSDARG00000025535</t>
  </si>
  <si>
    <t>clathrin interactor 1a [Source:ZFIN;Acc:ZDB-GENE-030131-2590]</t>
  </si>
  <si>
    <t>atp6v0d1</t>
  </si>
  <si>
    <t>ENSDARG00000069090</t>
  </si>
  <si>
    <t>ATPase, H+ transporting, lysosomal V0 subunit d1 [Source:ZFIN;Acc:ZDB-GENE-030131-1531]</t>
  </si>
  <si>
    <t>psmb2</t>
  </si>
  <si>
    <t>ENSDARG00000031511</t>
  </si>
  <si>
    <t>proteasome subunit beta 2 [Source:ZFIN;Acc:ZDB-GENE-040718-353]</t>
  </si>
  <si>
    <t>mtch2</t>
  </si>
  <si>
    <t>ENSDARG00000019732</t>
  </si>
  <si>
    <t>mitochondrial carrier homolog 2 [Source:ZFIN;Acc:ZDB-GENE-991008-9]</t>
  </si>
  <si>
    <t>ppiaa</t>
  </si>
  <si>
    <t>ENSDARG00000009212</t>
  </si>
  <si>
    <t>peptidylprolyl isomerase Aa (cyclophilin A) [Source:ZFIN;Acc:ZDB-GENE-030131-8556]</t>
  </si>
  <si>
    <t>gnb2l1</t>
  </si>
  <si>
    <t>ENSDARG00000041619</t>
  </si>
  <si>
    <t>guanine nucleotide binding protein (G protein), beta polypeptide 2-like 1 [Source:ZFIN;Acc:ZDB-GENE-990415-89]</t>
  </si>
  <si>
    <t>rpl28</t>
  </si>
  <si>
    <t>ENSDARG00000005791</t>
  </si>
  <si>
    <t>ribosomal protein L28 [Source:ZFIN;Acc:ZDB-GENE-040930-10]</t>
  </si>
  <si>
    <t>ubap2a</t>
  </si>
  <si>
    <t>ENSDARG00000088318</t>
  </si>
  <si>
    <t>ubiquitin associated protein 2a [Source:ZFIN;Acc:ZDB-GENE-070424-16]</t>
  </si>
  <si>
    <t>ARF5</t>
  </si>
  <si>
    <t>ENSDARG00000070472</t>
  </si>
  <si>
    <t>zgc:77650 [Source:ZFIN;Acc:ZDB-GENE-030131-6151]</t>
  </si>
  <si>
    <t>cops5</t>
  </si>
  <si>
    <t>ENSDARG00000057624</t>
  </si>
  <si>
    <t>COP9 signalosome subunit 5 [Source:ZFIN;Acc:ZDB-GENE-040426-1686]</t>
  </si>
  <si>
    <t>tp53inp2</t>
  </si>
  <si>
    <t>ENSDARG00000088178</t>
  </si>
  <si>
    <t>tumor protein p53 inducible nuclear protein 2 [Source:ZFIN;Acc:ZDB-GENE-120420-1]</t>
  </si>
  <si>
    <t>tmem176l.4</t>
  </si>
  <si>
    <t>ENSDARG00000074390</t>
  </si>
  <si>
    <t>transmembrane protein 176l.4 [Source:ZFIN;Acc:ZDB-GENE-030131-3532]</t>
  </si>
  <si>
    <t>calua</t>
  </si>
  <si>
    <t>ENSDARG00000045676</t>
  </si>
  <si>
    <t>calumenin a [Source:ZFIN;Acc:ZDB-GENE-040625-166]</t>
  </si>
  <si>
    <t>lhfp</t>
  </si>
  <si>
    <t>ENSDARG00000004363</t>
  </si>
  <si>
    <t>lipoma HMGIC fusion partner [Source:ZFIN;Acc:ZDB-GENE-041212-82]</t>
  </si>
  <si>
    <t>psmc1b</t>
  </si>
  <si>
    <t>ENSDARG00000043561</t>
  </si>
  <si>
    <t>proteasome 26S subunit, ATPase 1b [Source:ZFIN;Acc:ZDB-GENE-040625-69]</t>
  </si>
  <si>
    <t>cant1a</t>
  </si>
  <si>
    <t>ENSDARG00000012192</t>
  </si>
  <si>
    <t>calcium activated nucleotidase 1a [Source:ZFIN;Acc:ZDB-GENE-040426-2441]</t>
  </si>
  <si>
    <t>mrpl21</t>
  </si>
  <si>
    <t>ENSDARG00000003846</t>
  </si>
  <si>
    <t>mitochondrial ribosomal protein L21 [Source:ZFIN;Acc:ZDB-GENE-061027-183]</t>
  </si>
  <si>
    <t>tmc4</t>
  </si>
  <si>
    <t>ENSDARG00000031757</t>
  </si>
  <si>
    <t>transmembrane channel-like 4 [Source:ZFIN;Acc:ZDB-GENE-030131-7489]</t>
  </si>
  <si>
    <t>ciao1</t>
  </si>
  <si>
    <t>ENSDARG00000059212</t>
  </si>
  <si>
    <t>cytosolic iron-sulfur assembly component 1 [Source:ZFIN;Acc:ZDB-GENE-040426-839]</t>
  </si>
  <si>
    <t>srsf3b</t>
  </si>
  <si>
    <t>ENSDARG00000059360</t>
  </si>
  <si>
    <t>serine/arginine-rich splicing factor 3b [Source:ZFIN;Acc:ZDB-GENE-071005-2]</t>
  </si>
  <si>
    <t>FTL</t>
  </si>
  <si>
    <t>ENSDARG00000018461</t>
  </si>
  <si>
    <t>zgc:56095 [Source:ZFIN;Acc:ZDB-GENE-040426-1948]</t>
  </si>
  <si>
    <t>elf3</t>
  </si>
  <si>
    <t>ENSDARG00000077982</t>
  </si>
  <si>
    <t>E74-like factor 3 (ets domain transcription factor, epithelial-specific ) [Source:ZFIN;Acc:ZDB-GENE-030131-8760]</t>
  </si>
  <si>
    <t>zgc:92630</t>
  </si>
  <si>
    <t>ENSDARG00000004141</t>
  </si>
  <si>
    <t>zgc:92630 [Source:ZFIN;Acc:ZDB-GENE-040718-449]</t>
  </si>
  <si>
    <t>psmb1</t>
  </si>
  <si>
    <t>ENSDARG00000009640</t>
  </si>
  <si>
    <t>proteasome subunit beta 1 [Source:ZFIN;Acc:ZDB-GENE-040618-2]</t>
  </si>
  <si>
    <t>psmd13</t>
  </si>
  <si>
    <t>ENSDARG00000016239</t>
  </si>
  <si>
    <t>proteasome 26S subunit, non-ATPase 13 [Source:ZFIN;Acc:ZDB-GENE-040426-1004]</t>
  </si>
  <si>
    <t>mlf2</t>
  </si>
  <si>
    <t>ENSDARG00000034616</t>
  </si>
  <si>
    <t>myeloid leukemia factor 2 [Source:ZFIN;Acc:ZDB-GENE-050913-67]</t>
  </si>
  <si>
    <t>dpp7</t>
  </si>
  <si>
    <t>ENSDARG00000027750</t>
  </si>
  <si>
    <t>dipeptidyl-peptidase 7 [Source:ZFIN;Acc:ZDB-GENE-050306-16]</t>
  </si>
  <si>
    <t>si:dkey-13i19.8</t>
  </si>
  <si>
    <t>ENSDARG00000093058</t>
  </si>
  <si>
    <t>si:dkey-13i19.8 [Source:ZFIN;Acc:ZDB-GENE-041210-156]</t>
  </si>
  <si>
    <t>ddost</t>
  </si>
  <si>
    <t>ENSDARG00000037318</t>
  </si>
  <si>
    <t>dolichyl-diphosphooligosaccharide--protein glycosyltransferase subunit (non-catalytic) [Source:ZFIN;Acc:ZDB-GENE-040426-2147]</t>
  </si>
  <si>
    <t>txndc12</t>
  </si>
  <si>
    <t>ENSDARG00000038980</t>
  </si>
  <si>
    <t>thioredoxin domain containing 12 (endoplasmic reticulum) [Source:ZFIN;Acc:ZDB-GENE-050522-497]</t>
  </si>
  <si>
    <t>cdc42l</t>
  </si>
  <si>
    <t>ENSDARG00000040158</t>
  </si>
  <si>
    <t>cell division cycle 42, like [Source:ZFIN;Acc:ZDB-GENE-030131-6069]</t>
  </si>
  <si>
    <t>fkbp1b</t>
  </si>
  <si>
    <t>ENSDARG00000052625</t>
  </si>
  <si>
    <t>FK506 binding protein 1b [Source:ZFIN;Acc:ZDB-GENE-040426-1785]</t>
  </si>
  <si>
    <t>mgst3b</t>
  </si>
  <si>
    <t>ENSDARG00000033364</t>
  </si>
  <si>
    <t>microsomal glutathione S-transferase 3b [Source:ZFIN;Acc:ZDB-GENE-061215-48]</t>
  </si>
  <si>
    <t>c23h20orf24</t>
  </si>
  <si>
    <t>ENSDARG00000074790</t>
  </si>
  <si>
    <t>c23h20orf24 homolog (H. sapiens) [Source:ZFIN;Acc:ZDB-GENE-030131-5938]</t>
  </si>
  <si>
    <t>cox4i1</t>
  </si>
  <si>
    <t>ENSDARG00000032970</t>
  </si>
  <si>
    <t>cytochrome c oxidase subunit IV isoform 1 [Source:ZFIN;Acc:ZDB-GENE-030131-5175]</t>
  </si>
  <si>
    <t>snrpd1</t>
  </si>
  <si>
    <t>ENSDARG00000011648</t>
  </si>
  <si>
    <t>small nuclear ribonucleoprotein D1 polypeptide [Source:ZFIN;Acc:ZDB-GENE-020419-14]</t>
  </si>
  <si>
    <t>si:dkeyp-72e1.6</t>
  </si>
  <si>
    <t>ENSDARG00000099877</t>
  </si>
  <si>
    <t>si:dkeyp-72e1.6 [Source:ZFIN;Acc:ZDB-GENE-120215-228]</t>
  </si>
  <si>
    <t>styk1</t>
  </si>
  <si>
    <t>ENSDARG00000041947</t>
  </si>
  <si>
    <t>serine/threonine/tyrosine kinase 1 [Source:ZFIN;Acc:ZDB-GENE-030131-3435]</t>
  </si>
  <si>
    <t>kiaa0101</t>
  </si>
  <si>
    <t>ENSDARG00000097691</t>
  </si>
  <si>
    <t>KIAA0101 [Source:ZFIN;Acc:ZDB-GENE-131127-543]</t>
  </si>
  <si>
    <t>mcf2lb</t>
  </si>
  <si>
    <t>ENSDARG00000076480</t>
  </si>
  <si>
    <t>mcf.2 cell line derived transforming sequence-like b [Source:ZFIN;Acc:ZDB-GENE-081104-416]</t>
  </si>
  <si>
    <t>mdh1aa</t>
  </si>
  <si>
    <t>ENSDARG00000017772</t>
  </si>
  <si>
    <t>malate dehydrogenase 1Aa, NAD (soluble) [Source:ZFIN;Acc:ZDB-GENE-040204-1]</t>
  </si>
  <si>
    <t>cox7a3</t>
  </si>
  <si>
    <t>ENSDARG00000054907</t>
  </si>
  <si>
    <t>cytochrome c oxidase subunit VIIa polypeptide 3 [Source:ZFIN;Acc:ZDB-GENE-030131-7691]</t>
  </si>
  <si>
    <t>arg2</t>
  </si>
  <si>
    <t>ENSDARG00000039269</t>
  </si>
  <si>
    <t>arginase 2 [Source:ZFIN;Acc:ZDB-GENE-030131-1334]</t>
  </si>
  <si>
    <t>ppa1b</t>
  </si>
  <si>
    <t>ENSDARG00000030441</t>
  </si>
  <si>
    <t>pyrophosphatase (inorganic) 1b [Source:ZFIN;Acc:ZDB-GENE-050417-375]</t>
  </si>
  <si>
    <t>psma5</t>
  </si>
  <si>
    <t>ENSDARG00000003526</t>
  </si>
  <si>
    <t>proteasome subunit alpha 5 [Source:ZFIN;Acc:ZDB-GENE-040625-96]</t>
  </si>
  <si>
    <t>rps26</t>
  </si>
  <si>
    <t>ENSDARG00000037071</t>
  </si>
  <si>
    <t>ribosomal protein S26 [Source:ZFIN;Acc:ZDB-GENE-030131-8606]</t>
  </si>
  <si>
    <t>rpl22l1</t>
  </si>
  <si>
    <t>ENSDARG00000010244</t>
  </si>
  <si>
    <t>ribosomal protein L22-like 1 [Source:ZFIN;Acc:ZDB-GENE-060804-3]</t>
  </si>
  <si>
    <t>tspan35</t>
  </si>
  <si>
    <t>ENSDARG00000025757</t>
  </si>
  <si>
    <t>tetraspanin 35 [Source:ZFIN;Acc:ZDB-GENE-040426-1362]</t>
  </si>
  <si>
    <t>arpc4</t>
  </si>
  <si>
    <t>ENSDARG00000054063</t>
  </si>
  <si>
    <t>actin related protein 2/3 complex, subunit 4 [Source:ZFIN;Acc:ZDB-GENE-010724-9]</t>
  </si>
  <si>
    <t>zgc:92818</t>
  </si>
  <si>
    <t>ENSDARG00000002506</t>
  </si>
  <si>
    <t>zgc:92818 [Source:ZFIN;Acc:ZDB-GENE-040718-217]</t>
  </si>
  <si>
    <t>si:ch211-218c6.8</t>
  </si>
  <si>
    <t>ENSDARG00000092364</t>
  </si>
  <si>
    <t>si:ch211-218c6.8 [Source:ZFIN;Acc:ZDB-GENE-050419-103]</t>
  </si>
  <si>
    <t>hsbp1a</t>
  </si>
  <si>
    <t>ENSDARG00000069425</t>
  </si>
  <si>
    <t>heat shock factor binding protein 1a [Source:ZFIN;Acc:ZDB-GENE-050320-136]</t>
  </si>
  <si>
    <t>sar1b</t>
  </si>
  <si>
    <t>ENSDARG00000103403</t>
  </si>
  <si>
    <t>secretion associated, Ras related GTPase 1B [Source:ZFIN;Acc:ZDB-GENE-040426-1958]</t>
  </si>
  <si>
    <t>psma6a</t>
  </si>
  <si>
    <t>ENSDARG00000019398</t>
  </si>
  <si>
    <t>proteasome subunit alpha 6a [Source:ZFIN;Acc:ZDB-GENE-020326-1]</t>
  </si>
  <si>
    <t>snx3</t>
  </si>
  <si>
    <t>ENSDARG00000008678</t>
  </si>
  <si>
    <t>sorting nexin 3 [Source:ZFIN;Acc:ZDB-GENE-030131-921]</t>
  </si>
  <si>
    <t>PLOD3</t>
  </si>
  <si>
    <t>ENSDARG00000076317</t>
  </si>
  <si>
    <t>wu:fb72h05 [Source:ZFIN;Acc:ZDB-GENE-030131-1486]</t>
  </si>
  <si>
    <t>atp6v1g1</t>
  </si>
  <si>
    <t>ENSDARG00000022315</t>
  </si>
  <si>
    <t>ATPase, H+ transporting, lysosomal, V1 subunit G1 [Source:ZFIN;Acc:ZDB-GENE-030131-6965]</t>
  </si>
  <si>
    <t>ndufb11</t>
  </si>
  <si>
    <t>ENSDARG00000043467</t>
  </si>
  <si>
    <t>NADH dehydrogenase (ubiquinone) 1 beta subcomplex, 11 [Source:ZFIN;Acc:ZDB-GENE-050309-25]</t>
  </si>
  <si>
    <t>cptp</t>
  </si>
  <si>
    <t>ENSDARG00000052537</t>
  </si>
  <si>
    <t>ceramide-1-phosphate transfer protein [Source:ZFIN;Acc:ZDB-GENE-040801-240]</t>
  </si>
  <si>
    <t>cd109</t>
  </si>
  <si>
    <t>ENSDARG00000060609</t>
  </si>
  <si>
    <t>CD109 molecule [Source:ZFIN;Acc:ZDB-GENE-120215-253]</t>
  </si>
  <si>
    <t>stip1</t>
  </si>
  <si>
    <t>ENSDARG00000004906</t>
  </si>
  <si>
    <t>stress-induced phosphoprotein 1 [Source:ZFIN;Acc:ZDB-GENE-041121-17]</t>
  </si>
  <si>
    <t>nfkbiaa</t>
  </si>
  <si>
    <t>ENSDARG00000005481</t>
  </si>
  <si>
    <t>nuclear factor of kappa light polypeptide gene enhancer in B-cells inhibitor, alpha a [Source:ZFIN;Acc:ZDB-GENE-040426-2227]</t>
  </si>
  <si>
    <t>med19a</t>
  </si>
  <si>
    <t>ENSDARG00000037392</t>
  </si>
  <si>
    <t>mediator complex subunit 19a [Source:ZFIN;Acc:ZDB-GENE-060929-232]</t>
  </si>
  <si>
    <t>tmed10</t>
  </si>
  <si>
    <t>ENSDARG00000041391</t>
  </si>
  <si>
    <t>transmembrane p24 trafficking protein 10 [Source:ZFIN;Acc:ZDB-GENE-030131-4915]</t>
  </si>
  <si>
    <t>rpl21</t>
  </si>
  <si>
    <t>ENSDARG00000010516</t>
  </si>
  <si>
    <t>ribosomal protein L21 [Source:ZFIN;Acc:ZDB-GENE-030131-8512]</t>
  </si>
  <si>
    <t>rybpb</t>
  </si>
  <si>
    <t>ENSDARG00000053459</t>
  </si>
  <si>
    <t>RING1 and YY1 binding protein b [Source:ZFIN;Acc:ZDB-GENE-061103-96]</t>
  </si>
  <si>
    <t>psmd14</t>
  </si>
  <si>
    <t>ENSDARG00000063100</t>
  </si>
  <si>
    <t>proteasome 26S subunit, non-ATPase 14 [Source:ZFIN;Acc:ZDB-GENE-070410-56]</t>
  </si>
  <si>
    <t>rbbp4</t>
  </si>
  <si>
    <t>ENSDARG00000029058</t>
  </si>
  <si>
    <t>retinoblastoma binding protein 4 [Source:ZFIN;Acc:ZDB-GENE-030131-445]</t>
  </si>
  <si>
    <t>fndc7a</t>
  </si>
  <si>
    <t>ENSDARG00000077096</t>
  </si>
  <si>
    <t>fibronectin type III domain containing 7a [Source:ZFIN;Acc:ZDB-GENE-070216-2]</t>
  </si>
  <si>
    <t>rab1ab</t>
  </si>
  <si>
    <t>ENSDARG00000029663</t>
  </si>
  <si>
    <t>RAB1A, member RAS oncogene family b [Source:ZFIN;Acc:ZDB-GENE-030616-564]</t>
  </si>
  <si>
    <t>trappc13</t>
  </si>
  <si>
    <t>ENSDARG00000033768</t>
  </si>
  <si>
    <t>trafficking protein particle complex 13 [Source:ZFIN;Acc:ZDB-GENE-030131-9775]</t>
  </si>
  <si>
    <t>spink4</t>
  </si>
  <si>
    <t>ENSDARG00000091609</t>
  </si>
  <si>
    <t>serine peptidase inhibitor, Kazal type 4 [Source:ZFIN;Acc:ZDB-GENE-130821-1]</t>
  </si>
  <si>
    <t>ywhaz</t>
  </si>
  <si>
    <t>ENSDARG00000032575</t>
  </si>
  <si>
    <t>tyrosine 3-monooxygenase/tryptophan 5-monooxygenase activation protein, zeta polypeptide [Source:ZFIN;Acc:ZDB-GENE-030131-8554]</t>
  </si>
  <si>
    <t>si:ch211-98n17.5</t>
  </si>
  <si>
    <t>ENSDARG00000105641</t>
  </si>
  <si>
    <t>si:ch211-98n17.5 [Source:ZFIN;Acc:ZDB-GENE-160728-87]</t>
  </si>
  <si>
    <t>mrps21</t>
  </si>
  <si>
    <t>ENSDARG00000070985</t>
  </si>
  <si>
    <t>mitochondrial ribosomal protein S21 [Source:ZFIN;Acc:ZDB-GENE-070615-13]</t>
  </si>
  <si>
    <t>appb.1</t>
  </si>
  <si>
    <t>ENSDARG00000055543</t>
  </si>
  <si>
    <t>amyloid beta (A4) precursor protein b [Source:ZFIN;Acc:ZDB-GENE-020220-1]</t>
  </si>
  <si>
    <t>cog4</t>
  </si>
  <si>
    <t>ENSDARG00000054264</t>
  </si>
  <si>
    <t>component of oligomeric golgi complex 4 [Source:ZFIN;Acc:ZDB-GENE-060312-33]</t>
  </si>
  <si>
    <t>zgc:158258</t>
  </si>
  <si>
    <t>ENSDARG00000070229</t>
  </si>
  <si>
    <t>zgc:158258 [Source:ZFIN;Acc:ZDB-GENE-070112-2272]</t>
  </si>
  <si>
    <t>hrsp12</t>
  </si>
  <si>
    <t>ENSDARG00000035882</t>
  </si>
  <si>
    <t>heat-responsive protein 12 [Source:ZFIN;Acc:ZDB-GENE-040718-315]</t>
  </si>
  <si>
    <t>micu2</t>
  </si>
  <si>
    <t>ENSDARG00000009939</t>
  </si>
  <si>
    <t>mitochondrial calcium uptake 2 [Source:ZFIN;Acc:ZDB-GENE-030131-3374]</t>
  </si>
  <si>
    <t>ddx23</t>
  </si>
  <si>
    <t>ENSDARG00000021945</t>
  </si>
  <si>
    <t>DEAD (Asp-Glu-Ala-Asp) box polypeptide 23 [Source:ZFIN;Acc:ZDB-GENE-030131-6215]</t>
  </si>
  <si>
    <t>si:ch211-127l15.5</t>
  </si>
  <si>
    <t>ENSDARG00000034943</t>
  </si>
  <si>
    <t>si:ch211-127l15.5 [Source:ZFIN;Acc:ZDB-GENE-030131-1459]</t>
  </si>
  <si>
    <t>si:ch211-66k16.27</t>
  </si>
  <si>
    <t>ENSDARG00000091280</t>
  </si>
  <si>
    <t>si:ch211-66k16.27 [Source:ZFIN;Acc:ZDB-GENE-120709-9]</t>
  </si>
  <si>
    <t>htatip2</t>
  </si>
  <si>
    <t>ENSDARG00000028386</t>
  </si>
  <si>
    <t>HIV-1 Tat interactive protein 2 [Source:ZFIN;Acc:ZDB-GENE-001219-1]</t>
  </si>
  <si>
    <t>rpl31</t>
  </si>
  <si>
    <t>ENSDARG00000053365</t>
  </si>
  <si>
    <t>ribosomal protein L31 [Source:ZFIN;Acc:ZDB-GENE-060331-121]</t>
  </si>
  <si>
    <t>romo1</t>
  </si>
  <si>
    <t>ENSDARG00000038076</t>
  </si>
  <si>
    <t>reactive oxygen species modulator 1 [Source:ZFIN;Acc:ZDB-GENE-040426-1768]</t>
  </si>
  <si>
    <t>spcs1</t>
  </si>
  <si>
    <t>ENSDARG00000059298</t>
  </si>
  <si>
    <t>signal peptidase complex subunit 1 [Source:ZFIN;Acc:ZDB-GENE-050809-130]</t>
  </si>
  <si>
    <t>mhc1ula</t>
  </si>
  <si>
    <t>ENSDARG00000059039</t>
  </si>
  <si>
    <t>major histocompatibility complex class I ULA [Source:EntrezGene;Acc:796419]</t>
  </si>
  <si>
    <t>si:ch211-161h7.5</t>
  </si>
  <si>
    <t>ENSDARG00000093044</t>
  </si>
  <si>
    <t>si:ch211-161h7.5 [Source:ZFIN;Acc:ZDB-GENE-091204-265]</t>
  </si>
  <si>
    <t>ilf2</t>
  </si>
  <si>
    <t>ENSDARG00000014591</t>
  </si>
  <si>
    <t>interleukin enhancer binding factor 2 [Source:ZFIN;Acc:ZDB-GENE-040426-2345]</t>
  </si>
  <si>
    <t>actl6a</t>
  </si>
  <si>
    <t>ENSDARG00000070828</t>
  </si>
  <si>
    <t>actin-like 6A [Source:ZFIN;Acc:ZDB-GENE-020419-36]</t>
  </si>
  <si>
    <t>prkcsh</t>
  </si>
  <si>
    <t>ENSDARG00000004470</t>
  </si>
  <si>
    <t>protein kinase C substrate 80K-H [Source:ZFIN;Acc:ZDB-GENE-040426-770]</t>
  </si>
  <si>
    <t>alyref</t>
  </si>
  <si>
    <t>ENSDARG00000077732</t>
  </si>
  <si>
    <t>Aly/REF export factor [Source:ZFIN;Acc:ZDB-GENE-070928-29]</t>
  </si>
  <si>
    <t>lamtor2</t>
  </si>
  <si>
    <t>ENSDARG00000039872</t>
  </si>
  <si>
    <t>late endosomal/lysosomal adaptor, MAPK and MTOR activator 2 [Source:ZFIN;Acc:ZDB-GENE-040801-63]</t>
  </si>
  <si>
    <t>hmx3a</t>
  </si>
  <si>
    <t>ENSDARG00000070955</t>
  </si>
  <si>
    <t>H6 family homeobox 3a [Source:ZFIN;Acc:ZDB-GENE-001020-1]</t>
  </si>
  <si>
    <t>gtf2a2</t>
  </si>
  <si>
    <t>ENSDARG00000053685</t>
  </si>
  <si>
    <t>general transcription factor IIA, 2 [Source:ZFIN;Acc:ZDB-GENE-050522-513]</t>
  </si>
  <si>
    <t>atp5g1</t>
  </si>
  <si>
    <t>ENSDARG00000056008</t>
  </si>
  <si>
    <t>ATP synthase, H+ transporting, mitochondrial Fo complex, subunit C1 (subunit 9) [Source:ZFIN;Acc:ZDB-GENE-040426-1966]</t>
  </si>
  <si>
    <t>entpd1</t>
  </si>
  <si>
    <t>ENSDARG00000045066</t>
  </si>
  <si>
    <t>ectonucleoside triphosphate diphosphohydrolase 1 [Source:ZFIN;Acc:ZDB-GENE-040801-58]</t>
  </si>
  <si>
    <t>ap2m1a</t>
  </si>
  <si>
    <t>ENSDARG00000002790</t>
  </si>
  <si>
    <t>adaptor-related protein complex 2, mu 1 subunit, a [Source:ZFIN;Acc:ZDB-GENE-030131-9784]</t>
  </si>
  <si>
    <t>ndufa9a</t>
  </si>
  <si>
    <t>ENSDARG00000070723</t>
  </si>
  <si>
    <t>NADH dehydrogenase (ubiquinone) 1 alpha subcomplex, 9a [Source:ZFIN;Acc:ZDB-GENE-050320-20]</t>
  </si>
  <si>
    <t>ip6k2b</t>
  </si>
  <si>
    <t>ENSDARG00000019613</t>
  </si>
  <si>
    <t>inositol hexakisphosphate kinase 2b [Source:ZFIN;Acc:ZDB-GENE-040718-85]</t>
  </si>
  <si>
    <t>hmgb2b</t>
  </si>
  <si>
    <t>ENSDARG00000053990</t>
  </si>
  <si>
    <t>high mobility group box 2b [Source:ZFIN;Acc:ZDB-GENE-040912-122]</t>
  </si>
  <si>
    <t>mcl1b</t>
  </si>
  <si>
    <t>ENSDARG00000008363</t>
  </si>
  <si>
    <t>myeloid cell leukemia 1b [Source:ZFIN;Acc:ZDB-GENE-030825-1]</t>
  </si>
  <si>
    <t>znf395a</t>
  </si>
  <si>
    <t>ENSDARG00000060113</t>
  </si>
  <si>
    <t>zinc finger protein 395a [Source:ZFIN;Acc:ZDB-GENE-061215-52]</t>
  </si>
  <si>
    <t>hopx</t>
  </si>
  <si>
    <t>ENSDARG00000089368</t>
  </si>
  <si>
    <t>HOP homeobox [Source:ZFIN;Acc:ZDB-GENE-031016-2]</t>
  </si>
  <si>
    <t>rps5</t>
  </si>
  <si>
    <t>ENSDARG00000043453</t>
  </si>
  <si>
    <t>ribosomal protein S5 [Source:ZFIN;Acc:ZDB-GENE-020419-12]</t>
  </si>
  <si>
    <t>ywhaqa</t>
  </si>
  <si>
    <t>ENSDARG00000042539</t>
  </si>
  <si>
    <t>tyrosine 3-monooxygenase/tryptophan 5-monooxygenase activation protein, theta polypeptide a [Source:ZFIN;Acc:ZDB-GENE-040122-5]</t>
  </si>
  <si>
    <t>atp6v1e1a</t>
  </si>
  <si>
    <t>ENSDARG00000014085</t>
  </si>
  <si>
    <t>ATPase, H+ transporting, lysosomal, V1 subunit E1a [Source:ZFIN;Acc:ZDB-GENE-041212-51]</t>
  </si>
  <si>
    <t>ndufa2</t>
  </si>
  <si>
    <t>ENSDARG00000021984</t>
  </si>
  <si>
    <t>NADH dehydrogenase (ubiquinone) 1 alpha subcomplex, 2 [Source:ZFIN;Acc:ZDB-GENE-050522-377]</t>
  </si>
  <si>
    <t>pin4</t>
  </si>
  <si>
    <t>ENSDARG00000004527</t>
  </si>
  <si>
    <t>protein (peptidylprolyl cis/trans isomerase) NIMA-interacting, 4 (parvulin) [Source:ZFIN;Acc:ZDB-GENE-050522-117]</t>
  </si>
  <si>
    <t>rap2c</t>
  </si>
  <si>
    <t>ENSDARG00000015649</t>
  </si>
  <si>
    <t>RAP2C, member of RAS oncogene family [Source:ZFIN;Acc:ZDB-GENE-041024-1]</t>
  </si>
  <si>
    <t>rps25</t>
  </si>
  <si>
    <t>ENSDARG00000041811</t>
  </si>
  <si>
    <t>ribosomal protein S25 [Source:ZFIN;Acc:ZDB-GENE-040426-1788]</t>
  </si>
  <si>
    <t>gsta.1</t>
  </si>
  <si>
    <t>ENSDARG00000090228</t>
  </si>
  <si>
    <t>glutathione S-transferase, alpha tandem duplicate 1 [Source:ZFIN;Acc:ZDB-GENE-040426-2720]</t>
  </si>
  <si>
    <t>rgcc</t>
  </si>
  <si>
    <t>ENSDARG00000035810</t>
  </si>
  <si>
    <t>regulator of cell cycle [Source:ZFIN;Acc:ZDB-GENE-040704-31]</t>
  </si>
  <si>
    <t>soul2</t>
  </si>
  <si>
    <t>ENSDARG00000039499</t>
  </si>
  <si>
    <t>heme-binding protein soul2 [Source:ZFIN;Acc:ZDB-GENE-030131-2524]</t>
  </si>
  <si>
    <t>ckbb</t>
  </si>
  <si>
    <t>ENSDARG00000043257</t>
  </si>
  <si>
    <t>creatine kinase, brain b [Source:ZFIN;Acc:ZDB-GENE-020103-2]</t>
  </si>
  <si>
    <t>gtpbp4</t>
  </si>
  <si>
    <t>ENSDARG00000018961</t>
  </si>
  <si>
    <t>GTP binding protein 4 [Source:ZFIN;Acc:ZDB-GENE-030131-5982]</t>
  </si>
  <si>
    <t>pabpc1a</t>
  </si>
  <si>
    <t>ENSDARG00000017219</t>
  </si>
  <si>
    <t>poly(A) binding protein, cytoplasmic 1a [Source:ZFIN;Acc:ZDB-GENE-030131-3238]</t>
  </si>
  <si>
    <t>slc35b4</t>
  </si>
  <si>
    <t>ENSDARG00000071087</t>
  </si>
  <si>
    <t>solute carrier family 35, member B4 [Source:ZFIN;Acc:ZDB-GENE-030131-2457]</t>
  </si>
  <si>
    <t>eif5a</t>
  </si>
  <si>
    <t>ENSDARG00000017235</t>
  </si>
  <si>
    <t>eukaryotic translation initiation factor 5A [Source:ZFIN;Acc:ZDB-GENE-040426-2229]</t>
  </si>
  <si>
    <t>tefa</t>
  </si>
  <si>
    <t>ENSDARG00000039117</t>
  </si>
  <si>
    <t>thyrotrophic embryonic factor a [Source:ZFIN;Acc:ZDB-GENE-990415-264]</t>
  </si>
  <si>
    <t>phf5a</t>
  </si>
  <si>
    <t>ENSDARG00000045155</t>
  </si>
  <si>
    <t>PHD finger protein 5A [Source:ZFIN;Acc:ZDB-GENE-021219-3]</t>
  </si>
  <si>
    <t>actb2</t>
  </si>
  <si>
    <t>ENSDARG00000037870</t>
  </si>
  <si>
    <t>actin, beta 2 [Source:ZFIN;Acc:ZDB-GENE-000329-3]</t>
  </si>
  <si>
    <t>prr15lb</t>
  </si>
  <si>
    <t>ENSDARG00000029308</t>
  </si>
  <si>
    <t>proline rich 15-like b [Source:ZFIN;Acc:ZDB-GENE-050417-201]</t>
  </si>
  <si>
    <t>ppp2cb</t>
  </si>
  <si>
    <t>ENSDARG00000099241</t>
  </si>
  <si>
    <t>protein phosphatase 2, catalytic subunit, beta isozyme [Source:ZFIN;Acc:ZDB-GENE-040426-2487]</t>
  </si>
  <si>
    <t>dynll1</t>
  </si>
  <si>
    <t>ENSDARG00000058454</t>
  </si>
  <si>
    <t>dynein, light chain, LC8-type 1 [Source:ZFIN;Acc:ZDB-GENE-040426-1961]</t>
  </si>
  <si>
    <t>ndufc2</t>
  </si>
  <si>
    <t>ENSDARG00000102115</t>
  </si>
  <si>
    <t>NADH dehydrogenase (ubiquinone) 1, subcomplex unknown, 2 [Source:ZFIN;Acc:ZDB-GENE-050320-87]</t>
  </si>
  <si>
    <t>snrpe</t>
  </si>
  <si>
    <t>ENSDARG00000033175</t>
  </si>
  <si>
    <t>small nuclear ribonucleoprotein polypeptide E [Source:ZFIN;Acc:ZDB-GENE-040426-1112]</t>
  </si>
  <si>
    <t>gas5</t>
  </si>
  <si>
    <t>ENSDARG00000092337</t>
  </si>
  <si>
    <t>growth arrest-specific 5 [Source:ZFIN;Acc:ZDB-GENE-081104-166]</t>
  </si>
  <si>
    <t>ywhae1</t>
  </si>
  <si>
    <t>ENSDARG00000006399</t>
  </si>
  <si>
    <t>tyrosine 3-monooxygenase/tryptophan 5-monooxygenase activation protein, epsilon polypeptide 1 [Source:ZFIN;Acc:ZDB-GENE-030131-779]</t>
  </si>
  <si>
    <t>b3gnt5a</t>
  </si>
  <si>
    <t>ENSDARG00000018971</t>
  </si>
  <si>
    <t>UDP-GlcNAc:betaGal beta-1,3-N-acetylglucosaminyltransferase 5a [Source:ZFIN;Acc:ZDB-GENE-030131-8470]</t>
  </si>
  <si>
    <t>rhocb</t>
  </si>
  <si>
    <t>ENSDARG00000018328</t>
  </si>
  <si>
    <t>ras homolog family member Cb [Source:ZFIN;Acc:ZDB-GENE-040718-144]</t>
  </si>
  <si>
    <t>prss60.2</t>
  </si>
  <si>
    <t>ENSDARG00000055644</t>
  </si>
  <si>
    <t>protease, serine, 60.2 [Source:ZFIN;Acc:ZDB-GENE-050320-109]</t>
  </si>
  <si>
    <t>hnrpdl</t>
  </si>
  <si>
    <t>ENSDARG00000003429</t>
  </si>
  <si>
    <t>heterogeneous nuclear ribonucleoprotein D-like [Source:ZFIN;Acc:ZDB-GENE-040426-2717]</t>
  </si>
  <si>
    <t>appa</t>
  </si>
  <si>
    <t>ENSDARG00000104279</t>
  </si>
  <si>
    <t>amyloid beta (A4) precursor protein a [Source:ZFIN;Acc:ZDB-GENE-000616-13]</t>
  </si>
  <si>
    <t>mrps36</t>
  </si>
  <si>
    <t>ENSDARG00000079823</t>
  </si>
  <si>
    <t>mitochondrial ribosomal protein S36 [Source:ZFIN;Acc:ZDB-GENE-081104-343]</t>
  </si>
  <si>
    <t>lgals3a</t>
  </si>
  <si>
    <t>ENSDARG00000077850</t>
  </si>
  <si>
    <t>lectin, galactoside binding soluble 3a [Source:ZFIN;Acc:ZDB-GENE-030131-7667]</t>
  </si>
  <si>
    <t>mapk12a</t>
  </si>
  <si>
    <t>ENSDARG00000042021</t>
  </si>
  <si>
    <t>mitogen-activated protein kinase 12a [Source:ZFIN;Acc:ZDB-GENE-990415-257]</t>
  </si>
  <si>
    <t>hmgb3a</t>
  </si>
  <si>
    <t>ENSDARG00000056725</t>
  </si>
  <si>
    <t>high mobility group box 3a [Source:ZFIN;Acc:ZDB-GENE-050428-1]</t>
  </si>
  <si>
    <t>krt18</t>
  </si>
  <si>
    <t>ENSDARG00000018404</t>
  </si>
  <si>
    <t>keratin 18 [Source:ZFIN;Acc:ZDB-GENE-030411-6]</t>
  </si>
  <si>
    <t>si:dkey-33m11.8</t>
  </si>
  <si>
    <t>ENSDARG00000055014</t>
  </si>
  <si>
    <t>si:dkey-33m11.8 [Source:ZFIN;Acc:ZDB-GENE-141215-49]</t>
  </si>
  <si>
    <t>mych</t>
  </si>
  <si>
    <t>ENSDARG00000077473</t>
  </si>
  <si>
    <t>myelocytomatosis oncogene homolog [Source:ZFIN;Acc:ZDB-GENE-030219-51]</t>
  </si>
  <si>
    <t>hnrnpa1b</t>
  </si>
  <si>
    <t>ENSDARG00000036675</t>
  </si>
  <si>
    <t>heterogeneous nuclear ribonucleoprotein A1b [Source:ZFIN;Acc:ZDB-GENE-030912-14]</t>
  </si>
  <si>
    <t>cxcl14</t>
  </si>
  <si>
    <t>ENSDARG00000056627</t>
  </si>
  <si>
    <t>chemokine (C-X-C motif) ligand 14 [Source:ZFIN;Acc:ZDB-GENE-000619-1]</t>
  </si>
  <si>
    <t>rnf10</t>
  </si>
  <si>
    <t>ENSDARG00000079687</t>
  </si>
  <si>
    <t>ring finger protein 10 [Source:ZFIN;Acc:ZDB-GENE-030131-2969]</t>
  </si>
  <si>
    <t>igf2a</t>
  </si>
  <si>
    <t>ENSDARG00000018643</t>
  </si>
  <si>
    <t>insulin-like growth factor 2a [Source:ZFIN;Acc:ZDB-GENE-991111-3]</t>
  </si>
  <si>
    <t>hexim1</t>
  </si>
  <si>
    <t>ENSDARG00000036482</t>
  </si>
  <si>
    <t>hexamethylene bis-acetamide inducible 1 [Source:ZFIN;Acc:ZDB-GENE-030131-4637]</t>
  </si>
  <si>
    <t>rpl22</t>
  </si>
  <si>
    <t>ENSDARG00000070437</t>
  </si>
  <si>
    <t>ribosomal protein L22 [Source:ZFIN;Acc:ZDB-GENE-051113-276]</t>
  </si>
  <si>
    <t>cs</t>
  </si>
  <si>
    <t>ENSDARG00000103364</t>
  </si>
  <si>
    <t>citrate synthase [Source:ZFIN;Acc:ZDB-GENE-030131-1058]</t>
  </si>
  <si>
    <t>psmd6</t>
  </si>
  <si>
    <t>ENSDARG00000070674</t>
  </si>
  <si>
    <t>proteasome 26S subunit, non-ATPase 6 [Source:ZFIN;Acc:ZDB-GENE-040426-1038]</t>
  </si>
  <si>
    <t>shisa2</t>
  </si>
  <si>
    <t>ENSDARG00000034138</t>
  </si>
  <si>
    <t>shisa family member 2 [Source:ZFIN;Acc:ZDB-GENE-030925-31]</t>
  </si>
  <si>
    <t>rbx1</t>
  </si>
  <si>
    <t>ENSDARG00000038030</t>
  </si>
  <si>
    <t>ring-box 1, E3 ubiquitin protein ligase [Source:ZFIN;Acc:ZDB-GENE-041008-106]</t>
  </si>
  <si>
    <t>fip1l1b</t>
  </si>
  <si>
    <t>ENSDARG00000070431</t>
  </si>
  <si>
    <t>FIP1 like 1b (S. cerevisiae) [Source:ZFIN;Acc:ZDB-GENE-041010-138]</t>
  </si>
  <si>
    <t>si:dkeyp-110c7.4</t>
  </si>
  <si>
    <t>ENSDARG00000100476</t>
  </si>
  <si>
    <t>si:dkeyp-110c7.4 [Source:ZFIN;Acc:ZDB-GENE-070705-532]</t>
  </si>
  <si>
    <t>sox3</t>
  </si>
  <si>
    <t>ENSDARG00000053569</t>
  </si>
  <si>
    <t>SRY (sex determining region Y)-box 3 [Source:ZFIN;Acc:ZDB-GENE-980526-333]</t>
  </si>
  <si>
    <t>fkbp11</t>
  </si>
  <si>
    <t>ENSDARG00000037000</t>
  </si>
  <si>
    <t>FK506 binding protein 11 [Source:ZFIN;Acc:ZDB-GENE-030616-357]</t>
  </si>
  <si>
    <t>tspan1</t>
  </si>
  <si>
    <t>ENSDARG00000052027</t>
  </si>
  <si>
    <t>tetraspanin 1 [Source:ZFIN;Acc:ZDB-GENE-070502-5]</t>
  </si>
  <si>
    <t>pgm1</t>
  </si>
  <si>
    <t>ENSDARG00000013561</t>
  </si>
  <si>
    <t>phosphoglucomutase 1 [Source:ZFIN;Acc:ZDB-GENE-040426-1245]</t>
  </si>
  <si>
    <t>uba52</t>
  </si>
  <si>
    <t>ENSDARG00000041435</t>
  </si>
  <si>
    <t>ubiquitin A-52 residue ribosomal protein fusion product 1 [Source:ZFIN;Acc:ZDB-GENE-051023-7]</t>
  </si>
  <si>
    <t>CABZ01041812.1</t>
  </si>
  <si>
    <t>ENSDARG00000061481</t>
  </si>
  <si>
    <t>gltscr2</t>
  </si>
  <si>
    <t>ENSDARG00000100452</t>
  </si>
  <si>
    <t>glioma tumor suppressor candidate region gene 2 [Source:ZFIN;Acc:ZDB-GENE-051120-21]</t>
  </si>
  <si>
    <t>rpa3</t>
  </si>
  <si>
    <t>ENSDARG00000002613</t>
  </si>
  <si>
    <t>replication protein A3 [Source:ZFIN;Acc:ZDB-GENE-040426-977]</t>
  </si>
  <si>
    <t>si:rp71-77l1.1</t>
  </si>
  <si>
    <t>ENSDARG00000097746</t>
  </si>
  <si>
    <t>si:rp71-77l1.1 [Source:ZFIN;Acc:ZDB-GENE-131121-141]</t>
  </si>
  <si>
    <t>si:dkey-112a7.4</t>
  </si>
  <si>
    <t>ENSDARG00000104636</t>
  </si>
  <si>
    <t>si:dkey-112a7.4 [Source:ZFIN;Acc:ZDB-GENE-030131-9661]</t>
  </si>
  <si>
    <t>serbp1a</t>
  </si>
  <si>
    <t>ENSDARG00000074242</t>
  </si>
  <si>
    <t>SERPINE1 mRNA binding protein 1a [Source:ZFIN;Acc:ZDB-GENE-030131-7389]</t>
  </si>
  <si>
    <t>rrm2</t>
  </si>
  <si>
    <t>ENSDARG00000020711</t>
  </si>
  <si>
    <t>ribonucleotide reductase M2 polypeptide [Source:ZFIN;Acc:ZDB-GENE-990415-25]</t>
  </si>
  <si>
    <t>SERP1</t>
  </si>
  <si>
    <t>ENSDARG00000076223</t>
  </si>
  <si>
    <t>zgc:92744 [Source:ZFIN;Acc:ZDB-GENE-040718-312]</t>
  </si>
  <si>
    <t>nedd9</t>
  </si>
  <si>
    <t>ENSDARG00000089878</t>
  </si>
  <si>
    <t>neural precursor cell expressed, developmentally down-regulated 9 [Source:ZFIN;Acc:ZDB-GENE-061013-318]</t>
  </si>
  <si>
    <t>parp16</t>
  </si>
  <si>
    <t>ENSDARG00000018593</t>
  </si>
  <si>
    <t>poly (ADP-ribose) polymerase family, member 16 [Source:ZFIN;Acc:ZDB-GENE-040426-2289]</t>
  </si>
  <si>
    <t>si:dkey-263j23.1</t>
  </si>
  <si>
    <t>ENSDARG00000097480</t>
  </si>
  <si>
    <t>si:dkey-263j23.1 [Source:ZFIN;Acc:ZDB-GENE-131120-109]</t>
  </si>
  <si>
    <t>sesn1</t>
  </si>
  <si>
    <t>ENSDARG00000020693</t>
  </si>
  <si>
    <t>sestrin 1 [Source:ZFIN;Acc:ZDB-GENE-040718-408]</t>
  </si>
  <si>
    <t>fth1a</t>
  </si>
  <si>
    <t>ENSDARG00000015551</t>
  </si>
  <si>
    <t>ferritin, heavy polypeptide 1a [Source:ZFIN;Acc:ZDB-GENE-000831-2]</t>
  </si>
  <si>
    <t>si:dkeyp-86h10.3</t>
  </si>
  <si>
    <t>ENSDARG00000095615</t>
  </si>
  <si>
    <t>si:dkeyp-86h10.3 [Source:ZFIN;Acc:ZDB-GENE-100922-65]</t>
  </si>
  <si>
    <t>slc1a3a</t>
  </si>
  <si>
    <t>ENSDARG00000104431</t>
  </si>
  <si>
    <t>solute carrier family 1 (glial high affinity glutamate transporter), member 3a [Source:ZFIN;Acc:ZDB-GENE-030131-2159]</t>
  </si>
  <si>
    <t>ttll10</t>
  </si>
  <si>
    <t>ENSDARG00000090472</t>
  </si>
  <si>
    <t>tubulin tyrosine ligase-like family, member 10 [Source:ZFIN;Acc:ZDB-GENE-081104-350]</t>
  </si>
  <si>
    <t>si:ch211-222l21.1</t>
  </si>
  <si>
    <t>ENSDARG00000076532</t>
  </si>
  <si>
    <t>si:ch211-222l21.1 [Source:ZFIN;Acc:ZDB-GENE-030131-247]</t>
  </si>
  <si>
    <t>znf395b</t>
  </si>
  <si>
    <t>ENSDARG00000024195</t>
  </si>
  <si>
    <t>zinc finger protein 395b [Source:ZFIN;Acc:ZDB-GENE-041001-193]</t>
  </si>
  <si>
    <t>btbd6b</t>
  </si>
  <si>
    <t>ENSDARG00000032369</t>
  </si>
  <si>
    <t>BTB (POZ) domain containing 6b [Source:ZFIN;Acc:ZDB-GENE-030829-65]</t>
  </si>
  <si>
    <t>wu:fb55g09</t>
  </si>
  <si>
    <t>ENSDARG00000088449</t>
  </si>
  <si>
    <t>wu:fb55g09 [Source:ZFIN;Acc:ZDB-GENE-030131-1009]</t>
  </si>
  <si>
    <t>cbx7a</t>
  </si>
  <si>
    <t>ENSDARG00000038025</t>
  </si>
  <si>
    <t>chromobox homolog 7a [Source:ZFIN;Acc:ZDB-GENE-050417-400]</t>
  </si>
  <si>
    <t>tktb</t>
  </si>
  <si>
    <t>ENSDARG00000006019</t>
  </si>
  <si>
    <t>transketolase b [Source:ZFIN;Acc:ZDB-GENE-030909-13]</t>
  </si>
  <si>
    <t>lmo4a</t>
  </si>
  <si>
    <t>ENSDARG00000013853</t>
  </si>
  <si>
    <t>LIM domain only 4a [Source:ZFIN;Acc:ZDB-GENE-010702-1]</t>
  </si>
  <si>
    <t>mid1ip1l</t>
  </si>
  <si>
    <t>ENSDARG00000018145</t>
  </si>
  <si>
    <t>MID1 interacting protein 1, like [Source:ZFIN;Acc:ZDB-GENE-030131-1697]</t>
  </si>
  <si>
    <t>pkhd1l1</t>
  </si>
  <si>
    <t>ENSDARG00000091116</t>
  </si>
  <si>
    <t>polycystic kidney and hepatic disease 1 (autosomal recessive)-like 1 [Source:ZFIN;Acc:ZDB-GENE-060503-475]</t>
  </si>
  <si>
    <t>sec61g</t>
  </si>
  <si>
    <t>ENSDARG00000018637</t>
  </si>
  <si>
    <t>Sec61 translocon gamma subunit [Source:ZFIN;Acc:ZDB-GENE-040718-203]</t>
  </si>
  <si>
    <t>rsrp1</t>
  </si>
  <si>
    <t>ENSDARG00000030440</t>
  </si>
  <si>
    <t>arginine/serine-rich protein 1 [Source:ZFIN;Acc:ZDB-GENE-060616-210]</t>
  </si>
  <si>
    <t>tnfrsf19</t>
  </si>
  <si>
    <t>ENSDARG00000041869</t>
  </si>
  <si>
    <t>tumor necrosis factor receptor superfamily, member 19 [Source:ZFIN;Acc:ZDB-GENE-030131-6760]</t>
  </si>
  <si>
    <t>si:dkey-111f13.3</t>
  </si>
  <si>
    <t>ENSDARG00000105587</t>
  </si>
  <si>
    <t>si:dkey-111f13.3 [Source:ZFIN;Acc:ZDB-GENE-160728-124]</t>
  </si>
  <si>
    <t>tspo</t>
  </si>
  <si>
    <t>ENSDARG00000026655</t>
  </si>
  <si>
    <t>translocator protein [Source:ZFIN;Acc:ZDB-GENE-041010-125]</t>
  </si>
  <si>
    <t>ppdpfb</t>
  </si>
  <si>
    <t>ENSDARG00000031317</t>
  </si>
  <si>
    <t>pancreatic progenitor cell differentiation and proliferation factor b [Source:ZFIN;Acc:ZDB-GENE-030131-8247]</t>
  </si>
  <si>
    <t>kifc3</t>
  </si>
  <si>
    <t>ENSDARG00000054978</t>
  </si>
  <si>
    <t>kinesin family member C3 [Source:ZFIN;Acc:ZDB-GENE-030131-3724]</t>
  </si>
  <si>
    <t>sox1a</t>
  </si>
  <si>
    <t>ENSDARG00000069866</t>
  </si>
  <si>
    <t>SRY (sex determining region Y)-box 1a [Source:ZFIN;Acc:ZDB-GENE-040718-186]</t>
  </si>
  <si>
    <t>mylipa</t>
  </si>
  <si>
    <t>ENSDARG00000008859</t>
  </si>
  <si>
    <t>myosin regulatory light chain interacting protein a [Source:ZFIN;Acc:ZDB-GENE-030131-7831]</t>
  </si>
  <si>
    <t>NUPR2</t>
  </si>
  <si>
    <t>ENSDARG00000094300</t>
  </si>
  <si>
    <t>si:ch211-160e1.5 [Source:ZFIN;Acc:ZDB-GENE-070705-255]</t>
  </si>
  <si>
    <t>cnbpa</t>
  </si>
  <si>
    <t>ENSDARG00000045776</t>
  </si>
  <si>
    <t>CCHC-type zinc finger, nucleic acid binding protein a [Source:ZFIN;Acc:ZDB-GENE-030131-5045]</t>
  </si>
  <si>
    <t>ctdsp2</t>
  </si>
  <si>
    <t>ENSDARG00000036102</t>
  </si>
  <si>
    <t>CTD (carboxy-terminal domain, RNA polymerase II, polypeptide A) small phosphatase 2 [Source:ZFIN;Acc:ZDB-GENE-030131-184]</t>
  </si>
  <si>
    <t>tcea3</t>
  </si>
  <si>
    <t>ENSDARG00000004724</t>
  </si>
  <si>
    <t>transcription elongation factor A (SII), 3 [Source:ZFIN;Acc:ZDB-GENE-040426-1860]</t>
  </si>
  <si>
    <t>fgf10a</t>
  </si>
  <si>
    <t>ENSDARG00000030932</t>
  </si>
  <si>
    <t>fibroblast growth factor 10a [Source:ZFIN;Acc:ZDB-GENE-030715-1]</t>
  </si>
  <si>
    <t>hbegfb</t>
  </si>
  <si>
    <t>ENSDARG00000031246</t>
  </si>
  <si>
    <t>heparin-binding EGF-like growth factor b [Source:ZFIN;Acc:ZDB-GENE-070820-6]</t>
  </si>
  <si>
    <t>mal</t>
  </si>
  <si>
    <t>ENSDARG00000030094</t>
  </si>
  <si>
    <t>mal, T-cell differentiation protein [Source:ZFIN;Acc:ZDB-GENE-050417-175]</t>
  </si>
  <si>
    <t>fabp7a</t>
  </si>
  <si>
    <t>ENSDARG00000007697</t>
  </si>
  <si>
    <t>fatty acid binding protein 7, brain, a [Source:ZFIN;Acc:ZDB-GENE-000627-1]</t>
  </si>
  <si>
    <t>foxp4</t>
  </si>
  <si>
    <t>ENSDARG00000076120</t>
  </si>
  <si>
    <t>forkhead box P4 [Source:ZFIN;Acc:ZDB-GENE-101207-1]</t>
  </si>
  <si>
    <t>rpl5b</t>
  </si>
  <si>
    <t>ENSDARG00000015862</t>
  </si>
  <si>
    <t>ribosomal protein L5b [Source:ZFIN;Acc:ZDB-GENE-040625-93]</t>
  </si>
  <si>
    <t>h2afvb</t>
  </si>
  <si>
    <t>ENSDARG00000099214</t>
  </si>
  <si>
    <t>H2A histone family, member Vb [Source:ZFIN;Acc:ZDB-GENE-050506-24]</t>
  </si>
  <si>
    <t>kitlga</t>
  </si>
  <si>
    <t>ENSDARG00000070917</t>
  </si>
  <si>
    <t>kit ligand a [Source:ZFIN;Acc:ZDB-GENE-070424-1]</t>
  </si>
  <si>
    <t>crip1</t>
  </si>
  <si>
    <t>ENSDARG00000053858</t>
  </si>
  <si>
    <t>cysteine-rich protein 1 [Source:ZFIN;Acc:ZDB-GENE-041111-1]</t>
  </si>
  <si>
    <t>si:dkey-93m18.3</t>
  </si>
  <si>
    <t>ENSDARG00000092664</t>
  </si>
  <si>
    <t>si:dkey-93m18.3 [Source:ZFIN;Acc:ZDB-GENE-091204-346]</t>
  </si>
  <si>
    <t>HIKESHI</t>
  </si>
  <si>
    <t>ENSDARG00000104071</t>
  </si>
  <si>
    <t>zgc:110091 [Source:ZFIN;Acc:ZDB-GENE-050417-34]</t>
  </si>
  <si>
    <t>s100t</t>
  </si>
  <si>
    <t>ENSDARG00000055589</t>
  </si>
  <si>
    <t>S100 calcium binding protein T [Source:ZFIN;Acc:ZDB-GENE-050320-61]</t>
  </si>
  <si>
    <t>lad1</t>
  </si>
  <si>
    <t>ENSDARG00000022698</t>
  </si>
  <si>
    <t>ladinin [Source:ZFIN;Acc:ZDB-GENE-030616-268]</t>
  </si>
  <si>
    <t>mrps10</t>
  </si>
  <si>
    <t>ENSDARG00000045913</t>
  </si>
  <si>
    <t>mitochondrial ribosomal protein S10 [Source:ZFIN;Acc:ZDB-GENE-040914-39]</t>
  </si>
  <si>
    <t>rpl14</t>
  </si>
  <si>
    <t>ENSDARG00000103433</t>
  </si>
  <si>
    <t>ribosomal protein L14 [Source:ZFIN;Acc:ZDB-GENE-030131-2085]</t>
  </si>
  <si>
    <t>zgc:123068</t>
  </si>
  <si>
    <t>ENSDARG00000017489</t>
  </si>
  <si>
    <t>zgc:123068 [Source:ZFIN;Acc:ZDB-GENE-051030-98]</t>
  </si>
  <si>
    <t>larp4ab</t>
  </si>
  <si>
    <t>ENSDARG00000074979</t>
  </si>
  <si>
    <t>La ribonucleoprotein domain family, member 4Ab [Source:ZFIN;Acc:ZDB-GENE-100729-2]</t>
  </si>
  <si>
    <t>ppil1</t>
  </si>
  <si>
    <t>ENSDARG00000015422</t>
  </si>
  <si>
    <t>peptidylprolyl isomerase (cyclophilin)-like 1 [Source:ZFIN;Acc:ZDB-GENE-051009-1]</t>
  </si>
  <si>
    <t>caprin1b</t>
  </si>
  <si>
    <t>ENSDARG00000054272</t>
  </si>
  <si>
    <t>cell cycle associated protein 1b [Source:ZFIN;Acc:ZDB-GENE-040426-2020]</t>
  </si>
  <si>
    <t>irx1a</t>
  </si>
  <si>
    <t>ENSDARG00000101831</t>
  </si>
  <si>
    <t>iroquois homeobox 1a [Source:ZFIN;Acc:ZDB-GENE-040707-1]</t>
  </si>
  <si>
    <t>CABZ01075268.2</t>
  </si>
  <si>
    <t>ENSDARG00000104674</t>
  </si>
  <si>
    <t>rhov</t>
  </si>
  <si>
    <t>ENSDARG00000070434</t>
  </si>
  <si>
    <t>ras homolog family member V [Source:ZFIN;Acc:ZDB-GENE-031002-10]</t>
  </si>
  <si>
    <t>eef1db</t>
  </si>
  <si>
    <t>ENSDARG00000030053</t>
  </si>
  <si>
    <t>eukaryotic translation elongation factor 1 delta b (guanine nucleotide exchange protein) [Source:ZFIN;Acc:ZDB-GENE-030131-6544]</t>
  </si>
  <si>
    <t>CR847847.1</t>
  </si>
  <si>
    <t>ENSDARG00000087096</t>
  </si>
  <si>
    <t>krt17</t>
  </si>
  <si>
    <t>ENSDARG00000094041</t>
  </si>
  <si>
    <t>keratin 17 [Source:ZFIN;Acc:ZDB-GENE-060503-86]</t>
  </si>
  <si>
    <t>adgrf6</t>
  </si>
  <si>
    <t>ENSDARG00000091757</t>
  </si>
  <si>
    <t>adhesion G protein-coupled receptor F6 [Source:ZFIN;Acc:ZDB-GENE-041001-212]</t>
  </si>
  <si>
    <t>crabp2a</t>
  </si>
  <si>
    <t>ENSDARG00000073978</t>
  </si>
  <si>
    <t>cellular retinoic acid binding protein 2, a [Source:ZFIN;Acc:ZDB-GENE-020320-4]</t>
  </si>
  <si>
    <t>her4.2</t>
  </si>
  <si>
    <t>ENSDARG00000056729</t>
  </si>
  <si>
    <t>hairy-related 4, tandem duplicate 2 [Source:ZFIN;Acc:ZDB-GENE-060815-1]</t>
  </si>
  <si>
    <t>zgc:55461</t>
  </si>
  <si>
    <t>ENSDARG00000041723</t>
  </si>
  <si>
    <t>zgc:55461 [Source:ZFIN;Acc:ZDB-GENE-040426-2879]</t>
  </si>
  <si>
    <t>zgc:77517</t>
  </si>
  <si>
    <t>ENSDARG00000028618</t>
  </si>
  <si>
    <t>zgc:77517 [Source:ZFIN;Acc:ZDB-GENE-040426-1508]</t>
  </si>
  <si>
    <t>wnt11</t>
  </si>
  <si>
    <t>ENSDARG00000004256</t>
  </si>
  <si>
    <t>wingless-type MMTV integration site family, member 11 [Source:ZFIN;Acc:ZDB-GENE-990603-12]</t>
  </si>
  <si>
    <t>ino80c</t>
  </si>
  <si>
    <t>ENSDARG00000055719</t>
  </si>
  <si>
    <t>INO80 complex subunit C [Source:ZFIN;Acc:ZDB-GENE-040625-97]</t>
  </si>
  <si>
    <t>si:ch211-265m20.8</t>
  </si>
  <si>
    <t>ENSDARG00000093535</t>
  </si>
  <si>
    <t>si:ch211-265m20.8 [Source:ZFIN;Acc:ZDB-GENE-091204-41]</t>
  </si>
  <si>
    <t>hsd17b10</t>
  </si>
  <si>
    <t>ENSDARG00000017781</t>
  </si>
  <si>
    <t>hydroxysteroid (17-beta) dehydrogenase 10 [Source:ZFIN;Acc:ZDB-GENE-041010-201]</t>
  </si>
  <si>
    <t>her4.1</t>
  </si>
  <si>
    <t>ENSDARG00000056732</t>
  </si>
  <si>
    <t>hairy-related 4, tandem duplicate 1 [Source:ZFIN;Acc:ZDB-GENE-980526-521]</t>
  </si>
  <si>
    <t>zgc:174863</t>
  </si>
  <si>
    <t>ENSDARG00000099476</t>
  </si>
  <si>
    <t>zgc:174863 [Source:ZFIN;Acc:ZDB-GENE-080204-87]</t>
  </si>
  <si>
    <t>aamp</t>
  </si>
  <si>
    <t>ENSDARG00000045019</t>
  </si>
  <si>
    <t>angio-associated, migratory cell protein [Source:ZFIN;Acc:ZDB-GENE-040426-2370]</t>
  </si>
  <si>
    <t>tsc22d1</t>
  </si>
  <si>
    <t>ENSDARG00000038306</t>
  </si>
  <si>
    <t>TSC22 domain family, member 1 [Source:ZFIN;Acc:ZDB-GENE-030131-7785]</t>
  </si>
  <si>
    <t>zgc:173575</t>
  </si>
  <si>
    <t>ENSDARG00000078281</t>
  </si>
  <si>
    <t>zgc:173575 [Source:ZFIN;Acc:ZDB-GENE-080218-25]</t>
  </si>
  <si>
    <t>vsig8a</t>
  </si>
  <si>
    <t>ENSDARG00000054050</t>
  </si>
  <si>
    <t>V-set and immunoglobulin domain containing 8a [Source:ZFIN;Acc:ZDB-GENE-050417-338]</t>
  </si>
  <si>
    <t>itgb6</t>
  </si>
  <si>
    <t>ENSDARG00000002494</t>
  </si>
  <si>
    <t>integrin, beta 6 [Source:ZFIN;Acc:ZDB-GENE-100812-2]</t>
  </si>
  <si>
    <t>CT956002.1</t>
  </si>
  <si>
    <t>ENSDARG00000102873</t>
  </si>
  <si>
    <t>BX511021.2</t>
  </si>
  <si>
    <t>ENSDARG00000073936</t>
  </si>
  <si>
    <t>ebf3a</t>
  </si>
  <si>
    <t>ENSDARG00000100244</t>
  </si>
  <si>
    <t>early B-cell factor 3a [Source:ZFIN;Acc:ZDB-GENE-070112-292]</t>
  </si>
  <si>
    <t>tctex1d1</t>
  </si>
  <si>
    <t>ENSDARG00000103545</t>
  </si>
  <si>
    <t>Tctex1 domain containing 1 [Source:ZFIN;Acc:ZDB-GENE-040912-49]</t>
  </si>
  <si>
    <t>si:ch211-108d22.2</t>
  </si>
  <si>
    <t>ENSDARG00000097615</t>
  </si>
  <si>
    <t>si:ch211-108d22.2 [Source:ZFIN;Acc:ZDB-GENE-131127-97]</t>
  </si>
  <si>
    <t>si:dkey-16l2.20</t>
  </si>
  <si>
    <t>ENSDARG00000098191</t>
  </si>
  <si>
    <t>si:dkey-16l2.20 [Source:ZFIN;Acc:ZDB-GENE-141212-380]</t>
  </si>
  <si>
    <t>stmn1a</t>
  </si>
  <si>
    <t>ENSDARG00000004169</t>
  </si>
  <si>
    <t>stathmin 1a [Source:ZFIN;Acc:ZDB-GENE-031006-14]</t>
  </si>
  <si>
    <t>rnf44</t>
  </si>
  <si>
    <t>ENSDARG00000068582</t>
  </si>
  <si>
    <t>ring finger protein 44 [Source:ZFIN;Acc:ZDB-GENE-060929-604]</t>
  </si>
  <si>
    <t>dohh</t>
  </si>
  <si>
    <t>ENSDARG00000003564</t>
  </si>
  <si>
    <t>deoxyhypusine hydroxylase/monooxygenase [Source:ZFIN;Acc:ZDB-GENE-030131-451]</t>
  </si>
  <si>
    <t>aldh9a1a.1</t>
  </si>
  <si>
    <t>ENSDARG00000069100</t>
  </si>
  <si>
    <t>aldehyde dehydrogenase 9 family, member A1a, tandem duplicate 1 [Source:ZFIN;Acc:ZDB-GENE-030131-1257]</t>
  </si>
  <si>
    <t>lxn</t>
  </si>
  <si>
    <t>ENSDARG00000043102</t>
  </si>
  <si>
    <t>latexin [Source:ZFIN;Acc:ZDB-GENE-041212-18]</t>
  </si>
  <si>
    <t>myclb</t>
  </si>
  <si>
    <t>ENSDARG00000034956</t>
  </si>
  <si>
    <t>v-myc avian myelocytomatosis viral oncogene lung carcinoma derived homolog b [Source:ZFIN;Acc:ZDB-GENE-030131-5561]</t>
  </si>
  <si>
    <t>eif4ebp3</t>
  </si>
  <si>
    <t>ENSDARG00000054916</t>
  </si>
  <si>
    <t>eukaryotic translation initiation factor 4E binding protein 3 [Source:ZFIN;Acc:ZDB-GENE-041114-44]</t>
  </si>
  <si>
    <t>eif3g</t>
  </si>
  <si>
    <t>ENSDARG00000016889</t>
  </si>
  <si>
    <t>eukaryotic translation initiation factor 3, subunit G [Source:ZFIN;Acc:ZDB-GENE-040426-1076]</t>
  </si>
  <si>
    <t>soul5</t>
  </si>
  <si>
    <t>ENSDARG00000075015</t>
  </si>
  <si>
    <t>heme-binding protein soul5 [Source:ZFIN;Acc:ZDB-GENE-110718-2]</t>
  </si>
  <si>
    <t>si:cabz01079826.1</t>
  </si>
  <si>
    <t>ENSDARG00000105773</t>
  </si>
  <si>
    <t>dedd1</t>
  </si>
  <si>
    <t>ENSDARG00000002758</t>
  </si>
  <si>
    <t>death effector domain-containing 1 [Source:ZFIN;Acc:ZDB-GENE-000616-2]</t>
  </si>
  <si>
    <t>dda1</t>
  </si>
  <si>
    <t>ENSDARG00000076074</t>
  </si>
  <si>
    <t>DET1 and DDB1 associated 1 [Source:ZFIN;Acc:ZDB-GENE-040426-2137]</t>
  </si>
  <si>
    <t>tmem132e</t>
  </si>
  <si>
    <t>ENSDARG00000090830</t>
  </si>
  <si>
    <t>transmembrane protein 132E [Source:ZFIN;Acc:ZDB-GENE-120926-3]</t>
  </si>
  <si>
    <t>ackr3a</t>
  </si>
  <si>
    <t>ENSDARG00000062478</t>
  </si>
  <si>
    <t>atypical chemokine receptor 3a [Source:ZFIN;Acc:ZDB-GENE-070301-5]</t>
  </si>
  <si>
    <t>hsf2</t>
  </si>
  <si>
    <t>ENSDARG00000053097</t>
  </si>
  <si>
    <t>heat shock transcription factor 2 [Source:ZFIN;Acc:ZDB-GENE-011128-1]</t>
  </si>
  <si>
    <t>naa10</t>
  </si>
  <si>
    <t>ENSDARG00000071060</t>
  </si>
  <si>
    <t>N(alpha)-acetyltransferase 10, NatA catalytic subunit [Source:ZFIN;Acc:ZDB-GENE-040426-2648]</t>
  </si>
  <si>
    <t>zgc:92242</t>
  </si>
  <si>
    <t>ENSDARG00000029443</t>
  </si>
  <si>
    <t>zgc:92242 [Source:ZFIN;Acc:ZDB-GENE-040718-371]</t>
  </si>
  <si>
    <t>apodb</t>
  </si>
  <si>
    <t>ENSDARG00000057437</t>
  </si>
  <si>
    <t>apolipoprotein Db [Source:ZFIN;Acc:ZDB-GENE-051023-8]</t>
  </si>
  <si>
    <t>arl6ip1</t>
  </si>
  <si>
    <t>ENSDARG00000054578</t>
  </si>
  <si>
    <t>ADP-ribosylation factor-like 6 interacting protein 1 [Source:ZFIN;Acc:ZDB-GENE-040426-1087]</t>
  </si>
  <si>
    <t>AKR1B1</t>
  </si>
  <si>
    <t>ENSDARG00000045598</t>
  </si>
  <si>
    <t>si:dkey-180p18.9 [Source:ZFIN;Acc:ZDB-GENE-041210-132]</t>
  </si>
  <si>
    <t>prdx6</t>
  </si>
  <si>
    <t>ENSDARG00000043511</t>
  </si>
  <si>
    <t>peroxiredoxin 6 [Source:ZFIN;Acc:ZDB-GENE-040426-1778]</t>
  </si>
  <si>
    <t>dtnba</t>
  </si>
  <si>
    <t>ENSDARG00000077694</t>
  </si>
  <si>
    <t>dystrobrevin, beta a [Source:ZFIN;Acc:ZDB-GENE-030131-3967]</t>
  </si>
  <si>
    <t>zgc:162939</t>
  </si>
  <si>
    <t>ENSDARG00000068461</t>
  </si>
  <si>
    <t>zgc:162939 [Source:ZFIN;Acc:ZDB-GENE-070410-115]</t>
  </si>
  <si>
    <t>aqp3a</t>
  </si>
  <si>
    <t>ENSDARG00000003808</t>
  </si>
  <si>
    <t>aquaporin 3a [Source:ZFIN;Acc:ZDB-GENE-040426-2826]</t>
  </si>
  <si>
    <t>tnrc6b</t>
  </si>
  <si>
    <t>ENSDARG00000074161</t>
  </si>
  <si>
    <t>trinucleotide repeat containing 6b [Source:ZFIN;Acc:ZDB-GENE-030131-13]</t>
  </si>
  <si>
    <t>eif3i</t>
  </si>
  <si>
    <t>ENSDARG00000017445</t>
  </si>
  <si>
    <t>eukaryotic translation initiation factor 3, subunit I [Source:ZFIN;Acc:ZDB-GENE-040426-1922]</t>
  </si>
  <si>
    <t>si:dkey-33c12.4</t>
  </si>
  <si>
    <t>ENSDARG00000057890</t>
  </si>
  <si>
    <t>si:dkey-33c12.4 [Source:ZFIN;Acc:ZDB-GENE-030131-2527]</t>
  </si>
  <si>
    <t>meis1a</t>
  </si>
  <si>
    <t>ENSDARG00000002937</t>
  </si>
  <si>
    <t>Meis homeobox 1 a [Source:ZFIN;Acc:ZDB-GENE-020122-3]</t>
  </si>
  <si>
    <t>gemin2</t>
  </si>
  <si>
    <t>ENSDARG00000015638</t>
  </si>
  <si>
    <t>gem (nuclear organelle) associated protein 2 [Source:ZFIN;Acc:ZDB-GENE-030131-3756]</t>
  </si>
  <si>
    <t>si:ch73-37h15.2</t>
  </si>
  <si>
    <t>ENSDARG00000094107</t>
  </si>
  <si>
    <t>si:ch73-37h15.2 [Source:ZFIN;Acc:ZDB-GENE-041008-214]</t>
  </si>
  <si>
    <t>ccng1</t>
  </si>
  <si>
    <t>ENSDARG00000076667</t>
  </si>
  <si>
    <t>cyclin G1 [Source:ZFIN;Acc:ZDB-GENE-020322-1]</t>
  </si>
  <si>
    <t>col17a1b</t>
  </si>
  <si>
    <t>ENSDARG00000079011</t>
  </si>
  <si>
    <t>collagen, type XVII, alpha 1b [Source:ZFIN;Acc:ZDB-GENE-030131-7145]</t>
  </si>
  <si>
    <t>si:ch73-295i22.2</t>
  </si>
  <si>
    <t>ENSDARG00000105273</t>
  </si>
  <si>
    <t>si:ch73-295i22.2 [Source:ZFIN;Acc:ZDB-GENE-141222-38]</t>
  </si>
  <si>
    <t>ddt</t>
  </si>
  <si>
    <t>ENSDARG00000044751</t>
  </si>
  <si>
    <t>D-dopachrome tautomerase [Source:ZFIN;Acc:ZDB-GENE-040625-160]</t>
  </si>
  <si>
    <t>cdkn1ca</t>
  </si>
  <si>
    <t>ENSDARG00000010878</t>
  </si>
  <si>
    <t>cyclin-dependent kinase inhibitor 1Ca [Source:ZFIN;Acc:ZDB-GENE-040123-1]</t>
  </si>
  <si>
    <t>spryd3</t>
  </si>
  <si>
    <t>ENSDARG00000101982</t>
  </si>
  <si>
    <t>SPRY domain containing 3 [Source:ZFIN;Acc:ZDB-GENE-070928-22]</t>
  </si>
  <si>
    <t>mgst1.1</t>
  </si>
  <si>
    <t>ENSDARG00000032618</t>
  </si>
  <si>
    <t>microsomal glutathione S-transferase 1.1 [Source:ZFIN;Acc:ZDB-GENE-041010-30]</t>
  </si>
  <si>
    <t>her4.2.1</t>
  </si>
  <si>
    <t>ENSDARG00000094426</t>
  </si>
  <si>
    <t>meig1</t>
  </si>
  <si>
    <t>ENSDARG00000045705</t>
  </si>
  <si>
    <t>meiosis/spermiogenesis associated 1 [Source:ZFIN;Acc:ZDB-GENE-050320-33]</t>
  </si>
  <si>
    <t>gstr</t>
  </si>
  <si>
    <t>ENSDARG00000042620</t>
  </si>
  <si>
    <t>glutathione S-transferase rho [Source:ZFIN;Acc:ZDB-GENE-090507-1]</t>
  </si>
  <si>
    <t>tp53</t>
  </si>
  <si>
    <t>ENSDARG00000035559</t>
  </si>
  <si>
    <t>tumor protein p53 [Source:ZFIN;Acc:ZDB-GENE-990415-270]</t>
  </si>
  <si>
    <t>smco4</t>
  </si>
  <si>
    <t>ENSDARG00000097824</t>
  </si>
  <si>
    <t>single-pass membrane protein with coiled-coil domains 4 [Source:ZFIN;Acc:ZDB-GENE-131121-542]</t>
  </si>
  <si>
    <t>erv</t>
  </si>
  <si>
    <t>ENSDARG00000105592</t>
  </si>
  <si>
    <t>endogenous retrovirus [Source:ZFIN;Acc:ZDB-GENE-130530-538]</t>
  </si>
  <si>
    <t>igf2bp3</t>
  </si>
  <si>
    <t>ENSDARG00000010266</t>
  </si>
  <si>
    <t>insulin-like growth factor 2 mRNA binding protein 3 [Source:ZFIN;Acc:ZDB-GENE-000308-1]</t>
  </si>
  <si>
    <t>eif4ebp3l</t>
  </si>
  <si>
    <t>ENSDARG00000041607</t>
  </si>
  <si>
    <t>eukaryotic translation initiation factor 4E binding protein 3, like [Source:ZFIN;Acc:ZDB-GENE-030826-26]</t>
  </si>
  <si>
    <t>DDX17</t>
  </si>
  <si>
    <t>ENSDARG00000010873</t>
  </si>
  <si>
    <t>si:dkey-156n14.5 [Source:ZFIN;Acc:ZDB-GENE-030131-18]</t>
  </si>
  <si>
    <t>bik</t>
  </si>
  <si>
    <t>ENSDARG00000045549</t>
  </si>
  <si>
    <t>BCL2-interacting killer (apoptosis-inducing) [Source:ZFIN;Acc:ZDB-GENE-041210-181]</t>
  </si>
  <si>
    <t>si:dkey-1f1.3.1</t>
  </si>
  <si>
    <t>ENSDARG00000090169</t>
  </si>
  <si>
    <t>si:dkey-1f1.3 [Source:ZFIN;Acc:ZDB-GENE-130531-67]</t>
  </si>
  <si>
    <t>polr2k</t>
  </si>
  <si>
    <t>ENSDARG00000075616</t>
  </si>
  <si>
    <t>polymerase (RNA) II (DNA directed) polypeptide K [Source:ZFIN;Acc:ZDB-GENE-070820-18]</t>
  </si>
  <si>
    <t>mhc1zba</t>
  </si>
  <si>
    <t>ENSDARG00000036588</t>
  </si>
  <si>
    <t>major histocompatibility complex class I ZBA [Source:ZFIN;Acc:ZDB-GENE-040426-2149]</t>
  </si>
  <si>
    <t>si:ch73-138n13.1</t>
  </si>
  <si>
    <t>ENSDARG00000075349</t>
  </si>
  <si>
    <t>si:ch73-138n13.1 [Source:ZFIN;Acc:ZDB-GENE-091204-448]</t>
  </si>
  <si>
    <t>nqo1</t>
  </si>
  <si>
    <t>ENSDARG00000010250</t>
  </si>
  <si>
    <t>NAD(P)H dehydrogenase, quinone 1 [Source:ZFIN;Acc:ZDB-GENE-030131-1226]</t>
  </si>
  <si>
    <t>nccrp1</t>
  </si>
  <si>
    <t>ENSDARG00000035326</t>
  </si>
  <si>
    <t>non-specific cytotoxic cell receptor protein 1 [Source:ZFIN;Acc:ZDB-GENE-000210-13]</t>
  </si>
  <si>
    <t>sepp1a</t>
  </si>
  <si>
    <t>ENSDARG00000093549</t>
  </si>
  <si>
    <t>selenoprotein P, plasma, 1a [Source:ZFIN;Acc:ZDB-GENE-030311-1]</t>
  </si>
  <si>
    <t>CABZ01111915.1</t>
  </si>
  <si>
    <t>ENSDARG00000104583</t>
  </si>
  <si>
    <t>PPP2CA</t>
  </si>
  <si>
    <t>ENSDARG00000053404</t>
  </si>
  <si>
    <t>zgc:56064 [Source:ZFIN;Acc:ZDB-GENE-040426-877]</t>
  </si>
  <si>
    <t>si:ch73-376l24.6</t>
  </si>
  <si>
    <t>ENSDARG00000093999</t>
  </si>
  <si>
    <t>si:ch73-376l24.6 [Source:ZFIN;Acc:ZDB-GENE-100921-87]</t>
  </si>
  <si>
    <t>gadd45gb.1</t>
  </si>
  <si>
    <t>ENSDARG00000016725</t>
  </si>
  <si>
    <t>growth arrest and DNA-damage-inducible, gamma b, tandem duplicate 1 [Source:ZFIN;Acc:ZDB-GENE-040426-2321]</t>
  </si>
  <si>
    <t>si:dkey-68o6.5</t>
  </si>
  <si>
    <t>ENSDARG00000099247</t>
  </si>
  <si>
    <t>si:dkey-68o6.5 [Source:ZFIN;Acc:ZDB-GENE-030131-5416]</t>
  </si>
  <si>
    <t>il17rd</t>
  </si>
  <si>
    <t>ENSDARG00000098359</t>
  </si>
  <si>
    <t>interleukin 17 receptor D [Source:ZFIN;Acc:ZDB-GENE-020320-5]</t>
  </si>
  <si>
    <t>nap1l1</t>
  </si>
  <si>
    <t>ENSDARG00000101813</t>
  </si>
  <si>
    <t>nucleosome assembly protein 1-like 1 [Source:ZFIN;Acc:ZDB-GENE-030516-2]</t>
  </si>
  <si>
    <t>atoh1a</t>
  </si>
  <si>
    <t>ENSDARG00000055294</t>
  </si>
  <si>
    <t>atonal bHLH transcription factor 1a [Source:ZFIN;Acc:ZDB-GENE-990415-17]</t>
  </si>
  <si>
    <t>igsf9a</t>
  </si>
  <si>
    <t>ENSDARG00000075864</t>
  </si>
  <si>
    <t>immunoglobulin superfamily, member 9a [Source:ZFIN;Acc:ZDB-GENE-060503-288]</t>
  </si>
  <si>
    <t>calml4a</t>
  </si>
  <si>
    <t>ENSDARG00000075800</t>
  </si>
  <si>
    <t>calmodulin-like 4a [Source:ZFIN;Acc:ZDB-GENE-081022-9]</t>
  </si>
  <si>
    <t>csde1</t>
  </si>
  <si>
    <t>ENSDARG00000074758</t>
  </si>
  <si>
    <t>cold shock domain containing E1, RNA-binding [Source:ZFIN;Acc:ZDB-GENE-030131-8623]</t>
  </si>
  <si>
    <t>qkia</t>
  </si>
  <si>
    <t>ENSDARG00000097478</t>
  </si>
  <si>
    <t>QKI, KH domain containing, RNA binding a [Source:ZFIN;Acc:ZDB-GENE-990415-230]</t>
  </si>
  <si>
    <t>si:ch73-199k24.2</t>
  </si>
  <si>
    <t>ENSDARG00000089149</t>
  </si>
  <si>
    <t>si:ch73-199k24.2 [Source:ZFIN;Acc:ZDB-GENE-131121-321]</t>
  </si>
  <si>
    <t>For the pairwise comparison between fgf3 mutant and sibling data sets, we used the function FindMarkers() and retained genes with a fold change greater than 0.10, or less than -0.10.</t>
  </si>
  <si>
    <t>Positive log2 fold expression changes mean this gene is upregulated in the mutant. Negative values indicate downregulation.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</si>
</sst>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(Body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46859-7598-A143-B939-3FDECCE01A67}">
  <dimension ref="A1:A2"/>
  <sheetViews>
    <sheetView workbookViewId="0">
      <selection activeCell="F13" sqref="F12:F13"/>
    </sheetView>
  </sheetViews>
  <sheetFormatPr baseColWidth="10" defaultRowHeight="15"/>
  <sheetData>
    <row r="1" spans="1:1" s="2" customFormat="1" ht="19">
      <c r="A1" s="1" t="s">
        <v>2122</v>
      </c>
    </row>
    <row r="2" spans="1:1" ht="19">
      <c r="A2" s="3" t="s">
        <v>2123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10"/>
  <sheetViews>
    <sheetView tabSelected="1" workbookViewId="0">
      <selection activeCell="I10" sqref="I10"/>
    </sheetView>
  </sheetViews>
  <sheetFormatPr baseColWidth="10" defaultColWidth="8.83203125" defaultRowHeight="15"/>
  <cols>
    <col min="1" max="1" width="12.1640625" bestFit="1" customWidth="1"/>
    <col min="2" max="2" width="12.6640625" bestFit="1" customWidth="1"/>
    <col min="3" max="4" width="6.1640625" bestFit="1" customWidth="1"/>
    <col min="5" max="5" width="12.1640625" bestFit="1" customWidth="1"/>
    <col min="6" max="6" width="16.33203125" bestFit="1" customWidth="1"/>
    <col min="7" max="7" width="19.5" bestFit="1" customWidth="1"/>
    <col min="8" max="8" width="32.5" bestFit="1" customWidth="1"/>
    <col min="9" max="9" width="110.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3.1842401746147801E-190</v>
      </c>
      <c r="B2">
        <v>-0.93239516195565497</v>
      </c>
      <c r="C2">
        <v>0.32700000000000001</v>
      </c>
      <c r="D2">
        <v>0.81499999999999995</v>
      </c>
      <c r="E2">
        <v>4.4254569946796196E-186</v>
      </c>
      <c r="F2" t="s">
        <v>9</v>
      </c>
      <c r="G2" t="s">
        <v>10</v>
      </c>
      <c r="H2" t="str">
        <f>HYPERLINK("https://zfin.org/ZDB-GENE-030131-1046")</f>
        <v>https://zfin.org/ZDB-GENE-030131-1046</v>
      </c>
      <c r="I2" t="s">
        <v>11</v>
      </c>
    </row>
    <row r="3" spans="1:9">
      <c r="A3">
        <v>2.3953668015681901E-156</v>
      </c>
      <c r="B3">
        <v>-0.93847548171199502</v>
      </c>
      <c r="C3">
        <v>0.16400000000000001</v>
      </c>
      <c r="D3">
        <v>0.64700000000000002</v>
      </c>
      <c r="E3">
        <v>3.3290807808194699E-152</v>
      </c>
      <c r="F3" t="s">
        <v>12</v>
      </c>
      <c r="G3" t="s">
        <v>13</v>
      </c>
      <c r="H3" t="str">
        <f>HYPERLINK("https://zfin.org/ZDB-GENE-020318-1")</f>
        <v>https://zfin.org/ZDB-GENE-020318-1</v>
      </c>
      <c r="I3" t="s">
        <v>14</v>
      </c>
    </row>
    <row r="4" spans="1:9">
      <c r="A4">
        <v>4.5502358990959999E-153</v>
      </c>
      <c r="B4">
        <v>-0.68714710853726102</v>
      </c>
      <c r="C4">
        <v>1</v>
      </c>
      <c r="D4">
        <v>1</v>
      </c>
      <c r="E4">
        <v>6.3239178525636199E-149</v>
      </c>
      <c r="F4" t="s">
        <v>15</v>
      </c>
      <c r="G4" t="s">
        <v>16</v>
      </c>
      <c r="H4" t="str">
        <f>HYPERLINK("https://zfin.org/ZDB-GENE-130603-61")</f>
        <v>https://zfin.org/ZDB-GENE-130603-61</v>
      </c>
      <c r="I4" t="s">
        <v>17</v>
      </c>
    </row>
    <row r="5" spans="1:9">
      <c r="A5">
        <v>4.4855335091469399E-97</v>
      </c>
      <c r="B5">
        <v>0.82759559889026901</v>
      </c>
      <c r="C5">
        <v>0.69699999999999995</v>
      </c>
      <c r="D5">
        <v>0.433</v>
      </c>
      <c r="E5">
        <v>6.2339944710124102E-93</v>
      </c>
      <c r="F5" t="s">
        <v>18</v>
      </c>
      <c r="G5" t="s">
        <v>19</v>
      </c>
      <c r="H5" t="str">
        <f>HYPERLINK("https://zfin.org/ZDB-GENE-060503-86")</f>
        <v>https://zfin.org/ZDB-GENE-060503-86</v>
      </c>
      <c r="I5" t="s">
        <v>20</v>
      </c>
    </row>
    <row r="6" spans="1:9">
      <c r="A6">
        <v>4.6498528155891497E-93</v>
      </c>
      <c r="B6">
        <v>-1.2460897977526699</v>
      </c>
      <c r="C6">
        <v>0.19400000000000001</v>
      </c>
      <c r="D6">
        <v>0.55300000000000005</v>
      </c>
      <c r="E6">
        <v>6.4623654431057993E-89</v>
      </c>
      <c r="F6" t="s">
        <v>21</v>
      </c>
      <c r="G6" t="s">
        <v>22</v>
      </c>
      <c r="H6" t="str">
        <f>HYPERLINK("https://zfin.org/ZDB-GENE-031222-4")</f>
        <v>https://zfin.org/ZDB-GENE-031222-4</v>
      </c>
      <c r="I6" t="s">
        <v>23</v>
      </c>
    </row>
    <row r="7" spans="1:9">
      <c r="A7">
        <v>1.5070950870111801E-85</v>
      </c>
      <c r="B7">
        <v>-0.58006892374358099</v>
      </c>
      <c r="C7">
        <v>0.85099999999999998</v>
      </c>
      <c r="D7">
        <v>0.97</v>
      </c>
      <c r="E7">
        <v>2.09456075192813E-81</v>
      </c>
      <c r="F7" t="s">
        <v>24</v>
      </c>
      <c r="G7" t="s">
        <v>25</v>
      </c>
      <c r="H7" t="str">
        <f>HYPERLINK("https://zfin.org/ZDB-GENE-061201-9")</f>
        <v>https://zfin.org/ZDB-GENE-061201-9</v>
      </c>
      <c r="I7" t="s">
        <v>26</v>
      </c>
    </row>
    <row r="8" spans="1:9">
      <c r="A8">
        <v>2.8345764945222402E-82</v>
      </c>
      <c r="B8">
        <v>-0.34494085840224598</v>
      </c>
      <c r="C8">
        <v>0.998</v>
      </c>
      <c r="D8">
        <v>1</v>
      </c>
      <c r="E8">
        <v>3.9394944120870102E-78</v>
      </c>
      <c r="F8" t="s">
        <v>27</v>
      </c>
      <c r="G8" t="s">
        <v>28</v>
      </c>
      <c r="H8" t="str">
        <f>HYPERLINK("https://zfin.org/")</f>
        <v>https://zfin.org/</v>
      </c>
    </row>
    <row r="9" spans="1:9">
      <c r="A9">
        <v>2.9641770880823602E-81</v>
      </c>
      <c r="B9">
        <v>-0.75989791321321398</v>
      </c>
      <c r="C9">
        <v>0.107</v>
      </c>
      <c r="D9">
        <v>0.433</v>
      </c>
      <c r="E9">
        <v>4.1196133170168602E-77</v>
      </c>
      <c r="F9" t="s">
        <v>29</v>
      </c>
      <c r="G9" t="s">
        <v>30</v>
      </c>
      <c r="H9" t="str">
        <f>HYPERLINK("https://zfin.org/ZDB-GENE-030131-2681")</f>
        <v>https://zfin.org/ZDB-GENE-030131-2681</v>
      </c>
      <c r="I9" t="s">
        <v>31</v>
      </c>
    </row>
    <row r="10" spans="1:9">
      <c r="A10">
        <v>2.76981992145746E-79</v>
      </c>
      <c r="B10">
        <v>0.80800071418195896</v>
      </c>
      <c r="C10">
        <v>0.67100000000000004</v>
      </c>
      <c r="D10">
        <v>0.42</v>
      </c>
      <c r="E10">
        <v>3.8494957268415701E-75</v>
      </c>
      <c r="F10" t="s">
        <v>32</v>
      </c>
      <c r="G10" t="s">
        <v>33</v>
      </c>
      <c r="H10" t="str">
        <f>HYPERLINK("https://zfin.org/ZDB-GENE-991008-6")</f>
        <v>https://zfin.org/ZDB-GENE-991008-6</v>
      </c>
      <c r="I10" t="s">
        <v>34</v>
      </c>
    </row>
    <row r="11" spans="1:9">
      <c r="A11">
        <v>2.2776515525090199E-76</v>
      </c>
      <c r="B11">
        <v>-0.56739985794955505</v>
      </c>
      <c r="C11">
        <v>0.53200000000000003</v>
      </c>
      <c r="D11">
        <v>0.81200000000000006</v>
      </c>
      <c r="E11">
        <v>3.1654801276770402E-72</v>
      </c>
      <c r="F11" t="s">
        <v>35</v>
      </c>
      <c r="G11" t="s">
        <v>36</v>
      </c>
      <c r="H11" t="str">
        <f>HYPERLINK("https://zfin.org/ZDB-GENE-030131-925")</f>
        <v>https://zfin.org/ZDB-GENE-030131-925</v>
      </c>
      <c r="I11" t="s">
        <v>37</v>
      </c>
    </row>
    <row r="12" spans="1:9">
      <c r="A12">
        <v>3.6027050481837502E-72</v>
      </c>
      <c r="B12">
        <v>-0.90196662836325403</v>
      </c>
      <c r="C12">
        <v>0.77300000000000002</v>
      </c>
      <c r="D12">
        <v>0.97699999999999998</v>
      </c>
      <c r="E12">
        <v>5.0070394759657804E-68</v>
      </c>
      <c r="F12" t="s">
        <v>38</v>
      </c>
      <c r="G12" t="s">
        <v>39</v>
      </c>
      <c r="H12" t="str">
        <f>HYPERLINK("https://zfin.org/ZDB-GENE-121214-193")</f>
        <v>https://zfin.org/ZDB-GENE-121214-193</v>
      </c>
      <c r="I12" t="s">
        <v>40</v>
      </c>
    </row>
    <row r="13" spans="1:9">
      <c r="A13">
        <v>3.62047866813959E-71</v>
      </c>
      <c r="B13">
        <v>-0.89368077038794003</v>
      </c>
      <c r="C13">
        <v>8.3000000000000004E-2</v>
      </c>
      <c r="D13">
        <v>0.36699999999999999</v>
      </c>
      <c r="E13">
        <v>5.0317412529803999E-67</v>
      </c>
      <c r="F13" t="s">
        <v>41</v>
      </c>
      <c r="G13" t="s">
        <v>42</v>
      </c>
      <c r="H13" t="str">
        <f>HYPERLINK("https://zfin.org/ZDB-GENE-031112-4")</f>
        <v>https://zfin.org/ZDB-GENE-031112-4</v>
      </c>
      <c r="I13" t="s">
        <v>43</v>
      </c>
    </row>
    <row r="14" spans="1:9">
      <c r="A14">
        <v>5.6529053450598399E-69</v>
      </c>
      <c r="B14">
        <v>-0.86242492398648596</v>
      </c>
      <c r="C14">
        <v>0.151</v>
      </c>
      <c r="D14">
        <v>0.45400000000000001</v>
      </c>
      <c r="E14">
        <v>7.8564078485641703E-65</v>
      </c>
      <c r="F14" t="s">
        <v>44</v>
      </c>
      <c r="G14" t="s">
        <v>45</v>
      </c>
      <c r="H14" t="str">
        <f>HYPERLINK("https://zfin.org/ZDB-GENE-040426-2172")</f>
        <v>https://zfin.org/ZDB-GENE-040426-2172</v>
      </c>
      <c r="I14" t="s">
        <v>46</v>
      </c>
    </row>
    <row r="15" spans="1:9">
      <c r="A15">
        <v>6.94181301616657E-68</v>
      </c>
      <c r="B15">
        <v>0.27379807888264601</v>
      </c>
      <c r="C15">
        <v>1</v>
      </c>
      <c r="D15">
        <v>1</v>
      </c>
      <c r="E15">
        <v>9.6477317298682896E-64</v>
      </c>
      <c r="F15" t="s">
        <v>47</v>
      </c>
      <c r="G15" t="s">
        <v>48</v>
      </c>
      <c r="H15" t="str">
        <f>HYPERLINK("https://zfin.org/ZDB-GENE-030131-7528")</f>
        <v>https://zfin.org/ZDB-GENE-030131-7528</v>
      </c>
      <c r="I15" t="s">
        <v>49</v>
      </c>
    </row>
    <row r="16" spans="1:9">
      <c r="A16">
        <v>5.9323500060411399E-67</v>
      </c>
      <c r="B16">
        <v>-0.79317905729818905</v>
      </c>
      <c r="C16">
        <v>0.11700000000000001</v>
      </c>
      <c r="D16">
        <v>0.40400000000000003</v>
      </c>
      <c r="E16">
        <v>8.2447800383959697E-63</v>
      </c>
      <c r="F16" t="s">
        <v>50</v>
      </c>
      <c r="G16" t="s">
        <v>51</v>
      </c>
      <c r="H16" t="str">
        <f>HYPERLINK("https://zfin.org/ZDB-GENE-061103-301")</f>
        <v>https://zfin.org/ZDB-GENE-061103-301</v>
      </c>
      <c r="I16" t="s">
        <v>52</v>
      </c>
    </row>
    <row r="17" spans="1:9">
      <c r="A17">
        <v>7.5621839003124594E-67</v>
      </c>
      <c r="B17">
        <v>-0.62044767204571005</v>
      </c>
      <c r="C17">
        <v>0.30599999999999999</v>
      </c>
      <c r="D17">
        <v>0.63200000000000001</v>
      </c>
      <c r="E17">
        <v>1.0509923184654299E-62</v>
      </c>
      <c r="F17" t="s">
        <v>53</v>
      </c>
      <c r="G17" t="s">
        <v>54</v>
      </c>
      <c r="H17" t="str">
        <f>HYPERLINK("https://zfin.org/ZDB-GENE-990708-8")</f>
        <v>https://zfin.org/ZDB-GENE-990708-8</v>
      </c>
      <c r="I17" t="s">
        <v>55</v>
      </c>
    </row>
    <row r="18" spans="1:9">
      <c r="A18">
        <v>4.1608653125741102E-66</v>
      </c>
      <c r="B18">
        <v>-0.67409243345080305</v>
      </c>
      <c r="C18">
        <v>0.504</v>
      </c>
      <c r="D18">
        <v>0.79</v>
      </c>
      <c r="E18">
        <v>5.7827706114154999E-62</v>
      </c>
      <c r="F18" t="s">
        <v>56</v>
      </c>
      <c r="G18" t="s">
        <v>57</v>
      </c>
      <c r="H18" t="str">
        <f>HYPERLINK("https://zfin.org/ZDB-GENE-030131-1819")</f>
        <v>https://zfin.org/ZDB-GENE-030131-1819</v>
      </c>
      <c r="I18" t="s">
        <v>58</v>
      </c>
    </row>
    <row r="19" spans="1:9">
      <c r="A19">
        <v>1.54650171101565E-64</v>
      </c>
      <c r="B19">
        <v>0.29922298767997002</v>
      </c>
      <c r="C19">
        <v>0.99399999999999999</v>
      </c>
      <c r="D19">
        <v>0.997</v>
      </c>
      <c r="E19">
        <v>2.1493280779695499E-60</v>
      </c>
      <c r="F19" t="s">
        <v>59</v>
      </c>
      <c r="G19" t="s">
        <v>60</v>
      </c>
      <c r="H19" t="str">
        <f>HYPERLINK("https://zfin.org/ZDB-GENE-060331-105")</f>
        <v>https://zfin.org/ZDB-GENE-060331-105</v>
      </c>
      <c r="I19" t="s">
        <v>61</v>
      </c>
    </row>
    <row r="20" spans="1:9">
      <c r="A20">
        <v>1.2276354139397499E-63</v>
      </c>
      <c r="B20">
        <v>-0.32002972144450598</v>
      </c>
      <c r="C20">
        <v>0.91800000000000004</v>
      </c>
      <c r="D20">
        <v>0.98799999999999999</v>
      </c>
      <c r="E20">
        <v>1.7061676982934699E-59</v>
      </c>
      <c r="F20" t="s">
        <v>62</v>
      </c>
      <c r="G20" t="s">
        <v>63</v>
      </c>
      <c r="H20" t="str">
        <f>HYPERLINK("https://zfin.org/ZDB-GENE-030131-9744")</f>
        <v>https://zfin.org/ZDB-GENE-030131-9744</v>
      </c>
      <c r="I20" t="s">
        <v>64</v>
      </c>
    </row>
    <row r="21" spans="1:9">
      <c r="A21">
        <v>4.21551726659084E-59</v>
      </c>
      <c r="B21">
        <v>0.71077553107128399</v>
      </c>
      <c r="C21">
        <v>0.53900000000000003</v>
      </c>
      <c r="D21">
        <v>0.311</v>
      </c>
      <c r="E21">
        <v>5.8587258971079497E-55</v>
      </c>
      <c r="F21" t="s">
        <v>65</v>
      </c>
      <c r="G21" t="s">
        <v>66</v>
      </c>
      <c r="H21" t="str">
        <f>HYPERLINK("https://zfin.org/ZDB-GENE-050506-95")</f>
        <v>https://zfin.org/ZDB-GENE-050506-95</v>
      </c>
      <c r="I21" t="s">
        <v>67</v>
      </c>
    </row>
    <row r="22" spans="1:9">
      <c r="A22">
        <v>2.3963477353284801E-58</v>
      </c>
      <c r="B22">
        <v>0.29316378577240598</v>
      </c>
      <c r="C22">
        <v>0.998</v>
      </c>
      <c r="D22">
        <v>0.999</v>
      </c>
      <c r="E22">
        <v>3.3304440825595197E-54</v>
      </c>
      <c r="F22" t="s">
        <v>68</v>
      </c>
      <c r="G22" t="s">
        <v>69</v>
      </c>
      <c r="H22" t="str">
        <f>HYPERLINK("https://zfin.org/ZDB-GENE-030131-2022")</f>
        <v>https://zfin.org/ZDB-GENE-030131-2022</v>
      </c>
      <c r="I22" t="s">
        <v>70</v>
      </c>
    </row>
    <row r="23" spans="1:9">
      <c r="A23">
        <v>3.8713927565435401E-57</v>
      </c>
      <c r="B23">
        <v>-0.86299550794282798</v>
      </c>
      <c r="C23">
        <v>0.112</v>
      </c>
      <c r="D23">
        <v>0.35799999999999998</v>
      </c>
      <c r="E23">
        <v>5.3804616530442203E-53</v>
      </c>
      <c r="F23" t="s">
        <v>71</v>
      </c>
      <c r="G23" t="s">
        <v>72</v>
      </c>
      <c r="H23" t="str">
        <f>HYPERLINK("https://zfin.org/ZDB-GENE-040426-2666")</f>
        <v>https://zfin.org/ZDB-GENE-040426-2666</v>
      </c>
      <c r="I23" t="s">
        <v>73</v>
      </c>
    </row>
    <row r="24" spans="1:9">
      <c r="A24">
        <v>6.3324012000101299E-54</v>
      </c>
      <c r="B24">
        <v>0.258224362369672</v>
      </c>
      <c r="C24">
        <v>0.997</v>
      </c>
      <c r="D24">
        <v>0.999</v>
      </c>
      <c r="E24">
        <v>8.8007711877740707E-50</v>
      </c>
      <c r="F24" t="s">
        <v>74</v>
      </c>
      <c r="G24" t="s">
        <v>75</v>
      </c>
      <c r="H24" t="str">
        <f>HYPERLINK("https://zfin.org/ZDB-GENE-040622-2")</f>
        <v>https://zfin.org/ZDB-GENE-040622-2</v>
      </c>
      <c r="I24" t="s">
        <v>76</v>
      </c>
    </row>
    <row r="25" spans="1:9">
      <c r="A25">
        <v>7.5442293627331907E-52</v>
      </c>
      <c r="B25">
        <v>-0.36115775218249202</v>
      </c>
      <c r="C25">
        <v>0.121</v>
      </c>
      <c r="D25">
        <v>0.37</v>
      </c>
      <c r="E25">
        <v>1.04849699683266E-47</v>
      </c>
      <c r="F25" t="s">
        <v>77</v>
      </c>
      <c r="G25" t="s">
        <v>78</v>
      </c>
      <c r="H25" t="str">
        <f>HYPERLINK("https://zfin.org/ZDB-GENE-050302-172")</f>
        <v>https://zfin.org/ZDB-GENE-050302-172</v>
      </c>
      <c r="I25" t="s">
        <v>79</v>
      </c>
    </row>
    <row r="26" spans="1:9">
      <c r="A26">
        <v>9.7563419052330007E-52</v>
      </c>
      <c r="B26">
        <v>0.53895273621127504</v>
      </c>
      <c r="C26">
        <v>0.83799999999999997</v>
      </c>
      <c r="D26">
        <v>0.75800000000000001</v>
      </c>
      <c r="E26">
        <v>1.35593639798928E-47</v>
      </c>
      <c r="F26" t="s">
        <v>80</v>
      </c>
      <c r="G26" t="s">
        <v>81</v>
      </c>
      <c r="H26" t="str">
        <f>HYPERLINK("https://zfin.org/ZDB-GENE-000511-4")</f>
        <v>https://zfin.org/ZDB-GENE-000511-4</v>
      </c>
      <c r="I26" t="s">
        <v>82</v>
      </c>
    </row>
    <row r="27" spans="1:9">
      <c r="A27">
        <v>6.9376114039067601E-47</v>
      </c>
      <c r="B27">
        <v>1.3159215646389799</v>
      </c>
      <c r="C27">
        <v>0.15</v>
      </c>
      <c r="D27">
        <v>1.4999999999999999E-2</v>
      </c>
      <c r="E27">
        <v>9.6418923291496096E-43</v>
      </c>
      <c r="F27" t="s">
        <v>83</v>
      </c>
      <c r="G27" t="s">
        <v>84</v>
      </c>
      <c r="H27" t="str">
        <f>HYPERLINK("https://zfin.org/ZDB-GENE-020515-2")</f>
        <v>https://zfin.org/ZDB-GENE-020515-2</v>
      </c>
      <c r="I27" t="s">
        <v>85</v>
      </c>
    </row>
    <row r="28" spans="1:9">
      <c r="A28">
        <v>1.22822361503602E-45</v>
      </c>
      <c r="B28">
        <v>-0.57511750561461505</v>
      </c>
      <c r="C28">
        <v>0.105</v>
      </c>
      <c r="D28">
        <v>0.32500000000000001</v>
      </c>
      <c r="E28">
        <v>1.7069851801770601E-41</v>
      </c>
      <c r="F28" t="s">
        <v>86</v>
      </c>
      <c r="G28" t="s">
        <v>87</v>
      </c>
      <c r="H28" t="str">
        <f>HYPERLINK("https://zfin.org/ZDB-GENE-081105-74")</f>
        <v>https://zfin.org/ZDB-GENE-081105-74</v>
      </c>
      <c r="I28" t="s">
        <v>88</v>
      </c>
    </row>
    <row r="29" spans="1:9">
      <c r="A29">
        <v>6.7680960474595005E-45</v>
      </c>
      <c r="B29">
        <v>-0.72492408181277301</v>
      </c>
      <c r="C29">
        <v>0.32300000000000001</v>
      </c>
      <c r="D29">
        <v>0.56399999999999995</v>
      </c>
      <c r="E29">
        <v>9.4062998867592192E-41</v>
      </c>
      <c r="F29" t="s">
        <v>89</v>
      </c>
      <c r="G29" t="s">
        <v>90</v>
      </c>
      <c r="H29" t="str">
        <f>HYPERLINK("https://zfin.org/ZDB-GENE-030131-7859")</f>
        <v>https://zfin.org/ZDB-GENE-030131-7859</v>
      </c>
      <c r="I29" t="s">
        <v>91</v>
      </c>
    </row>
    <row r="30" spans="1:9">
      <c r="A30">
        <v>2.60886848531148E-44</v>
      </c>
      <c r="B30">
        <v>-0.70928052942298503</v>
      </c>
      <c r="C30">
        <v>0.13800000000000001</v>
      </c>
      <c r="D30">
        <v>0.35899999999999999</v>
      </c>
      <c r="E30">
        <v>3.6258054208859002E-40</v>
      </c>
      <c r="F30" t="s">
        <v>92</v>
      </c>
      <c r="G30" t="s">
        <v>93</v>
      </c>
      <c r="H30" t="str">
        <f>HYPERLINK("https://zfin.org/")</f>
        <v>https://zfin.org/</v>
      </c>
    </row>
    <row r="31" spans="1:9">
      <c r="A31">
        <v>3.8234141042448998E-44</v>
      </c>
      <c r="B31">
        <v>-0.59790207196865797</v>
      </c>
      <c r="C31">
        <v>0.13600000000000001</v>
      </c>
      <c r="D31">
        <v>0.36099999999999999</v>
      </c>
      <c r="E31">
        <v>5.3137809220795604E-40</v>
      </c>
      <c r="F31" t="s">
        <v>94</v>
      </c>
      <c r="G31" t="s">
        <v>95</v>
      </c>
      <c r="H31" t="str">
        <f>HYPERLINK("https://zfin.org/ZDB-GENE-000210-15")</f>
        <v>https://zfin.org/ZDB-GENE-000210-15</v>
      </c>
      <c r="I31" t="s">
        <v>96</v>
      </c>
    </row>
    <row r="32" spans="1:9">
      <c r="A32">
        <v>4.1455607098783102E-44</v>
      </c>
      <c r="B32">
        <v>-0.33678708287667802</v>
      </c>
      <c r="C32">
        <v>0.85199999999999998</v>
      </c>
      <c r="D32">
        <v>0.96199999999999997</v>
      </c>
      <c r="E32">
        <v>5.7615002745888798E-40</v>
      </c>
      <c r="F32" t="s">
        <v>97</v>
      </c>
      <c r="G32" t="s">
        <v>98</v>
      </c>
      <c r="H32" t="str">
        <f>HYPERLINK("https://zfin.org/ZDB-GENE-050208-726")</f>
        <v>https://zfin.org/ZDB-GENE-050208-726</v>
      </c>
      <c r="I32" t="s">
        <v>99</v>
      </c>
    </row>
    <row r="33" spans="1:9">
      <c r="A33">
        <v>1.14033445537462E-41</v>
      </c>
      <c r="B33">
        <v>0.23300408127157901</v>
      </c>
      <c r="C33">
        <v>1</v>
      </c>
      <c r="D33">
        <v>0.999</v>
      </c>
      <c r="E33">
        <v>1.5848368260796401E-37</v>
      </c>
      <c r="F33" t="s">
        <v>100</v>
      </c>
      <c r="G33" t="s">
        <v>101</v>
      </c>
      <c r="H33" t="str">
        <f>HYPERLINK("https://zfin.org/ZDB-GENE-030131-8663")</f>
        <v>https://zfin.org/ZDB-GENE-030131-8663</v>
      </c>
      <c r="I33" t="s">
        <v>102</v>
      </c>
    </row>
    <row r="34" spans="1:9">
      <c r="A34">
        <v>2.0894078090978801E-41</v>
      </c>
      <c r="B34">
        <v>0.23696819855225301</v>
      </c>
      <c r="C34">
        <v>0.995</v>
      </c>
      <c r="D34">
        <v>0.998</v>
      </c>
      <c r="E34">
        <v>2.9038589730842301E-37</v>
      </c>
      <c r="F34" t="s">
        <v>103</v>
      </c>
      <c r="G34" t="s">
        <v>104</v>
      </c>
      <c r="H34" t="str">
        <f>HYPERLINK("https://zfin.org/ZDB-GENE-040625-39")</f>
        <v>https://zfin.org/ZDB-GENE-040625-39</v>
      </c>
      <c r="I34" t="s">
        <v>105</v>
      </c>
    </row>
    <row r="35" spans="1:9">
      <c r="A35">
        <v>4.6755434766129303E-41</v>
      </c>
      <c r="B35">
        <v>-0.52134316858860896</v>
      </c>
      <c r="C35">
        <v>0.22800000000000001</v>
      </c>
      <c r="D35">
        <v>0.46899999999999997</v>
      </c>
      <c r="E35">
        <v>6.4980703237966604E-37</v>
      </c>
      <c r="F35" t="s">
        <v>106</v>
      </c>
      <c r="G35" t="s">
        <v>107</v>
      </c>
      <c r="H35" t="str">
        <f>HYPERLINK("https://zfin.org/ZDB-GENE-030131-7103")</f>
        <v>https://zfin.org/ZDB-GENE-030131-7103</v>
      </c>
      <c r="I35" t="s">
        <v>108</v>
      </c>
    </row>
    <row r="36" spans="1:9">
      <c r="A36">
        <v>2.3374138640653699E-40</v>
      </c>
      <c r="B36">
        <v>-0.49743666788475799</v>
      </c>
      <c r="C36">
        <v>0.14399999999999999</v>
      </c>
      <c r="D36">
        <v>0.36499999999999999</v>
      </c>
      <c r="E36">
        <v>3.2485377882780597E-36</v>
      </c>
      <c r="F36" t="s">
        <v>109</v>
      </c>
      <c r="G36" t="s">
        <v>110</v>
      </c>
      <c r="H36" t="str">
        <f>HYPERLINK("https://zfin.org/ZDB-GENE-030131-7332")</f>
        <v>https://zfin.org/ZDB-GENE-030131-7332</v>
      </c>
      <c r="I36" t="s">
        <v>111</v>
      </c>
    </row>
    <row r="37" spans="1:9">
      <c r="A37">
        <v>2.6953543333345302E-40</v>
      </c>
      <c r="B37">
        <v>0.71307895261048504</v>
      </c>
      <c r="C37">
        <v>0.28199999999999997</v>
      </c>
      <c r="D37">
        <v>0.10199999999999999</v>
      </c>
      <c r="E37">
        <v>3.7460034524683201E-36</v>
      </c>
      <c r="F37" t="s">
        <v>112</v>
      </c>
      <c r="G37" t="s">
        <v>113</v>
      </c>
      <c r="H37" t="str">
        <f>HYPERLINK("https://zfin.org/ZDB-GENE-061026-4")</f>
        <v>https://zfin.org/ZDB-GENE-061026-4</v>
      </c>
      <c r="I37" t="s">
        <v>114</v>
      </c>
    </row>
    <row r="38" spans="1:9">
      <c r="A38">
        <v>2.8387801060479098E-40</v>
      </c>
      <c r="B38">
        <v>-0.34350640940307098</v>
      </c>
      <c r="C38">
        <v>0.79500000000000004</v>
      </c>
      <c r="D38">
        <v>0.90800000000000003</v>
      </c>
      <c r="E38">
        <v>3.9453365913853897E-36</v>
      </c>
      <c r="F38" t="s">
        <v>115</v>
      </c>
      <c r="G38" t="s">
        <v>116</v>
      </c>
      <c r="H38" t="str">
        <f>HYPERLINK("https://zfin.org/ZDB-GENE-040426-1955")</f>
        <v>https://zfin.org/ZDB-GENE-040426-1955</v>
      </c>
      <c r="I38" t="s">
        <v>117</v>
      </c>
    </row>
    <row r="39" spans="1:9">
      <c r="A39">
        <v>7.5270824939646892E-40</v>
      </c>
      <c r="B39">
        <v>-0.656274114445214</v>
      </c>
      <c r="C39">
        <v>0.13200000000000001</v>
      </c>
      <c r="D39">
        <v>0.34</v>
      </c>
      <c r="E39">
        <v>1.04611392501121E-35</v>
      </c>
      <c r="F39" t="s">
        <v>118</v>
      </c>
      <c r="G39" t="s">
        <v>119</v>
      </c>
      <c r="H39" t="str">
        <f>HYPERLINK("https://zfin.org/ZDB-GENE-030131-9126")</f>
        <v>https://zfin.org/ZDB-GENE-030131-9126</v>
      </c>
      <c r="I39" t="s">
        <v>120</v>
      </c>
    </row>
    <row r="40" spans="1:9">
      <c r="A40">
        <v>2.3217437271987101E-39</v>
      </c>
      <c r="B40">
        <v>-0.79804608759892703</v>
      </c>
      <c r="C40">
        <v>9.6000000000000002E-2</v>
      </c>
      <c r="D40">
        <v>0.29299999999999998</v>
      </c>
      <c r="E40">
        <v>3.2267594320607702E-35</v>
      </c>
      <c r="F40" t="s">
        <v>121</v>
      </c>
      <c r="G40" t="s">
        <v>122</v>
      </c>
      <c r="H40" t="str">
        <f>HYPERLINK("https://zfin.org/ZDB-GENE-030131-688")</f>
        <v>https://zfin.org/ZDB-GENE-030131-688</v>
      </c>
      <c r="I40" t="s">
        <v>123</v>
      </c>
    </row>
    <row r="41" spans="1:9">
      <c r="A41">
        <v>5.5121101647096602E-38</v>
      </c>
      <c r="B41">
        <v>-0.317507349306139</v>
      </c>
      <c r="C41">
        <v>0.85099999999999998</v>
      </c>
      <c r="D41">
        <v>0.93500000000000005</v>
      </c>
      <c r="E41">
        <v>7.6607307069134902E-34</v>
      </c>
      <c r="F41" t="s">
        <v>124</v>
      </c>
      <c r="G41" t="s">
        <v>125</v>
      </c>
      <c r="H41" t="str">
        <f>HYPERLINK("https://zfin.org/ZDB-GENE-061110-88")</f>
        <v>https://zfin.org/ZDB-GENE-061110-88</v>
      </c>
      <c r="I41" t="s">
        <v>126</v>
      </c>
    </row>
    <row r="42" spans="1:9">
      <c r="A42">
        <v>1.06163279112582E-37</v>
      </c>
      <c r="B42">
        <v>-0.71184824388736401</v>
      </c>
      <c r="C42">
        <v>0.121</v>
      </c>
      <c r="D42">
        <v>0.32100000000000001</v>
      </c>
      <c r="E42">
        <v>1.47545725310666E-33</v>
      </c>
      <c r="F42" t="s">
        <v>127</v>
      </c>
      <c r="G42" t="s">
        <v>128</v>
      </c>
      <c r="H42" t="str">
        <f>HYPERLINK("https://zfin.org/ZDB-GENE-041010-89")</f>
        <v>https://zfin.org/ZDB-GENE-041010-89</v>
      </c>
      <c r="I42" t="s">
        <v>129</v>
      </c>
    </row>
    <row r="43" spans="1:9">
      <c r="A43">
        <v>2.08550963355084E-37</v>
      </c>
      <c r="B43">
        <v>-0.50609161792006196</v>
      </c>
      <c r="C43">
        <v>0.35899999999999999</v>
      </c>
      <c r="D43">
        <v>0.59599999999999997</v>
      </c>
      <c r="E43">
        <v>2.8984412887089498E-33</v>
      </c>
      <c r="F43" t="s">
        <v>130</v>
      </c>
      <c r="G43" t="s">
        <v>131</v>
      </c>
      <c r="H43" t="str">
        <f>HYPERLINK("https://zfin.org/ZDB-GENE-060503-431")</f>
        <v>https://zfin.org/ZDB-GENE-060503-431</v>
      </c>
      <c r="I43" t="s">
        <v>132</v>
      </c>
    </row>
    <row r="44" spans="1:9">
      <c r="A44">
        <v>1.57444569320095E-36</v>
      </c>
      <c r="B44">
        <v>0.20681285255845999</v>
      </c>
      <c r="C44">
        <v>0.996</v>
      </c>
      <c r="D44">
        <v>0.996</v>
      </c>
      <c r="E44">
        <v>2.1881646244106801E-32</v>
      </c>
      <c r="F44" t="s">
        <v>133</v>
      </c>
      <c r="G44" t="s">
        <v>134</v>
      </c>
      <c r="H44" t="str">
        <f>HYPERLINK("https://zfin.org/ZDB-GENE-031018-2")</f>
        <v>https://zfin.org/ZDB-GENE-031018-2</v>
      </c>
      <c r="I44" t="s">
        <v>135</v>
      </c>
    </row>
    <row r="45" spans="1:9">
      <c r="A45">
        <v>1.2686963094520699E-34</v>
      </c>
      <c r="B45">
        <v>-0.48288754162966002</v>
      </c>
      <c r="C45">
        <v>0.31</v>
      </c>
      <c r="D45">
        <v>0.53900000000000003</v>
      </c>
      <c r="E45">
        <v>1.7632341308764799E-30</v>
      </c>
      <c r="F45" t="s">
        <v>136</v>
      </c>
      <c r="G45" t="s">
        <v>137</v>
      </c>
      <c r="H45" t="str">
        <f>HYPERLINK("https://zfin.org/ZDB-GENE-031002-1")</f>
        <v>https://zfin.org/ZDB-GENE-031002-1</v>
      </c>
      <c r="I45" t="s">
        <v>138</v>
      </c>
    </row>
    <row r="46" spans="1:9">
      <c r="A46">
        <v>2.7559623491505299E-33</v>
      </c>
      <c r="B46">
        <v>0.35258785863178199</v>
      </c>
      <c r="C46">
        <v>0.84399999999999997</v>
      </c>
      <c r="D46">
        <v>0.751</v>
      </c>
      <c r="E46">
        <v>3.83023647284941E-29</v>
      </c>
      <c r="F46" t="s">
        <v>139</v>
      </c>
      <c r="G46" t="s">
        <v>140</v>
      </c>
      <c r="H46" t="str">
        <f>HYPERLINK("https://zfin.org/ZDB-GENE-000607-83")</f>
        <v>https://zfin.org/ZDB-GENE-000607-83</v>
      </c>
      <c r="I46" t="s">
        <v>141</v>
      </c>
    </row>
    <row r="47" spans="1:9">
      <c r="A47">
        <v>3.1941279207673503E-33</v>
      </c>
      <c r="B47">
        <v>0.57113332265241701</v>
      </c>
      <c r="C47">
        <v>0.38900000000000001</v>
      </c>
      <c r="D47">
        <v>0.20899999999999999</v>
      </c>
      <c r="E47">
        <v>4.4391989842824599E-29</v>
      </c>
      <c r="F47" t="s">
        <v>142</v>
      </c>
      <c r="G47" t="s">
        <v>143</v>
      </c>
      <c r="H47" t="str">
        <f>HYPERLINK("https://zfin.org/ZDB-GENE-070822-9")</f>
        <v>https://zfin.org/ZDB-GENE-070822-9</v>
      </c>
      <c r="I47" t="s">
        <v>144</v>
      </c>
    </row>
    <row r="48" spans="1:9">
      <c r="A48">
        <v>1.0876042772945799E-31</v>
      </c>
      <c r="B48">
        <v>-0.44718639950508499</v>
      </c>
      <c r="C48">
        <v>0.39800000000000002</v>
      </c>
      <c r="D48">
        <v>0.621</v>
      </c>
      <c r="E48">
        <v>1.5115524245840101E-27</v>
      </c>
      <c r="F48" t="s">
        <v>145</v>
      </c>
      <c r="G48" t="s">
        <v>146</v>
      </c>
      <c r="H48" t="str">
        <f>HYPERLINK("https://zfin.org/ZDB-GENE-031001-11")</f>
        <v>https://zfin.org/ZDB-GENE-031001-11</v>
      </c>
      <c r="I48" t="s">
        <v>147</v>
      </c>
    </row>
    <row r="49" spans="1:9">
      <c r="A49">
        <v>1.07732188347682E-30</v>
      </c>
      <c r="B49">
        <v>0.17495790907477901</v>
      </c>
      <c r="C49">
        <v>0.998</v>
      </c>
      <c r="D49">
        <v>0.999</v>
      </c>
      <c r="E49">
        <v>1.49726195365608E-26</v>
      </c>
      <c r="F49" t="s">
        <v>148</v>
      </c>
      <c r="G49" t="s">
        <v>149</v>
      </c>
      <c r="H49" t="str">
        <f>HYPERLINK("https://zfin.org/ZDB-GENE-070928-31")</f>
        <v>https://zfin.org/ZDB-GENE-070928-31</v>
      </c>
      <c r="I49" t="s">
        <v>150</v>
      </c>
    </row>
    <row r="50" spans="1:9">
      <c r="A50">
        <v>1.32936314105448E-30</v>
      </c>
      <c r="B50">
        <v>-0.40769898093871998</v>
      </c>
      <c r="C50">
        <v>5.2999999999999999E-2</v>
      </c>
      <c r="D50">
        <v>0.19900000000000001</v>
      </c>
      <c r="E50">
        <v>1.8475488934375199E-26</v>
      </c>
      <c r="F50" t="s">
        <v>151</v>
      </c>
      <c r="G50" t="s">
        <v>152</v>
      </c>
      <c r="H50" t="str">
        <f>HYPERLINK("https://zfin.org/ZDB-GENE-030131-2860")</f>
        <v>https://zfin.org/ZDB-GENE-030131-2860</v>
      </c>
      <c r="I50" t="s">
        <v>153</v>
      </c>
    </row>
    <row r="51" spans="1:9">
      <c r="A51">
        <v>4.2631329725147597E-30</v>
      </c>
      <c r="B51">
        <v>-0.69909180188009601</v>
      </c>
      <c r="C51">
        <v>0.14000000000000001</v>
      </c>
      <c r="D51">
        <v>0.317</v>
      </c>
      <c r="E51">
        <v>5.9249022052010099E-26</v>
      </c>
      <c r="F51" t="s">
        <v>154</v>
      </c>
      <c r="G51" t="s">
        <v>155</v>
      </c>
      <c r="H51" t="str">
        <f>HYPERLINK("https://zfin.org/ZDB-GENE-160728-105")</f>
        <v>https://zfin.org/ZDB-GENE-160728-105</v>
      </c>
      <c r="I51" t="s">
        <v>156</v>
      </c>
    </row>
    <row r="52" spans="1:9">
      <c r="A52">
        <v>4.47967917869393E-30</v>
      </c>
      <c r="B52">
        <v>-0.40203681100812</v>
      </c>
      <c r="C52">
        <v>0.29899999999999999</v>
      </c>
      <c r="D52">
        <v>0.51600000000000001</v>
      </c>
      <c r="E52">
        <v>6.2258581225488299E-26</v>
      </c>
      <c r="F52" t="s">
        <v>157</v>
      </c>
      <c r="G52" t="s">
        <v>158</v>
      </c>
      <c r="H52" t="str">
        <f>HYPERLINK("https://zfin.org/ZDB-GENE-030616-127")</f>
        <v>https://zfin.org/ZDB-GENE-030616-127</v>
      </c>
      <c r="I52" t="s">
        <v>159</v>
      </c>
    </row>
    <row r="53" spans="1:9">
      <c r="A53">
        <v>8.9323121881860993E-30</v>
      </c>
      <c r="B53">
        <v>0.20808635527408301</v>
      </c>
      <c r="C53">
        <v>0.98399999999999999</v>
      </c>
      <c r="D53">
        <v>0.99299999999999999</v>
      </c>
      <c r="E53">
        <v>1.2414127479141E-25</v>
      </c>
      <c r="F53" t="s">
        <v>160</v>
      </c>
      <c r="G53" t="s">
        <v>161</v>
      </c>
      <c r="H53" t="str">
        <f>HYPERLINK("https://zfin.org/ZDB-GENE-040426-1071")</f>
        <v>https://zfin.org/ZDB-GENE-040426-1071</v>
      </c>
      <c r="I53" t="s">
        <v>162</v>
      </c>
    </row>
    <row r="54" spans="1:9">
      <c r="A54">
        <v>8.1314173459485198E-29</v>
      </c>
      <c r="B54">
        <v>0.21308294610856099</v>
      </c>
      <c r="C54">
        <v>0.98399999999999999</v>
      </c>
      <c r="D54">
        <v>0.98499999999999999</v>
      </c>
      <c r="E54">
        <v>1.1301043827399301E-24</v>
      </c>
      <c r="F54" t="s">
        <v>163</v>
      </c>
      <c r="G54" t="s">
        <v>164</v>
      </c>
      <c r="H54" t="str">
        <f>HYPERLINK("https://zfin.org/ZDB-GENE-040801-165")</f>
        <v>https://zfin.org/ZDB-GENE-040801-165</v>
      </c>
      <c r="I54" t="s">
        <v>165</v>
      </c>
    </row>
    <row r="55" spans="1:9">
      <c r="A55">
        <v>1.2586919011848601E-28</v>
      </c>
      <c r="B55">
        <v>0.225304342696935</v>
      </c>
      <c r="C55">
        <v>0.98399999999999999</v>
      </c>
      <c r="D55">
        <v>0.98799999999999999</v>
      </c>
      <c r="E55">
        <v>1.74933000426672E-24</v>
      </c>
      <c r="F55" t="s">
        <v>166</v>
      </c>
      <c r="G55" t="s">
        <v>167</v>
      </c>
      <c r="H55" t="str">
        <f>HYPERLINK("https://zfin.org/ZDB-GENE-040426-2290")</f>
        <v>https://zfin.org/ZDB-GENE-040426-2290</v>
      </c>
      <c r="I55" t="s">
        <v>168</v>
      </c>
    </row>
    <row r="56" spans="1:9">
      <c r="A56">
        <v>2.6731265516939999E-28</v>
      </c>
      <c r="B56">
        <v>-0.35366478578438398</v>
      </c>
      <c r="C56">
        <v>0.06</v>
      </c>
      <c r="D56">
        <v>0.20300000000000001</v>
      </c>
      <c r="E56">
        <v>3.7151112815443201E-24</v>
      </c>
      <c r="F56" t="s">
        <v>169</v>
      </c>
      <c r="G56" t="s">
        <v>170</v>
      </c>
      <c r="H56" t="str">
        <f>HYPERLINK("https://zfin.org/ZDB-GENE-040426-2361")</f>
        <v>https://zfin.org/ZDB-GENE-040426-2361</v>
      </c>
      <c r="I56" t="s">
        <v>171</v>
      </c>
    </row>
    <row r="57" spans="1:9">
      <c r="A57">
        <v>5.5950956686540504E-28</v>
      </c>
      <c r="B57">
        <v>0.30695605214229998</v>
      </c>
      <c r="C57">
        <v>0.88</v>
      </c>
      <c r="D57">
        <v>0.86</v>
      </c>
      <c r="E57">
        <v>7.7760639602953995E-24</v>
      </c>
      <c r="F57" t="s">
        <v>172</v>
      </c>
      <c r="G57" t="s">
        <v>173</v>
      </c>
      <c r="H57" t="str">
        <f>HYPERLINK("https://zfin.org/ZDB-GENE-030131-8731")</f>
        <v>https://zfin.org/ZDB-GENE-030131-8731</v>
      </c>
      <c r="I57" t="s">
        <v>174</v>
      </c>
    </row>
    <row r="58" spans="1:9">
      <c r="A58">
        <v>1.4019013419144399E-27</v>
      </c>
      <c r="B58">
        <v>-0.428615726899018</v>
      </c>
      <c r="C58">
        <v>0.21</v>
      </c>
      <c r="D58">
        <v>0.39300000000000002</v>
      </c>
      <c r="E58">
        <v>1.94836248499269E-23</v>
      </c>
      <c r="F58" t="s">
        <v>175</v>
      </c>
      <c r="G58" t="s">
        <v>176</v>
      </c>
      <c r="H58" t="str">
        <f>HYPERLINK("https://zfin.org/ZDB-GENE-040122-2")</f>
        <v>https://zfin.org/ZDB-GENE-040122-2</v>
      </c>
      <c r="I58" t="s">
        <v>177</v>
      </c>
    </row>
    <row r="59" spans="1:9">
      <c r="A59">
        <v>1.76592337895453E-27</v>
      </c>
      <c r="B59">
        <v>-0.41650880880090602</v>
      </c>
      <c r="C59">
        <v>0.17599999999999999</v>
      </c>
      <c r="D59">
        <v>0.35899999999999999</v>
      </c>
      <c r="E59">
        <v>2.4542803120710001E-23</v>
      </c>
      <c r="F59" t="s">
        <v>178</v>
      </c>
      <c r="G59" t="s">
        <v>179</v>
      </c>
      <c r="H59" t="str">
        <f>HYPERLINK("https://zfin.org/ZDB-GENE-030131-1827")</f>
        <v>https://zfin.org/ZDB-GENE-030131-1827</v>
      </c>
      <c r="I59" t="s">
        <v>180</v>
      </c>
    </row>
    <row r="60" spans="1:9">
      <c r="A60">
        <v>1.97294552020077E-27</v>
      </c>
      <c r="B60">
        <v>-0.41113553710267903</v>
      </c>
      <c r="C60">
        <v>0.55200000000000005</v>
      </c>
      <c r="D60">
        <v>0.72399999999999998</v>
      </c>
      <c r="E60">
        <v>2.7419996839750298E-23</v>
      </c>
      <c r="F60" t="s">
        <v>181</v>
      </c>
      <c r="G60" t="s">
        <v>182</v>
      </c>
      <c r="H60" t="str">
        <f>HYPERLINK("https://zfin.org/ZDB-GENE-000511-7")</f>
        <v>https://zfin.org/ZDB-GENE-000511-7</v>
      </c>
      <c r="I60" t="s">
        <v>183</v>
      </c>
    </row>
    <row r="61" spans="1:9">
      <c r="A61">
        <v>4.9584843013252502E-27</v>
      </c>
      <c r="B61">
        <v>0.25381745571350101</v>
      </c>
      <c r="C61">
        <v>0.93700000000000006</v>
      </c>
      <c r="D61">
        <v>0.92200000000000004</v>
      </c>
      <c r="E61">
        <v>6.8913014819818298E-23</v>
      </c>
      <c r="F61" t="s">
        <v>184</v>
      </c>
      <c r="G61" t="s">
        <v>185</v>
      </c>
      <c r="H61" t="str">
        <f>HYPERLINK("https://zfin.org/ZDB-GENE-990415-95")</f>
        <v>https://zfin.org/ZDB-GENE-990415-95</v>
      </c>
      <c r="I61" t="s">
        <v>186</v>
      </c>
    </row>
    <row r="62" spans="1:9">
      <c r="A62">
        <v>8.8341173853758799E-27</v>
      </c>
      <c r="B62">
        <v>0.20288303347370201</v>
      </c>
      <c r="C62">
        <v>0.98499999999999999</v>
      </c>
      <c r="D62">
        <v>0.995</v>
      </c>
      <c r="E62">
        <v>1.22776563421954E-22</v>
      </c>
      <c r="F62" t="s">
        <v>187</v>
      </c>
      <c r="G62" t="s">
        <v>188</v>
      </c>
      <c r="H62" t="str">
        <f>HYPERLINK("https://zfin.org/ZDB-GENE-040625-51")</f>
        <v>https://zfin.org/ZDB-GENE-040625-51</v>
      </c>
      <c r="I62" t="s">
        <v>189</v>
      </c>
    </row>
    <row r="63" spans="1:9">
      <c r="A63">
        <v>9.0266135304880402E-27</v>
      </c>
      <c r="B63">
        <v>-0.3095274506115</v>
      </c>
      <c r="C63">
        <v>0.5</v>
      </c>
      <c r="D63">
        <v>0.69699999999999995</v>
      </c>
      <c r="E63">
        <v>1.25451874846723E-22</v>
      </c>
      <c r="F63" t="s">
        <v>190</v>
      </c>
      <c r="G63" t="s">
        <v>191</v>
      </c>
      <c r="H63" t="str">
        <f>HYPERLINK("https://zfin.org/ZDB-GENE-030327-1")</f>
        <v>https://zfin.org/ZDB-GENE-030327-1</v>
      </c>
      <c r="I63" t="s">
        <v>192</v>
      </c>
    </row>
    <row r="64" spans="1:9">
      <c r="A64">
        <v>1.20760484913553E-26</v>
      </c>
      <c r="B64">
        <v>0.18876115791602799</v>
      </c>
      <c r="C64">
        <v>0.99</v>
      </c>
      <c r="D64">
        <v>0.998</v>
      </c>
      <c r="E64">
        <v>1.6783292193285601E-22</v>
      </c>
      <c r="F64" t="s">
        <v>193</v>
      </c>
      <c r="G64" t="s">
        <v>194</v>
      </c>
      <c r="H64" t="str">
        <f>HYPERLINK("https://zfin.org/ZDB-GENE-040625-147")</f>
        <v>https://zfin.org/ZDB-GENE-040625-147</v>
      </c>
      <c r="I64" t="s">
        <v>195</v>
      </c>
    </row>
    <row r="65" spans="1:9">
      <c r="A65">
        <v>1.22616159037834E-26</v>
      </c>
      <c r="B65">
        <v>-0.36202056751183398</v>
      </c>
      <c r="C65">
        <v>0.16400000000000001</v>
      </c>
      <c r="D65">
        <v>0.34899999999999998</v>
      </c>
      <c r="E65">
        <v>1.7041193783078199E-22</v>
      </c>
      <c r="F65" t="s">
        <v>196</v>
      </c>
      <c r="G65" t="s">
        <v>197</v>
      </c>
      <c r="H65" t="str">
        <f>HYPERLINK("https://zfin.org/ZDB-GENE-040426-2417")</f>
        <v>https://zfin.org/ZDB-GENE-040426-2417</v>
      </c>
      <c r="I65" t="s">
        <v>198</v>
      </c>
    </row>
    <row r="66" spans="1:9">
      <c r="A66">
        <v>1.29087670207015E-26</v>
      </c>
      <c r="B66">
        <v>-0.38714275470824</v>
      </c>
      <c r="C66">
        <v>0.318</v>
      </c>
      <c r="D66">
        <v>0.51300000000000001</v>
      </c>
      <c r="E66">
        <v>1.7940604405371001E-22</v>
      </c>
      <c r="F66" t="s">
        <v>199</v>
      </c>
      <c r="G66" t="s">
        <v>200</v>
      </c>
      <c r="H66" t="str">
        <f>HYPERLINK("https://zfin.org/ZDB-GENE-030131-879")</f>
        <v>https://zfin.org/ZDB-GENE-030131-879</v>
      </c>
      <c r="I66" t="s">
        <v>201</v>
      </c>
    </row>
    <row r="67" spans="1:9">
      <c r="A67">
        <v>2.3908422592022701E-26</v>
      </c>
      <c r="B67">
        <v>-0.36738842979292502</v>
      </c>
      <c r="C67">
        <v>0.372</v>
      </c>
      <c r="D67">
        <v>0.56200000000000006</v>
      </c>
      <c r="E67">
        <v>3.3227925718393098E-22</v>
      </c>
      <c r="F67" t="s">
        <v>202</v>
      </c>
      <c r="G67" t="s">
        <v>203</v>
      </c>
      <c r="H67" t="str">
        <f>HYPERLINK("https://zfin.org/ZDB-GENE-031113-9")</f>
        <v>https://zfin.org/ZDB-GENE-031113-9</v>
      </c>
      <c r="I67" t="s">
        <v>204</v>
      </c>
    </row>
    <row r="68" spans="1:9">
      <c r="A68">
        <v>4.8790197028603199E-26</v>
      </c>
      <c r="B68">
        <v>-0.24451312764720101</v>
      </c>
      <c r="C68">
        <v>0.47899999999999998</v>
      </c>
      <c r="D68">
        <v>0.67900000000000005</v>
      </c>
      <c r="E68">
        <v>6.7808615830352699E-22</v>
      </c>
      <c r="F68" t="s">
        <v>205</v>
      </c>
      <c r="G68" t="s">
        <v>206</v>
      </c>
      <c r="H68" t="str">
        <f>HYPERLINK("https://zfin.org/ZDB-GENE-030131-722")</f>
        <v>https://zfin.org/ZDB-GENE-030131-722</v>
      </c>
      <c r="I68" t="s">
        <v>207</v>
      </c>
    </row>
    <row r="69" spans="1:9">
      <c r="A69">
        <v>4.9897016745116798E-26</v>
      </c>
      <c r="B69">
        <v>-0.31241903568359902</v>
      </c>
      <c r="C69">
        <v>0.49099999999999999</v>
      </c>
      <c r="D69">
        <v>0.68799999999999994</v>
      </c>
      <c r="E69">
        <v>6.9346873872363296E-22</v>
      </c>
      <c r="F69" t="s">
        <v>208</v>
      </c>
      <c r="G69" t="s">
        <v>209</v>
      </c>
      <c r="H69" t="str">
        <f>HYPERLINK("https://zfin.org/ZDB-GENE-040426-860")</f>
        <v>https://zfin.org/ZDB-GENE-040426-860</v>
      </c>
      <c r="I69" t="s">
        <v>210</v>
      </c>
    </row>
    <row r="70" spans="1:9">
      <c r="A70">
        <v>6.4016388752831404E-26</v>
      </c>
      <c r="B70">
        <v>0.210938769830915</v>
      </c>
      <c r="C70">
        <v>0.98199999999999998</v>
      </c>
      <c r="D70">
        <v>0.98699999999999999</v>
      </c>
      <c r="E70">
        <v>8.8969977088685096E-22</v>
      </c>
      <c r="F70" t="s">
        <v>211</v>
      </c>
      <c r="G70" t="s">
        <v>212</v>
      </c>
      <c r="H70" t="str">
        <f>HYPERLINK("https://zfin.org/ZDB-GENE-040801-167")</f>
        <v>https://zfin.org/ZDB-GENE-040801-167</v>
      </c>
      <c r="I70" t="s">
        <v>213</v>
      </c>
    </row>
    <row r="71" spans="1:9">
      <c r="A71">
        <v>6.5097805027496502E-26</v>
      </c>
      <c r="B71">
        <v>0.20005958531843501</v>
      </c>
      <c r="C71">
        <v>0.99199999999999999</v>
      </c>
      <c r="D71">
        <v>0.99199999999999999</v>
      </c>
      <c r="E71">
        <v>9.0472929427214694E-22</v>
      </c>
      <c r="F71" t="s">
        <v>214</v>
      </c>
      <c r="G71" t="s">
        <v>215</v>
      </c>
      <c r="H71" t="str">
        <f>HYPERLINK("https://zfin.org/ZDB-GENE-020419-9")</f>
        <v>https://zfin.org/ZDB-GENE-020419-9</v>
      </c>
      <c r="I71" t="s">
        <v>216</v>
      </c>
    </row>
    <row r="72" spans="1:9">
      <c r="A72">
        <v>8.0379940827924999E-26</v>
      </c>
      <c r="B72">
        <v>0.19136644132193401</v>
      </c>
      <c r="C72">
        <v>0.97799999999999998</v>
      </c>
      <c r="D72">
        <v>0.98599999999999999</v>
      </c>
      <c r="E72">
        <v>1.1171204176265E-21</v>
      </c>
      <c r="F72" t="s">
        <v>217</v>
      </c>
      <c r="G72" t="s">
        <v>218</v>
      </c>
      <c r="H72" t="str">
        <f>HYPERLINK("https://zfin.org/ZDB-GENE-050506-107")</f>
        <v>https://zfin.org/ZDB-GENE-050506-107</v>
      </c>
      <c r="I72" t="s">
        <v>219</v>
      </c>
    </row>
    <row r="73" spans="1:9">
      <c r="A73">
        <v>3.7904326800398698E-25</v>
      </c>
      <c r="B73">
        <v>-0.35703585533715199</v>
      </c>
      <c r="C73">
        <v>0.13800000000000001</v>
      </c>
      <c r="D73">
        <v>0.30199999999999999</v>
      </c>
      <c r="E73">
        <v>5.2679433387194103E-21</v>
      </c>
      <c r="F73" t="s">
        <v>220</v>
      </c>
      <c r="G73" t="s">
        <v>221</v>
      </c>
      <c r="H73" t="str">
        <f>HYPERLINK("https://zfin.org/ZDB-GENE-040801-215")</f>
        <v>https://zfin.org/ZDB-GENE-040801-215</v>
      </c>
      <c r="I73" t="s">
        <v>222</v>
      </c>
    </row>
    <row r="74" spans="1:9">
      <c r="A74">
        <v>5.6290766142859096E-25</v>
      </c>
      <c r="B74">
        <v>-0.31761186660818302</v>
      </c>
      <c r="C74">
        <v>0.71799999999999997</v>
      </c>
      <c r="D74">
        <v>0.86199999999999999</v>
      </c>
      <c r="E74">
        <v>7.8232906785345602E-21</v>
      </c>
      <c r="F74" t="s">
        <v>223</v>
      </c>
      <c r="G74" t="s">
        <v>224</v>
      </c>
      <c r="H74" t="str">
        <f>HYPERLINK("https://zfin.org/ZDB-GENE-060316-3")</f>
        <v>https://zfin.org/ZDB-GENE-060316-3</v>
      </c>
      <c r="I74" t="s">
        <v>225</v>
      </c>
    </row>
    <row r="75" spans="1:9">
      <c r="A75">
        <v>6.6087868487025004E-25</v>
      </c>
      <c r="B75">
        <v>-0.35339781350048199</v>
      </c>
      <c r="C75">
        <v>0.16</v>
      </c>
      <c r="D75">
        <v>0.32800000000000001</v>
      </c>
      <c r="E75">
        <v>9.1848919623267297E-21</v>
      </c>
      <c r="F75" t="s">
        <v>226</v>
      </c>
      <c r="G75" t="s">
        <v>227</v>
      </c>
      <c r="H75" t="str">
        <f>HYPERLINK("https://zfin.org/ZDB-GENE-040426-1315")</f>
        <v>https://zfin.org/ZDB-GENE-040426-1315</v>
      </c>
      <c r="I75" t="s">
        <v>228</v>
      </c>
    </row>
    <row r="76" spans="1:9">
      <c r="A76">
        <v>6.9554128434710197E-25</v>
      </c>
      <c r="B76">
        <v>-0.36161354421247199</v>
      </c>
      <c r="C76">
        <v>0.312</v>
      </c>
      <c r="D76">
        <v>0.51300000000000001</v>
      </c>
      <c r="E76">
        <v>9.6666327698560204E-21</v>
      </c>
      <c r="F76" t="s">
        <v>229</v>
      </c>
      <c r="G76" t="s">
        <v>230</v>
      </c>
      <c r="H76" t="str">
        <f>HYPERLINK("https://zfin.org/ZDB-GENE-030131-9167")</f>
        <v>https://zfin.org/ZDB-GENE-030131-9167</v>
      </c>
      <c r="I76" t="s">
        <v>231</v>
      </c>
    </row>
    <row r="77" spans="1:9">
      <c r="A77">
        <v>1.02330413094269E-24</v>
      </c>
      <c r="B77">
        <v>0.22485774495308</v>
      </c>
      <c r="C77">
        <v>0.98799999999999999</v>
      </c>
      <c r="D77">
        <v>0.98899999999999999</v>
      </c>
      <c r="E77">
        <v>1.4221880811841601E-20</v>
      </c>
      <c r="F77" t="s">
        <v>232</v>
      </c>
      <c r="G77" t="s">
        <v>233</v>
      </c>
      <c r="H77" t="str">
        <f>HYPERLINK("https://zfin.org/ZDB-GENE-040426-2454")</f>
        <v>https://zfin.org/ZDB-GENE-040426-2454</v>
      </c>
      <c r="I77" t="s">
        <v>234</v>
      </c>
    </row>
    <row r="78" spans="1:9">
      <c r="A78">
        <v>1.1284363354699501E-24</v>
      </c>
      <c r="B78">
        <v>0.19194210591782199</v>
      </c>
      <c r="C78">
        <v>0.998</v>
      </c>
      <c r="D78">
        <v>0.997</v>
      </c>
      <c r="E78">
        <v>1.56830081903614E-20</v>
      </c>
      <c r="F78" t="s">
        <v>235</v>
      </c>
      <c r="G78" t="s">
        <v>236</v>
      </c>
      <c r="H78" t="str">
        <f>HYPERLINK("https://zfin.org/ZDB-GENE-040426-2284")</f>
        <v>https://zfin.org/ZDB-GENE-040426-2284</v>
      </c>
      <c r="I78" t="s">
        <v>237</v>
      </c>
    </row>
    <row r="79" spans="1:9">
      <c r="A79">
        <v>1.8786739669612699E-24</v>
      </c>
      <c r="B79">
        <v>0.44416800055200401</v>
      </c>
      <c r="C79">
        <v>0.69099999999999995</v>
      </c>
      <c r="D79">
        <v>0.625</v>
      </c>
      <c r="E79">
        <v>2.6109810792827699E-20</v>
      </c>
      <c r="F79" t="s">
        <v>238</v>
      </c>
      <c r="G79" t="s">
        <v>239</v>
      </c>
      <c r="H79" t="str">
        <f>HYPERLINK("https://zfin.org/ZDB-GENE-000511-4")</f>
        <v>https://zfin.org/ZDB-GENE-000511-4</v>
      </c>
      <c r="I79" t="s">
        <v>82</v>
      </c>
    </row>
    <row r="80" spans="1:9">
      <c r="A80">
        <v>4.4479059663150399E-24</v>
      </c>
      <c r="B80">
        <v>-0.302440650069913</v>
      </c>
      <c r="C80">
        <v>0.56100000000000005</v>
      </c>
      <c r="D80">
        <v>0.73199999999999998</v>
      </c>
      <c r="E80">
        <v>6.1816997119846398E-20</v>
      </c>
      <c r="F80" t="s">
        <v>240</v>
      </c>
      <c r="G80" t="s">
        <v>241</v>
      </c>
      <c r="H80" t="str">
        <f>HYPERLINK("https://zfin.org/ZDB-GENE-040625-107")</f>
        <v>https://zfin.org/ZDB-GENE-040625-107</v>
      </c>
      <c r="I80" t="s">
        <v>242</v>
      </c>
    </row>
    <row r="81" spans="1:9">
      <c r="A81">
        <v>5.5917829012099897E-24</v>
      </c>
      <c r="B81">
        <v>-0.60673173515008305</v>
      </c>
      <c r="C81">
        <v>0.22</v>
      </c>
      <c r="D81">
        <v>0.39400000000000002</v>
      </c>
      <c r="E81">
        <v>7.7714598761016497E-20</v>
      </c>
      <c r="F81" t="s">
        <v>243</v>
      </c>
      <c r="G81" t="s">
        <v>244</v>
      </c>
      <c r="H81" t="str">
        <f>HYPERLINK("https://zfin.org/ZDB-GENE-110411-258")</f>
        <v>https://zfin.org/ZDB-GENE-110411-258</v>
      </c>
      <c r="I81" t="s">
        <v>245</v>
      </c>
    </row>
    <row r="82" spans="1:9">
      <c r="A82">
        <v>3.3380809422109098E-23</v>
      </c>
      <c r="B82">
        <v>0.24790017070702899</v>
      </c>
      <c r="C82">
        <v>0.93400000000000005</v>
      </c>
      <c r="D82">
        <v>0.92400000000000004</v>
      </c>
      <c r="E82">
        <v>4.6392648934847299E-19</v>
      </c>
      <c r="F82" t="s">
        <v>246</v>
      </c>
      <c r="G82" t="s">
        <v>247</v>
      </c>
      <c r="H82" t="str">
        <f>HYPERLINK("https://zfin.org/ZDB-GENE-020423-4")</f>
        <v>https://zfin.org/ZDB-GENE-020423-4</v>
      </c>
      <c r="I82" t="s">
        <v>248</v>
      </c>
    </row>
    <row r="83" spans="1:9">
      <c r="A83">
        <v>3.4154916342840498E-23</v>
      </c>
      <c r="B83">
        <v>-0.157317950247507</v>
      </c>
      <c r="C83">
        <v>0.99299999999999999</v>
      </c>
      <c r="D83">
        <v>1</v>
      </c>
      <c r="E83">
        <v>4.7468502733279697E-19</v>
      </c>
      <c r="F83" t="s">
        <v>249</v>
      </c>
      <c r="G83" t="s">
        <v>250</v>
      </c>
      <c r="H83" t="str">
        <f>HYPERLINK("https://zfin.org/ZDB-GENE-011205-16")</f>
        <v>https://zfin.org/ZDB-GENE-011205-16</v>
      </c>
      <c r="I83" t="s">
        <v>251</v>
      </c>
    </row>
    <row r="84" spans="1:9">
      <c r="A84">
        <v>3.5817005195962697E-23</v>
      </c>
      <c r="B84">
        <v>0.20913549677280499</v>
      </c>
      <c r="C84">
        <v>0.96599999999999997</v>
      </c>
      <c r="D84">
        <v>0.97399999999999998</v>
      </c>
      <c r="E84">
        <v>4.9778473821348996E-19</v>
      </c>
      <c r="F84" t="s">
        <v>252</v>
      </c>
      <c r="G84" t="s">
        <v>253</v>
      </c>
      <c r="H84" t="str">
        <f>HYPERLINK("https://zfin.org/ZDB-GENE-040426-1102")</f>
        <v>https://zfin.org/ZDB-GENE-040426-1102</v>
      </c>
      <c r="I84" t="s">
        <v>254</v>
      </c>
    </row>
    <row r="85" spans="1:9">
      <c r="A85">
        <v>4.02209654698653E-23</v>
      </c>
      <c r="B85">
        <v>-0.44949203458113801</v>
      </c>
      <c r="C85">
        <v>0.27200000000000002</v>
      </c>
      <c r="D85">
        <v>0.443</v>
      </c>
      <c r="E85">
        <v>5.5899097810018698E-19</v>
      </c>
      <c r="F85" t="s">
        <v>255</v>
      </c>
      <c r="G85" t="s">
        <v>256</v>
      </c>
      <c r="H85" t="str">
        <f>HYPERLINK("https://zfin.org/ZDB-GENE-030131-9790")</f>
        <v>https://zfin.org/ZDB-GENE-030131-9790</v>
      </c>
      <c r="I85" t="s">
        <v>257</v>
      </c>
    </row>
    <row r="86" spans="1:9">
      <c r="A86">
        <v>9.0221811150486205E-23</v>
      </c>
      <c r="B86">
        <v>-0.33081979473011502</v>
      </c>
      <c r="C86">
        <v>0.14000000000000001</v>
      </c>
      <c r="D86">
        <v>0.29199999999999998</v>
      </c>
      <c r="E86">
        <v>1.25390273136946E-18</v>
      </c>
      <c r="F86" t="s">
        <v>258</v>
      </c>
      <c r="G86" t="s">
        <v>259</v>
      </c>
      <c r="H86" t="str">
        <f>HYPERLINK("https://zfin.org/ZDB-GENE-030131-1957")</f>
        <v>https://zfin.org/ZDB-GENE-030131-1957</v>
      </c>
      <c r="I86" t="s">
        <v>260</v>
      </c>
    </row>
    <row r="87" spans="1:9">
      <c r="A87">
        <v>9.4660482542649503E-23</v>
      </c>
      <c r="B87">
        <v>-0.49230376691863598</v>
      </c>
      <c r="C87">
        <v>0.66</v>
      </c>
      <c r="D87">
        <v>0.81599999999999995</v>
      </c>
      <c r="E87">
        <v>1.31559138637774E-18</v>
      </c>
      <c r="F87" t="s">
        <v>261</v>
      </c>
      <c r="G87" t="s">
        <v>262</v>
      </c>
      <c r="H87" t="str">
        <f>HYPERLINK("https://zfin.org/ZDB-GENE-111109-2")</f>
        <v>https://zfin.org/ZDB-GENE-111109-2</v>
      </c>
      <c r="I87" t="s">
        <v>263</v>
      </c>
    </row>
    <row r="88" spans="1:9">
      <c r="A88">
        <v>1.04260021486765E-22</v>
      </c>
      <c r="B88">
        <v>-0.276834550868508</v>
      </c>
      <c r="C88">
        <v>0.76300000000000001</v>
      </c>
      <c r="D88">
        <v>0.88100000000000001</v>
      </c>
      <c r="E88">
        <v>1.4490057786230599E-18</v>
      </c>
      <c r="F88" t="s">
        <v>264</v>
      </c>
      <c r="G88" t="s">
        <v>265</v>
      </c>
      <c r="H88" t="str">
        <f>HYPERLINK("https://zfin.org/ZDB-GENE-010328-8")</f>
        <v>https://zfin.org/ZDB-GENE-010328-8</v>
      </c>
      <c r="I88" t="s">
        <v>266</v>
      </c>
    </row>
    <row r="89" spans="1:9">
      <c r="A89">
        <v>2.3400169687780799E-22</v>
      </c>
      <c r="B89">
        <v>-0.35604356811646798</v>
      </c>
      <c r="C89">
        <v>0.187</v>
      </c>
      <c r="D89">
        <v>0.35399999999999998</v>
      </c>
      <c r="E89">
        <v>3.2521555832077799E-18</v>
      </c>
      <c r="F89" t="s">
        <v>267</v>
      </c>
      <c r="G89" t="s">
        <v>268</v>
      </c>
      <c r="H89" t="str">
        <f>HYPERLINK("https://zfin.org/ZDB-GENE-030521-10")</f>
        <v>https://zfin.org/ZDB-GENE-030521-10</v>
      </c>
      <c r="I89" t="s">
        <v>269</v>
      </c>
    </row>
    <row r="90" spans="1:9">
      <c r="A90">
        <v>2.8522750648354999E-22</v>
      </c>
      <c r="B90">
        <v>-0.28926535496521799</v>
      </c>
      <c r="C90">
        <v>0.73099999999999998</v>
      </c>
      <c r="D90">
        <v>0.86299999999999999</v>
      </c>
      <c r="E90">
        <v>3.9640918851083799E-18</v>
      </c>
      <c r="F90" t="s">
        <v>270</v>
      </c>
      <c r="G90" t="s">
        <v>271</v>
      </c>
      <c r="H90" t="str">
        <f>HYPERLINK("https://zfin.org/ZDB-GENE-011210-2")</f>
        <v>https://zfin.org/ZDB-GENE-011210-2</v>
      </c>
      <c r="I90" t="s">
        <v>272</v>
      </c>
    </row>
    <row r="91" spans="1:9">
      <c r="A91">
        <v>4.0710058497599501E-22</v>
      </c>
      <c r="B91">
        <v>0.167571077833087</v>
      </c>
      <c r="C91">
        <v>0.99</v>
      </c>
      <c r="D91">
        <v>0.98899999999999999</v>
      </c>
      <c r="E91">
        <v>5.6578839299963799E-18</v>
      </c>
      <c r="F91" t="s">
        <v>273</v>
      </c>
      <c r="G91" t="s">
        <v>274</v>
      </c>
      <c r="H91" t="str">
        <f>HYPERLINK("https://zfin.org/ZDB-GENE-050522-549")</f>
        <v>https://zfin.org/ZDB-GENE-050522-549</v>
      </c>
      <c r="I91" t="s">
        <v>275</v>
      </c>
    </row>
    <row r="92" spans="1:9">
      <c r="A92">
        <v>9.4461073417851694E-22</v>
      </c>
      <c r="B92">
        <v>0.194173497891586</v>
      </c>
      <c r="C92">
        <v>0.98499999999999999</v>
      </c>
      <c r="D92">
        <v>0.99</v>
      </c>
      <c r="E92">
        <v>1.3128199983612999E-17</v>
      </c>
      <c r="F92" t="s">
        <v>276</v>
      </c>
      <c r="G92" t="s">
        <v>277</v>
      </c>
      <c r="H92" t="str">
        <f>HYPERLINK("https://zfin.org/ZDB-GENE-031001-9")</f>
        <v>https://zfin.org/ZDB-GENE-031001-9</v>
      </c>
      <c r="I92" t="s">
        <v>278</v>
      </c>
    </row>
    <row r="93" spans="1:9">
      <c r="A93">
        <v>1.0162573000221399E-21</v>
      </c>
      <c r="B93">
        <v>-0.35076329345609503</v>
      </c>
      <c r="C93">
        <v>0.221</v>
      </c>
      <c r="D93">
        <v>0.38600000000000001</v>
      </c>
      <c r="E93">
        <v>1.41239439557077E-17</v>
      </c>
      <c r="F93" t="s">
        <v>279</v>
      </c>
      <c r="G93" t="s">
        <v>280</v>
      </c>
      <c r="H93" t="str">
        <f>HYPERLINK("https://zfin.org/ZDB-GENE-060929-640")</f>
        <v>https://zfin.org/ZDB-GENE-060929-640</v>
      </c>
      <c r="I93" t="s">
        <v>281</v>
      </c>
    </row>
    <row r="94" spans="1:9">
      <c r="A94">
        <v>1.19694468952622E-21</v>
      </c>
      <c r="B94">
        <v>0.31574649270257699</v>
      </c>
      <c r="C94">
        <v>0.109</v>
      </c>
      <c r="D94">
        <v>2.5999999999999999E-2</v>
      </c>
      <c r="E94">
        <v>1.66351372950354E-17</v>
      </c>
      <c r="F94" t="s">
        <v>282</v>
      </c>
      <c r="G94" t="s">
        <v>283</v>
      </c>
      <c r="H94" t="str">
        <f>HYPERLINK("https://zfin.org/ZDB-GENE-010426-2")</f>
        <v>https://zfin.org/ZDB-GENE-010426-2</v>
      </c>
      <c r="I94" t="s">
        <v>284</v>
      </c>
    </row>
    <row r="95" spans="1:9">
      <c r="A95">
        <v>1.9526588584957E-21</v>
      </c>
      <c r="B95">
        <v>-0.31603031649901803</v>
      </c>
      <c r="C95">
        <v>0.36699999999999999</v>
      </c>
      <c r="D95">
        <v>0.56000000000000005</v>
      </c>
      <c r="E95">
        <v>2.7138052815373199E-17</v>
      </c>
      <c r="F95" t="s">
        <v>285</v>
      </c>
      <c r="G95" t="s">
        <v>286</v>
      </c>
      <c r="H95" t="str">
        <f>HYPERLINK("https://zfin.org/ZDB-GENE-000208-17")</f>
        <v>https://zfin.org/ZDB-GENE-000208-17</v>
      </c>
      <c r="I95" t="s">
        <v>287</v>
      </c>
    </row>
    <row r="96" spans="1:9">
      <c r="A96">
        <v>2.20436769751604E-21</v>
      </c>
      <c r="B96">
        <v>0.16987855675053201</v>
      </c>
      <c r="C96">
        <v>0.99</v>
      </c>
      <c r="D96">
        <v>0.997</v>
      </c>
      <c r="E96">
        <v>3.06363022600779E-17</v>
      </c>
      <c r="F96" t="s">
        <v>288</v>
      </c>
      <c r="G96" t="s">
        <v>289</v>
      </c>
      <c r="H96" t="str">
        <f>HYPERLINK("https://zfin.org/ZDB-GENE-030131-8708")</f>
        <v>https://zfin.org/ZDB-GENE-030131-8708</v>
      </c>
      <c r="I96" t="s">
        <v>290</v>
      </c>
    </row>
    <row r="97" spans="1:9">
      <c r="A97">
        <v>2.9500801770999299E-21</v>
      </c>
      <c r="B97">
        <v>-0.22807927778134901</v>
      </c>
      <c r="C97">
        <v>0.85499999999999998</v>
      </c>
      <c r="D97">
        <v>0.93100000000000005</v>
      </c>
      <c r="E97">
        <v>4.1000214301334799E-17</v>
      </c>
      <c r="F97" t="s">
        <v>291</v>
      </c>
      <c r="G97" t="s">
        <v>292</v>
      </c>
      <c r="H97" t="str">
        <f>HYPERLINK("https://zfin.org/ZDB-GENE-041010-42")</f>
        <v>https://zfin.org/ZDB-GENE-041010-42</v>
      </c>
      <c r="I97" t="s">
        <v>293</v>
      </c>
    </row>
    <row r="98" spans="1:9">
      <c r="A98">
        <v>5.72036979355871E-21</v>
      </c>
      <c r="B98">
        <v>-0.32709056282967103</v>
      </c>
      <c r="C98">
        <v>0.46800000000000003</v>
      </c>
      <c r="D98">
        <v>0.64500000000000002</v>
      </c>
      <c r="E98">
        <v>7.9501699390878895E-17</v>
      </c>
      <c r="F98" t="s">
        <v>294</v>
      </c>
      <c r="G98" t="s">
        <v>295</v>
      </c>
      <c r="H98" t="str">
        <f>HYPERLINK("https://zfin.org/ZDB-GENE-030131-4042")</f>
        <v>https://zfin.org/ZDB-GENE-030131-4042</v>
      </c>
      <c r="I98" t="s">
        <v>296</v>
      </c>
    </row>
    <row r="99" spans="1:9">
      <c r="A99">
        <v>6.4397371790545497E-21</v>
      </c>
      <c r="B99">
        <v>-0.26888000182393401</v>
      </c>
      <c r="C99">
        <v>3.5999999999999997E-2</v>
      </c>
      <c r="D99">
        <v>0.13800000000000001</v>
      </c>
      <c r="E99">
        <v>8.9499467314500206E-17</v>
      </c>
      <c r="F99" t="s">
        <v>297</v>
      </c>
      <c r="G99" t="s">
        <v>298</v>
      </c>
      <c r="H99" t="str">
        <f>HYPERLINK("https://zfin.org/ZDB-GENE-991019-5")</f>
        <v>https://zfin.org/ZDB-GENE-991019-5</v>
      </c>
      <c r="I99" t="s">
        <v>299</v>
      </c>
    </row>
    <row r="100" spans="1:9">
      <c r="A100">
        <v>9.2692958300006302E-21</v>
      </c>
      <c r="B100">
        <v>-0.29714586159533501</v>
      </c>
      <c r="C100">
        <v>0.51500000000000001</v>
      </c>
      <c r="D100">
        <v>0.69699999999999995</v>
      </c>
      <c r="E100">
        <v>1.2882467344534901E-16</v>
      </c>
      <c r="F100" t="s">
        <v>300</v>
      </c>
      <c r="G100" t="s">
        <v>301</v>
      </c>
      <c r="H100" t="str">
        <f>HYPERLINK("https://zfin.org/ZDB-GENE-031118-36")</f>
        <v>https://zfin.org/ZDB-GENE-031118-36</v>
      </c>
      <c r="I100" t="s">
        <v>302</v>
      </c>
    </row>
    <row r="101" spans="1:9">
      <c r="A101">
        <v>2.8338562759676501E-19</v>
      </c>
      <c r="B101">
        <v>0.17681263376619499</v>
      </c>
      <c r="C101">
        <v>0.98499999999999999</v>
      </c>
      <c r="D101">
        <v>0.98799999999999999</v>
      </c>
      <c r="E101">
        <v>3.9384934523398498E-15</v>
      </c>
      <c r="F101" t="s">
        <v>303</v>
      </c>
      <c r="G101" t="s">
        <v>304</v>
      </c>
      <c r="H101" t="str">
        <f>HYPERLINK("https://zfin.org/ZDB-GENE-030131-8951")</f>
        <v>https://zfin.org/ZDB-GENE-030131-8951</v>
      </c>
      <c r="I101" t="s">
        <v>305</v>
      </c>
    </row>
    <row r="102" spans="1:9">
      <c r="A102">
        <v>4.0398253609568898E-19</v>
      </c>
      <c r="B102">
        <v>-0.372562850133553</v>
      </c>
      <c r="C102">
        <v>0.151</v>
      </c>
      <c r="D102">
        <v>0.28899999999999998</v>
      </c>
      <c r="E102">
        <v>5.6145492866578896E-15</v>
      </c>
      <c r="F102" t="s">
        <v>306</v>
      </c>
      <c r="G102" t="s">
        <v>307</v>
      </c>
      <c r="H102" t="str">
        <f>HYPERLINK("https://zfin.org/ZDB-GENE-040426-1971")</f>
        <v>https://zfin.org/ZDB-GENE-040426-1971</v>
      </c>
      <c r="I102" t="s">
        <v>308</v>
      </c>
    </row>
    <row r="103" spans="1:9">
      <c r="A103">
        <v>4.1549063839176101E-19</v>
      </c>
      <c r="B103">
        <v>0.18810506109782199</v>
      </c>
      <c r="C103">
        <v>0.96899999999999997</v>
      </c>
      <c r="D103">
        <v>0.97399999999999998</v>
      </c>
      <c r="E103">
        <v>5.7744888923686897E-15</v>
      </c>
      <c r="F103" t="s">
        <v>309</v>
      </c>
      <c r="G103" t="s">
        <v>310</v>
      </c>
      <c r="H103" t="str">
        <f>HYPERLINK("https://zfin.org/ZDB-GENE-040625-52")</f>
        <v>https://zfin.org/ZDB-GENE-040625-52</v>
      </c>
      <c r="I103" t="s">
        <v>311</v>
      </c>
    </row>
    <row r="104" spans="1:9">
      <c r="A104">
        <v>6.1914476887524904E-19</v>
      </c>
      <c r="B104">
        <v>-0.30766223700437301</v>
      </c>
      <c r="C104">
        <v>0.13700000000000001</v>
      </c>
      <c r="D104">
        <v>0.27600000000000002</v>
      </c>
      <c r="E104">
        <v>8.6048739978282003E-15</v>
      </c>
      <c r="F104" t="s">
        <v>312</v>
      </c>
      <c r="G104" t="s">
        <v>313</v>
      </c>
      <c r="H104" t="str">
        <f>HYPERLINK("https://zfin.org/ZDB-GENE-061013-139")</f>
        <v>https://zfin.org/ZDB-GENE-061013-139</v>
      </c>
      <c r="I104" t="s">
        <v>314</v>
      </c>
    </row>
    <row r="105" spans="1:9">
      <c r="A105">
        <v>1.0523506264267099E-18</v>
      </c>
      <c r="B105">
        <v>0.154095519220764</v>
      </c>
      <c r="C105">
        <v>1</v>
      </c>
      <c r="D105">
        <v>1</v>
      </c>
      <c r="E105">
        <v>1.46255690060784E-14</v>
      </c>
      <c r="F105" t="s">
        <v>315</v>
      </c>
      <c r="G105" t="s">
        <v>316</v>
      </c>
      <c r="H105" t="str">
        <f>HYPERLINK("https://zfin.org/ZDB-GENE-990415-52")</f>
        <v>https://zfin.org/ZDB-GENE-990415-52</v>
      </c>
      <c r="I105" t="s">
        <v>317</v>
      </c>
    </row>
    <row r="106" spans="1:9">
      <c r="A106">
        <v>1.1153985873546799E-18</v>
      </c>
      <c r="B106">
        <v>-0.33941198311794402</v>
      </c>
      <c r="C106">
        <v>2.1000000000000001E-2</v>
      </c>
      <c r="D106">
        <v>0.10199999999999999</v>
      </c>
      <c r="E106">
        <v>1.5501809567055401E-14</v>
      </c>
      <c r="F106" t="s">
        <v>318</v>
      </c>
      <c r="G106" t="s">
        <v>319</v>
      </c>
      <c r="H106" t="str">
        <f>HYPERLINK("https://zfin.org/ZDB-GENE-040718-197")</f>
        <v>https://zfin.org/ZDB-GENE-040718-197</v>
      </c>
      <c r="I106" t="s">
        <v>320</v>
      </c>
    </row>
    <row r="107" spans="1:9">
      <c r="A107">
        <v>1.2023255830403101E-18</v>
      </c>
      <c r="B107">
        <v>-0.32009356118335303</v>
      </c>
      <c r="C107">
        <v>0.14199999999999999</v>
      </c>
      <c r="D107">
        <v>0.27800000000000002</v>
      </c>
      <c r="E107">
        <v>1.6709920953094199E-14</v>
      </c>
      <c r="F107" t="s">
        <v>321</v>
      </c>
      <c r="G107" t="s">
        <v>322</v>
      </c>
      <c r="H107" t="str">
        <f>HYPERLINK("https://zfin.org/ZDB-GENE-031118-20")</f>
        <v>https://zfin.org/ZDB-GENE-031118-20</v>
      </c>
      <c r="I107" t="s">
        <v>323</v>
      </c>
    </row>
    <row r="108" spans="1:9">
      <c r="A108">
        <v>1.22915613299917E-18</v>
      </c>
      <c r="B108">
        <v>-0.31229818561666101</v>
      </c>
      <c r="C108">
        <v>0.06</v>
      </c>
      <c r="D108">
        <v>0.16700000000000001</v>
      </c>
      <c r="E108">
        <v>1.7082811936422399E-14</v>
      </c>
      <c r="F108" t="s">
        <v>324</v>
      </c>
      <c r="G108" t="s">
        <v>325</v>
      </c>
      <c r="H108" t="str">
        <f>HYPERLINK("https://zfin.org/ZDB-GENE-030131-4408")</f>
        <v>https://zfin.org/ZDB-GENE-030131-4408</v>
      </c>
      <c r="I108" t="s">
        <v>326</v>
      </c>
    </row>
    <row r="109" spans="1:9">
      <c r="A109">
        <v>1.5077069476178201E-18</v>
      </c>
      <c r="B109">
        <v>0.28559582691053997</v>
      </c>
      <c r="C109">
        <v>0.71199999999999997</v>
      </c>
      <c r="D109">
        <v>0.64</v>
      </c>
      <c r="E109">
        <v>2.09541111579925E-14</v>
      </c>
      <c r="F109" t="s">
        <v>327</v>
      </c>
      <c r="G109" t="s">
        <v>328</v>
      </c>
      <c r="H109" t="str">
        <f>HYPERLINK("https://zfin.org/ZDB-GENE-030131-7782")</f>
        <v>https://zfin.org/ZDB-GENE-030131-7782</v>
      </c>
      <c r="I109" t="s">
        <v>329</v>
      </c>
    </row>
    <row r="110" spans="1:9">
      <c r="A110">
        <v>2.0456810982831701E-18</v>
      </c>
      <c r="B110">
        <v>0.173338366553313</v>
      </c>
      <c r="C110">
        <v>0.96899999999999997</v>
      </c>
      <c r="D110">
        <v>0.97499999999999998</v>
      </c>
      <c r="E110">
        <v>2.8430875903939598E-14</v>
      </c>
      <c r="F110" t="s">
        <v>330</v>
      </c>
      <c r="G110" t="s">
        <v>331</v>
      </c>
      <c r="H110" t="str">
        <f>HYPERLINK("https://zfin.org/ZDB-GENE-040801-8")</f>
        <v>https://zfin.org/ZDB-GENE-040801-8</v>
      </c>
      <c r="I110" t="s">
        <v>332</v>
      </c>
    </row>
    <row r="111" spans="1:9">
      <c r="A111">
        <v>2.3390684301069601E-18</v>
      </c>
      <c r="B111">
        <v>-0.199585225392726</v>
      </c>
      <c r="C111">
        <v>0.753</v>
      </c>
      <c r="D111">
        <v>0.88900000000000001</v>
      </c>
      <c r="E111">
        <v>3.25083730416265E-14</v>
      </c>
      <c r="F111" t="s">
        <v>333</v>
      </c>
      <c r="G111" t="s">
        <v>334</v>
      </c>
      <c r="H111" t="str">
        <f>HYPERLINK("https://zfin.org/ZDB-GENE-050417-65")</f>
        <v>https://zfin.org/ZDB-GENE-050417-65</v>
      </c>
      <c r="I111" t="s">
        <v>335</v>
      </c>
    </row>
    <row r="112" spans="1:9">
      <c r="A112">
        <v>4.7101302604870802E-18</v>
      </c>
      <c r="B112">
        <v>0.20760179463474501</v>
      </c>
      <c r="C112">
        <v>0.95899999999999996</v>
      </c>
      <c r="D112">
        <v>0.94899999999999995</v>
      </c>
      <c r="E112">
        <v>6.5461390360249496E-14</v>
      </c>
      <c r="F112" t="s">
        <v>336</v>
      </c>
      <c r="G112" t="s">
        <v>337</v>
      </c>
      <c r="H112" t="str">
        <f>HYPERLINK("https://zfin.org/ZDB-GENE-031007-1")</f>
        <v>https://zfin.org/ZDB-GENE-031007-1</v>
      </c>
      <c r="I112" t="s">
        <v>338</v>
      </c>
    </row>
    <row r="113" spans="1:9">
      <c r="A113">
        <v>5.5883802817011399E-18</v>
      </c>
      <c r="B113">
        <v>-0.29663754220047001</v>
      </c>
      <c r="C113">
        <v>2.1999999999999999E-2</v>
      </c>
      <c r="D113">
        <v>0.10100000000000001</v>
      </c>
      <c r="E113">
        <v>7.7667309155082503E-14</v>
      </c>
      <c r="F113" t="s">
        <v>339</v>
      </c>
      <c r="G113" t="s">
        <v>340</v>
      </c>
      <c r="H113" t="str">
        <f>HYPERLINK("https://zfin.org/ZDB-GENE-060331-57")</f>
        <v>https://zfin.org/ZDB-GENE-060331-57</v>
      </c>
      <c r="I113" t="s">
        <v>341</v>
      </c>
    </row>
    <row r="114" spans="1:9">
      <c r="A114">
        <v>6.5534038549381297E-18</v>
      </c>
      <c r="B114">
        <v>0.19109172263513099</v>
      </c>
      <c r="C114">
        <v>0.97499999999999998</v>
      </c>
      <c r="D114">
        <v>0.97899999999999998</v>
      </c>
      <c r="E114">
        <v>9.1079206775930105E-14</v>
      </c>
      <c r="F114" t="s">
        <v>342</v>
      </c>
      <c r="G114" t="s">
        <v>343</v>
      </c>
      <c r="H114" t="str">
        <f>HYPERLINK("https://zfin.org/ZDB-GENE-030131-8654")</f>
        <v>https://zfin.org/ZDB-GENE-030131-8654</v>
      </c>
      <c r="I114" t="s">
        <v>344</v>
      </c>
    </row>
    <row r="115" spans="1:9">
      <c r="A115">
        <v>8.89187808147454E-18</v>
      </c>
      <c r="B115">
        <v>-0.45248777432489901</v>
      </c>
      <c r="C115">
        <v>0.16600000000000001</v>
      </c>
      <c r="D115">
        <v>0.30099999999999999</v>
      </c>
      <c r="E115">
        <v>1.23579321576333E-13</v>
      </c>
      <c r="F115" t="s">
        <v>345</v>
      </c>
      <c r="G115" t="s">
        <v>346</v>
      </c>
      <c r="H115" t="str">
        <f>HYPERLINK("https://zfin.org/ZDB-GENE-061103-355")</f>
        <v>https://zfin.org/ZDB-GENE-061103-355</v>
      </c>
      <c r="I115" t="s">
        <v>347</v>
      </c>
    </row>
    <row r="116" spans="1:9">
      <c r="A116">
        <v>1.9133871328393199E-17</v>
      </c>
      <c r="B116">
        <v>-0.26161146788935202</v>
      </c>
      <c r="C116">
        <v>0.68500000000000005</v>
      </c>
      <c r="D116">
        <v>0.80800000000000005</v>
      </c>
      <c r="E116">
        <v>2.6592254372200899E-13</v>
      </c>
      <c r="F116" t="s">
        <v>348</v>
      </c>
      <c r="G116" t="s">
        <v>349</v>
      </c>
      <c r="H116" t="str">
        <f>HYPERLINK("https://zfin.org/ZDB-GENE-040426-2931")</f>
        <v>https://zfin.org/ZDB-GENE-040426-2931</v>
      </c>
      <c r="I116" t="s">
        <v>350</v>
      </c>
    </row>
    <row r="117" spans="1:9">
      <c r="A117">
        <v>2.70796925900054E-17</v>
      </c>
      <c r="B117">
        <v>-0.406695861976136</v>
      </c>
      <c r="C117">
        <v>0.66600000000000004</v>
      </c>
      <c r="D117">
        <v>0.85099999999999998</v>
      </c>
      <c r="E117">
        <v>3.7635356761589499E-13</v>
      </c>
      <c r="F117" t="s">
        <v>351</v>
      </c>
      <c r="G117" t="s">
        <v>352</v>
      </c>
      <c r="H117" t="str">
        <f>HYPERLINK("https://zfin.org/ZDB-GENE-121214-200")</f>
        <v>https://zfin.org/ZDB-GENE-121214-200</v>
      </c>
      <c r="I117" t="s">
        <v>353</v>
      </c>
    </row>
    <row r="118" spans="1:9">
      <c r="A118">
        <v>4.6110450202117298E-17</v>
      </c>
      <c r="B118">
        <v>0.30599285959005501</v>
      </c>
      <c r="C118">
        <v>0.125</v>
      </c>
      <c r="D118">
        <v>4.3999999999999997E-2</v>
      </c>
      <c r="E118">
        <v>6.4084303690902697E-13</v>
      </c>
      <c r="F118" t="s">
        <v>354</v>
      </c>
      <c r="G118" t="s">
        <v>355</v>
      </c>
      <c r="H118" t="str">
        <f>HYPERLINK("https://zfin.org/ZDB-GENE-050419-169")</f>
        <v>https://zfin.org/ZDB-GENE-050419-169</v>
      </c>
      <c r="I118" t="s">
        <v>356</v>
      </c>
    </row>
    <row r="119" spans="1:9">
      <c r="A119">
        <v>5.23435976505125E-17</v>
      </c>
      <c r="B119">
        <v>-0.21918695390569701</v>
      </c>
      <c r="C119">
        <v>0.60299999999999998</v>
      </c>
      <c r="D119">
        <v>0.74299999999999999</v>
      </c>
      <c r="E119">
        <v>7.2747132014682299E-13</v>
      </c>
      <c r="F119" t="s">
        <v>357</v>
      </c>
      <c r="G119" t="s">
        <v>358</v>
      </c>
      <c r="H119" t="str">
        <f>HYPERLINK("https://zfin.org/ZDB-GENE-060503-233")</f>
        <v>https://zfin.org/ZDB-GENE-060503-233</v>
      </c>
      <c r="I119" t="s">
        <v>359</v>
      </c>
    </row>
    <row r="120" spans="1:9">
      <c r="A120">
        <v>1.08239130183847E-16</v>
      </c>
      <c r="B120">
        <v>-0.26014489766634502</v>
      </c>
      <c r="C120">
        <v>4.3999999999999997E-2</v>
      </c>
      <c r="D120">
        <v>0.13400000000000001</v>
      </c>
      <c r="E120">
        <v>1.5043074312950999E-12</v>
      </c>
      <c r="F120" t="s">
        <v>360</v>
      </c>
      <c r="G120" t="s">
        <v>361</v>
      </c>
      <c r="H120" t="str">
        <f>HYPERLINK("https://zfin.org/ZDB-GENE-070410-92")</f>
        <v>https://zfin.org/ZDB-GENE-070410-92</v>
      </c>
      <c r="I120" t="s">
        <v>362</v>
      </c>
    </row>
    <row r="121" spans="1:9">
      <c r="A121">
        <v>1.25015008490924E-16</v>
      </c>
      <c r="B121">
        <v>-0.25989742602745802</v>
      </c>
      <c r="C121">
        <v>4.5999999999999999E-2</v>
      </c>
      <c r="D121">
        <v>0.13700000000000001</v>
      </c>
      <c r="E121">
        <v>1.73745858800687E-12</v>
      </c>
      <c r="F121" t="s">
        <v>363</v>
      </c>
      <c r="G121" t="s">
        <v>364</v>
      </c>
      <c r="H121" t="str">
        <f>HYPERLINK("https://zfin.org/ZDB-GENE-030616-624")</f>
        <v>https://zfin.org/ZDB-GENE-030616-624</v>
      </c>
      <c r="I121" t="s">
        <v>365</v>
      </c>
    </row>
    <row r="122" spans="1:9">
      <c r="A122">
        <v>1.32393052550911E-16</v>
      </c>
      <c r="B122">
        <v>-0.448887853635697</v>
      </c>
      <c r="C122">
        <v>0.09</v>
      </c>
      <c r="D122">
        <v>0.20300000000000001</v>
      </c>
      <c r="E122">
        <v>1.8399986443525498E-12</v>
      </c>
      <c r="F122" t="s">
        <v>366</v>
      </c>
      <c r="G122" t="s">
        <v>367</v>
      </c>
      <c r="H122" t="str">
        <f>HYPERLINK("https://zfin.org/ZDB-GENE-050417-214")</f>
        <v>https://zfin.org/ZDB-GENE-050417-214</v>
      </c>
      <c r="I122" t="s">
        <v>368</v>
      </c>
    </row>
    <row r="123" spans="1:9">
      <c r="A123">
        <v>1.4499969530983199E-16</v>
      </c>
      <c r="B123">
        <v>-0.28305470722787202</v>
      </c>
      <c r="C123">
        <v>5.8999999999999997E-2</v>
      </c>
      <c r="D123">
        <v>0.156</v>
      </c>
      <c r="E123">
        <v>2.0152057654160502E-12</v>
      </c>
      <c r="F123" t="s">
        <v>369</v>
      </c>
      <c r="G123" t="s">
        <v>370</v>
      </c>
      <c r="H123" t="str">
        <f>HYPERLINK("https://zfin.org/ZDB-GENE-040504-1")</f>
        <v>https://zfin.org/ZDB-GENE-040504-1</v>
      </c>
      <c r="I123" t="s">
        <v>371</v>
      </c>
    </row>
    <row r="124" spans="1:9">
      <c r="A124">
        <v>1.9061619456721501E-16</v>
      </c>
      <c r="B124">
        <v>0.16677812716002299</v>
      </c>
      <c r="C124">
        <v>0.98299999999999998</v>
      </c>
      <c r="D124">
        <v>0.98799999999999999</v>
      </c>
      <c r="E124">
        <v>2.6491838720951501E-12</v>
      </c>
      <c r="F124" t="s">
        <v>372</v>
      </c>
      <c r="G124" t="s">
        <v>373</v>
      </c>
      <c r="H124" t="str">
        <f>HYPERLINK("https://zfin.org/ZDB-GENE-040426-1718")</f>
        <v>https://zfin.org/ZDB-GENE-040426-1718</v>
      </c>
      <c r="I124" t="s">
        <v>374</v>
      </c>
    </row>
    <row r="125" spans="1:9">
      <c r="A125">
        <v>2.1031943676341199E-16</v>
      </c>
      <c r="B125">
        <v>-0.22519864089288499</v>
      </c>
      <c r="C125">
        <v>0.187</v>
      </c>
      <c r="D125">
        <v>0.33700000000000002</v>
      </c>
      <c r="E125">
        <v>2.9230195321378901E-12</v>
      </c>
      <c r="F125" t="s">
        <v>375</v>
      </c>
      <c r="G125" t="s">
        <v>376</v>
      </c>
      <c r="H125" t="str">
        <f>HYPERLINK("https://zfin.org/ZDB-GENE-060825-301")</f>
        <v>https://zfin.org/ZDB-GENE-060825-301</v>
      </c>
      <c r="I125" t="s">
        <v>377</v>
      </c>
    </row>
    <row r="126" spans="1:9">
      <c r="A126">
        <v>2.6801408256867502E-16</v>
      </c>
      <c r="B126">
        <v>-0.23672369065509799</v>
      </c>
      <c r="C126">
        <v>0.438</v>
      </c>
      <c r="D126">
        <v>0.60199999999999998</v>
      </c>
      <c r="E126">
        <v>3.7248597195394498E-12</v>
      </c>
      <c r="F126" t="s">
        <v>378</v>
      </c>
      <c r="G126" t="s">
        <v>379</v>
      </c>
      <c r="H126" t="str">
        <f>HYPERLINK("https://zfin.org/ZDB-GENE-080723-23")</f>
        <v>https://zfin.org/ZDB-GENE-080723-23</v>
      </c>
      <c r="I126" t="s">
        <v>380</v>
      </c>
    </row>
    <row r="127" spans="1:9">
      <c r="A127">
        <v>4.0219853204219002E-16</v>
      </c>
      <c r="B127">
        <v>-0.23453845860457001</v>
      </c>
      <c r="C127">
        <v>4.4999999999999998E-2</v>
      </c>
      <c r="D127">
        <v>0.13400000000000001</v>
      </c>
      <c r="E127">
        <v>5.5897551983223503E-12</v>
      </c>
      <c r="F127" t="s">
        <v>381</v>
      </c>
      <c r="G127" t="s">
        <v>382</v>
      </c>
      <c r="H127" t="str">
        <f>HYPERLINK("https://zfin.org/ZDB-GENE-031002-35")</f>
        <v>https://zfin.org/ZDB-GENE-031002-35</v>
      </c>
      <c r="I127" t="s">
        <v>383</v>
      </c>
    </row>
    <row r="128" spans="1:9">
      <c r="A128">
        <v>5.0161851612133297E-16</v>
      </c>
      <c r="B128">
        <v>-0.24756894233940199</v>
      </c>
      <c r="C128">
        <v>0.192</v>
      </c>
      <c r="D128">
        <v>0.33500000000000002</v>
      </c>
      <c r="E128">
        <v>6.97149413705429E-12</v>
      </c>
      <c r="F128" t="s">
        <v>384</v>
      </c>
      <c r="G128" t="s">
        <v>385</v>
      </c>
      <c r="H128" t="str">
        <f>HYPERLINK("https://zfin.org/ZDB-GENE-011109-1")</f>
        <v>https://zfin.org/ZDB-GENE-011109-1</v>
      </c>
      <c r="I128" t="s">
        <v>386</v>
      </c>
    </row>
    <row r="129" spans="1:9">
      <c r="A129">
        <v>5.8638889552307202E-16</v>
      </c>
      <c r="B129">
        <v>-0.25209017728789102</v>
      </c>
      <c r="C129">
        <v>0.79600000000000004</v>
      </c>
      <c r="D129">
        <v>0.91300000000000003</v>
      </c>
      <c r="E129">
        <v>8.1496328699796497E-12</v>
      </c>
      <c r="F129" t="s">
        <v>387</v>
      </c>
      <c r="G129" t="s">
        <v>388</v>
      </c>
      <c r="H129" t="str">
        <f>HYPERLINK("https://zfin.org/")</f>
        <v>https://zfin.org/</v>
      </c>
    </row>
    <row r="130" spans="1:9">
      <c r="A130">
        <v>8.3441816806726001E-16</v>
      </c>
      <c r="B130">
        <v>-0.23027266229496299</v>
      </c>
      <c r="C130">
        <v>0.34</v>
      </c>
      <c r="D130">
        <v>0.498</v>
      </c>
      <c r="E130">
        <v>1.1596743699798799E-11</v>
      </c>
      <c r="F130" t="s">
        <v>389</v>
      </c>
      <c r="G130" t="s">
        <v>390</v>
      </c>
      <c r="H130" t="str">
        <f>HYPERLINK("https://zfin.org/ZDB-GENE-040718-227")</f>
        <v>https://zfin.org/ZDB-GENE-040718-227</v>
      </c>
      <c r="I130" t="s">
        <v>391</v>
      </c>
    </row>
    <row r="131" spans="1:9">
      <c r="A131">
        <v>1.0433149710284501E-15</v>
      </c>
      <c r="B131">
        <v>-0.236853531591007</v>
      </c>
      <c r="C131">
        <v>2.7E-2</v>
      </c>
      <c r="D131">
        <v>0.10199999999999999</v>
      </c>
      <c r="E131">
        <v>1.4499991467353399E-11</v>
      </c>
      <c r="F131" t="s">
        <v>392</v>
      </c>
      <c r="G131" t="s">
        <v>393</v>
      </c>
      <c r="H131" t="str">
        <f>HYPERLINK("https://zfin.org/")</f>
        <v>https://zfin.org/</v>
      </c>
    </row>
    <row r="132" spans="1:9">
      <c r="A132">
        <v>1.24891856060181E-15</v>
      </c>
      <c r="B132">
        <v>0.13922201561707001</v>
      </c>
      <c r="C132">
        <v>0.99099999999999999</v>
      </c>
      <c r="D132">
        <v>0.997</v>
      </c>
      <c r="E132">
        <v>1.7357470155243899E-11</v>
      </c>
      <c r="F132" t="s">
        <v>394</v>
      </c>
      <c r="G132" t="s">
        <v>395</v>
      </c>
      <c r="H132" t="str">
        <f>HYPERLINK("https://zfin.org/ZDB-GENE-040426-2117")</f>
        <v>https://zfin.org/ZDB-GENE-040426-2117</v>
      </c>
      <c r="I132" t="s">
        <v>396</v>
      </c>
    </row>
    <row r="133" spans="1:9">
      <c r="A133">
        <v>1.59418933885669E-15</v>
      </c>
      <c r="B133">
        <v>0.257765287814123</v>
      </c>
      <c r="C133">
        <v>0.76600000000000001</v>
      </c>
      <c r="D133">
        <v>0.747</v>
      </c>
      <c r="E133">
        <v>2.2156043431430299E-11</v>
      </c>
      <c r="F133" t="s">
        <v>397</v>
      </c>
      <c r="G133" t="s">
        <v>398</v>
      </c>
      <c r="H133" t="str">
        <f>HYPERLINK("https://zfin.org/ZDB-GENE-040426-1852")</f>
        <v>https://zfin.org/ZDB-GENE-040426-1852</v>
      </c>
      <c r="I133" t="s">
        <v>399</v>
      </c>
    </row>
    <row r="134" spans="1:9">
      <c r="A134">
        <v>1.85789806904471E-15</v>
      </c>
      <c r="B134">
        <v>0.19623813141079099</v>
      </c>
      <c r="C134">
        <v>1</v>
      </c>
      <c r="D134">
        <v>1</v>
      </c>
      <c r="E134">
        <v>2.5821067363583399E-11</v>
      </c>
      <c r="F134" t="s">
        <v>400</v>
      </c>
      <c r="G134" t="s">
        <v>401</v>
      </c>
      <c r="H134" t="str">
        <f>HYPERLINK("https://zfin.org/ZDB-GENE-141216-248")</f>
        <v>https://zfin.org/ZDB-GENE-141216-248</v>
      </c>
      <c r="I134" t="s">
        <v>402</v>
      </c>
    </row>
    <row r="135" spans="1:9">
      <c r="A135">
        <v>2.6447818376634599E-15</v>
      </c>
      <c r="B135">
        <v>0.18115088120703501</v>
      </c>
      <c r="C135">
        <v>0.97499999999999998</v>
      </c>
      <c r="D135">
        <v>0.98499999999999999</v>
      </c>
      <c r="E135">
        <v>3.6757177979846801E-11</v>
      </c>
      <c r="F135" t="s">
        <v>403</v>
      </c>
      <c r="G135" t="s">
        <v>404</v>
      </c>
      <c r="H135" t="str">
        <f>HYPERLINK("https://zfin.org/ZDB-GENE-070327-2")</f>
        <v>https://zfin.org/ZDB-GENE-070327-2</v>
      </c>
      <c r="I135" t="s">
        <v>405</v>
      </c>
    </row>
    <row r="136" spans="1:9">
      <c r="A136">
        <v>3.40514046102265E-15</v>
      </c>
      <c r="B136">
        <v>0.170305587766686</v>
      </c>
      <c r="C136">
        <v>0.98399999999999999</v>
      </c>
      <c r="D136">
        <v>0.98799999999999999</v>
      </c>
      <c r="E136">
        <v>4.7324642127292797E-11</v>
      </c>
      <c r="F136" t="s">
        <v>406</v>
      </c>
      <c r="G136" t="s">
        <v>407</v>
      </c>
      <c r="H136" t="str">
        <f>HYPERLINK("https://zfin.org/ZDB-GENE-040426-811")</f>
        <v>https://zfin.org/ZDB-GENE-040426-811</v>
      </c>
      <c r="I136" t="s">
        <v>408</v>
      </c>
    </row>
    <row r="137" spans="1:9">
      <c r="A137">
        <v>3.4568285091404801E-15</v>
      </c>
      <c r="B137">
        <v>0.17110126174601001</v>
      </c>
      <c r="C137">
        <v>0.97599999999999998</v>
      </c>
      <c r="D137">
        <v>0.98</v>
      </c>
      <c r="E137">
        <v>4.80430026200345E-11</v>
      </c>
      <c r="F137" t="s">
        <v>409</v>
      </c>
      <c r="G137" t="s">
        <v>410</v>
      </c>
      <c r="H137" t="str">
        <f>HYPERLINK("https://zfin.org/ZDB-GENE-030131-1291")</f>
        <v>https://zfin.org/ZDB-GENE-030131-1291</v>
      </c>
      <c r="I137" t="s">
        <v>411</v>
      </c>
    </row>
    <row r="138" spans="1:9">
      <c r="A138">
        <v>3.9765065259470798E-15</v>
      </c>
      <c r="B138">
        <v>-0.20860736636890001</v>
      </c>
      <c r="C138">
        <v>0.77200000000000002</v>
      </c>
      <c r="D138">
        <v>0.87</v>
      </c>
      <c r="E138">
        <v>5.5265487697612501E-11</v>
      </c>
      <c r="F138" t="s">
        <v>412</v>
      </c>
      <c r="G138" t="s">
        <v>413</v>
      </c>
      <c r="H138" t="str">
        <f>HYPERLINK("https://zfin.org/ZDB-GENE-030410-4")</f>
        <v>https://zfin.org/ZDB-GENE-030410-4</v>
      </c>
      <c r="I138" t="s">
        <v>414</v>
      </c>
    </row>
    <row r="139" spans="1:9">
      <c r="A139">
        <v>4.1480824906309898E-15</v>
      </c>
      <c r="B139">
        <v>-0.15158053102782501</v>
      </c>
      <c r="C139">
        <v>0.80100000000000005</v>
      </c>
      <c r="D139">
        <v>0.89800000000000002</v>
      </c>
      <c r="E139">
        <v>5.7650050454789503E-11</v>
      </c>
      <c r="F139" t="s">
        <v>415</v>
      </c>
      <c r="G139" t="s">
        <v>416</v>
      </c>
      <c r="H139" t="str">
        <f>HYPERLINK("https://zfin.org/ZDB-GENE-030131-5590")</f>
        <v>https://zfin.org/ZDB-GENE-030131-5590</v>
      </c>
      <c r="I139" t="s">
        <v>417</v>
      </c>
    </row>
    <row r="140" spans="1:9">
      <c r="A140">
        <v>4.6296073728417897E-15</v>
      </c>
      <c r="B140">
        <v>-0.25970711717427902</v>
      </c>
      <c r="C140">
        <v>0.218</v>
      </c>
      <c r="D140">
        <v>0.35299999999999998</v>
      </c>
      <c r="E140">
        <v>6.4342283267755198E-11</v>
      </c>
      <c r="F140" t="s">
        <v>418</v>
      </c>
      <c r="G140" t="s">
        <v>419</v>
      </c>
      <c r="H140" t="str">
        <f>HYPERLINK("https://zfin.org/ZDB-GENE-990714-7")</f>
        <v>https://zfin.org/ZDB-GENE-990714-7</v>
      </c>
      <c r="I140" t="s">
        <v>420</v>
      </c>
    </row>
    <row r="141" spans="1:9">
      <c r="A141">
        <v>5.1513182060798896E-15</v>
      </c>
      <c r="B141">
        <v>-0.22109615071409899</v>
      </c>
      <c r="C141">
        <v>0.621</v>
      </c>
      <c r="D141">
        <v>0.76200000000000001</v>
      </c>
      <c r="E141">
        <v>7.1593020428098298E-11</v>
      </c>
      <c r="F141" t="s">
        <v>421</v>
      </c>
      <c r="G141" t="s">
        <v>422</v>
      </c>
      <c r="H141" t="str">
        <f>HYPERLINK("https://zfin.org/ZDB-GENE-011205-7")</f>
        <v>https://zfin.org/ZDB-GENE-011205-7</v>
      </c>
      <c r="I141" t="s">
        <v>423</v>
      </c>
    </row>
    <row r="142" spans="1:9">
      <c r="A142">
        <v>6.2850214239589902E-15</v>
      </c>
      <c r="B142">
        <v>-0.23089746153815099</v>
      </c>
      <c r="C142">
        <v>6.3E-2</v>
      </c>
      <c r="D142">
        <v>0.156</v>
      </c>
      <c r="E142">
        <v>8.7349227750182002E-11</v>
      </c>
      <c r="F142" t="s">
        <v>424</v>
      </c>
      <c r="G142" t="s">
        <v>425</v>
      </c>
      <c r="H142" t="str">
        <f>HYPERLINK("https://zfin.org/ZDB-GENE-031031-4")</f>
        <v>https://zfin.org/ZDB-GENE-031031-4</v>
      </c>
      <c r="I142" t="s">
        <v>426</v>
      </c>
    </row>
    <row r="143" spans="1:9">
      <c r="A143">
        <v>1.10933967434618E-14</v>
      </c>
      <c r="B143">
        <v>-0.26009451833188102</v>
      </c>
      <c r="C143">
        <v>0.376</v>
      </c>
      <c r="D143">
        <v>0.51700000000000002</v>
      </c>
      <c r="E143">
        <v>1.5417602794063199E-10</v>
      </c>
      <c r="F143" t="s">
        <v>427</v>
      </c>
      <c r="G143" t="s">
        <v>428</v>
      </c>
      <c r="H143" t="str">
        <f>HYPERLINK("https://zfin.org/ZDB-GENE-060825-91")</f>
        <v>https://zfin.org/ZDB-GENE-060825-91</v>
      </c>
      <c r="I143" t="s">
        <v>429</v>
      </c>
    </row>
    <row r="144" spans="1:9">
      <c r="A144">
        <v>1.5131813880221401E-14</v>
      </c>
      <c r="B144">
        <v>-0.22350743933401299</v>
      </c>
      <c r="C144">
        <v>0.81899999999999995</v>
      </c>
      <c r="D144">
        <v>0.91100000000000003</v>
      </c>
      <c r="E144">
        <v>2.10301949307317E-10</v>
      </c>
      <c r="F144" t="s">
        <v>430</v>
      </c>
      <c r="G144" t="s">
        <v>431</v>
      </c>
      <c r="H144" t="str">
        <f>HYPERLINK("https://zfin.org/ZDB-GENE-110411-160")</f>
        <v>https://zfin.org/ZDB-GENE-110411-160</v>
      </c>
      <c r="I144" t="s">
        <v>432</v>
      </c>
    </row>
    <row r="145" spans="1:9">
      <c r="A145">
        <v>1.60130016886377E-14</v>
      </c>
      <c r="B145">
        <v>0.326172329212982</v>
      </c>
      <c r="C145">
        <v>0.14799999999999999</v>
      </c>
      <c r="D145">
        <v>6.6000000000000003E-2</v>
      </c>
      <c r="E145">
        <v>2.22548697468686E-10</v>
      </c>
      <c r="F145" t="s">
        <v>433</v>
      </c>
      <c r="G145" t="s">
        <v>434</v>
      </c>
      <c r="H145" t="str">
        <f>HYPERLINK("https://zfin.org/ZDB-GENE-081022-139")</f>
        <v>https://zfin.org/ZDB-GENE-081022-139</v>
      </c>
      <c r="I145" t="s">
        <v>435</v>
      </c>
    </row>
    <row r="146" spans="1:9">
      <c r="A146">
        <v>2.2292831818546799E-14</v>
      </c>
      <c r="B146">
        <v>-0.23503161655826799</v>
      </c>
      <c r="C146">
        <v>0.35599999999999998</v>
      </c>
      <c r="D146">
        <v>0.50800000000000001</v>
      </c>
      <c r="E146">
        <v>3.0982577661416299E-10</v>
      </c>
      <c r="F146" t="s">
        <v>436</v>
      </c>
      <c r="G146" t="s">
        <v>437</v>
      </c>
      <c r="H146" t="str">
        <f>HYPERLINK("https://zfin.org/ZDB-GENE-040426-2206")</f>
        <v>https://zfin.org/ZDB-GENE-040426-2206</v>
      </c>
      <c r="I146" t="s">
        <v>438</v>
      </c>
    </row>
    <row r="147" spans="1:9">
      <c r="A147">
        <v>2.2625233061359299E-14</v>
      </c>
      <c r="B147">
        <v>-0.30165167601625598</v>
      </c>
      <c r="C147">
        <v>0.63700000000000001</v>
      </c>
      <c r="D147">
        <v>0.753</v>
      </c>
      <c r="E147">
        <v>3.14445489086771E-10</v>
      </c>
      <c r="F147" t="s">
        <v>439</v>
      </c>
      <c r="G147" t="s">
        <v>440</v>
      </c>
      <c r="H147" t="str">
        <f>HYPERLINK("https://zfin.org/ZDB-GENE-101011-2")</f>
        <v>https://zfin.org/ZDB-GENE-101011-2</v>
      </c>
      <c r="I147" t="s">
        <v>441</v>
      </c>
    </row>
    <row r="148" spans="1:9">
      <c r="A148">
        <v>3.5281139928174403E-14</v>
      </c>
      <c r="B148">
        <v>-0.248204562922098</v>
      </c>
      <c r="C148">
        <v>0.17100000000000001</v>
      </c>
      <c r="D148">
        <v>0.29599999999999999</v>
      </c>
      <c r="E148">
        <v>4.9033728272176705E-10</v>
      </c>
      <c r="F148" t="s">
        <v>442</v>
      </c>
      <c r="G148" t="s">
        <v>443</v>
      </c>
      <c r="H148" t="str">
        <f>HYPERLINK("https://zfin.org/ZDB-GENE-030219-114")</f>
        <v>https://zfin.org/ZDB-GENE-030219-114</v>
      </c>
      <c r="I148" t="s">
        <v>444</v>
      </c>
    </row>
    <row r="149" spans="1:9">
      <c r="A149">
        <v>3.7860305959915198E-14</v>
      </c>
      <c r="B149">
        <v>-0.48502879253459402</v>
      </c>
      <c r="C149">
        <v>0.23799999999999999</v>
      </c>
      <c r="D149">
        <v>0.36</v>
      </c>
      <c r="E149">
        <v>5.2618253223090098E-10</v>
      </c>
      <c r="F149" t="s">
        <v>445</v>
      </c>
      <c r="G149" t="s">
        <v>446</v>
      </c>
      <c r="H149" t="str">
        <f>HYPERLINK("https://zfin.org/ZDB-GENE-131127-95")</f>
        <v>https://zfin.org/ZDB-GENE-131127-95</v>
      </c>
      <c r="I149" t="s">
        <v>447</v>
      </c>
    </row>
    <row r="150" spans="1:9">
      <c r="A150">
        <v>4.2206538643577297E-14</v>
      </c>
      <c r="B150">
        <v>-0.29953372573493298</v>
      </c>
      <c r="C150">
        <v>0.08</v>
      </c>
      <c r="D150">
        <v>0.17599999999999999</v>
      </c>
      <c r="E150">
        <v>5.8658647406843804E-10</v>
      </c>
      <c r="F150" t="s">
        <v>448</v>
      </c>
      <c r="G150" t="s">
        <v>449</v>
      </c>
      <c r="H150" t="str">
        <f>HYPERLINK("https://zfin.org/ZDB-GENE-080722-2")</f>
        <v>https://zfin.org/ZDB-GENE-080722-2</v>
      </c>
      <c r="I150" t="s">
        <v>450</v>
      </c>
    </row>
    <row r="151" spans="1:9">
      <c r="A151">
        <v>6.1660454050408306E-14</v>
      </c>
      <c r="B151">
        <v>-0.232733166751078</v>
      </c>
      <c r="C151">
        <v>0.33900000000000002</v>
      </c>
      <c r="D151">
        <v>0.49199999999999999</v>
      </c>
      <c r="E151">
        <v>8.5695699039257396E-10</v>
      </c>
      <c r="F151" t="s">
        <v>451</v>
      </c>
      <c r="G151" t="s">
        <v>452</v>
      </c>
      <c r="H151" t="str">
        <f>HYPERLINK("https://zfin.org/ZDB-GENE-040718-183")</f>
        <v>https://zfin.org/ZDB-GENE-040718-183</v>
      </c>
      <c r="I151" t="s">
        <v>453</v>
      </c>
    </row>
    <row r="152" spans="1:9">
      <c r="A152">
        <v>8.2293442907778601E-14</v>
      </c>
      <c r="B152">
        <v>-0.21043421424023501</v>
      </c>
      <c r="C152">
        <v>5.2999999999999999E-2</v>
      </c>
      <c r="D152">
        <v>0.13700000000000001</v>
      </c>
      <c r="E152">
        <v>1.14371426953231E-9</v>
      </c>
      <c r="F152" t="s">
        <v>454</v>
      </c>
      <c r="G152" t="s">
        <v>455</v>
      </c>
      <c r="H152" t="str">
        <f>HYPERLINK("https://zfin.org/ZDB-GENE-040801-19")</f>
        <v>https://zfin.org/ZDB-GENE-040801-19</v>
      </c>
      <c r="I152" t="s">
        <v>456</v>
      </c>
    </row>
    <row r="153" spans="1:9">
      <c r="A153">
        <v>8.9742662566601698E-14</v>
      </c>
      <c r="B153">
        <v>-0.22586167335184401</v>
      </c>
      <c r="C153">
        <v>8.5999999999999993E-2</v>
      </c>
      <c r="D153">
        <v>0.183</v>
      </c>
      <c r="E153">
        <v>1.2472435243506299E-9</v>
      </c>
      <c r="F153" t="s">
        <v>457</v>
      </c>
      <c r="G153" t="s">
        <v>458</v>
      </c>
      <c r="H153" t="str">
        <f>HYPERLINK("https://zfin.org/ZDB-GENE-040718-245")</f>
        <v>https://zfin.org/ZDB-GENE-040718-245</v>
      </c>
      <c r="I153" t="s">
        <v>459</v>
      </c>
    </row>
    <row r="154" spans="1:9">
      <c r="A154">
        <v>9.0475768393850294E-14</v>
      </c>
      <c r="B154">
        <v>-0.265237040867563</v>
      </c>
      <c r="C154">
        <v>0.316</v>
      </c>
      <c r="D154">
        <v>0.45400000000000001</v>
      </c>
      <c r="E154">
        <v>1.2574322291377301E-9</v>
      </c>
      <c r="F154" t="s">
        <v>460</v>
      </c>
      <c r="G154" t="s">
        <v>461</v>
      </c>
      <c r="H154" t="str">
        <f>HYPERLINK("https://zfin.org/ZDB-GENE-050419-45")</f>
        <v>https://zfin.org/ZDB-GENE-050419-45</v>
      </c>
      <c r="I154" t="s">
        <v>462</v>
      </c>
    </row>
    <row r="155" spans="1:9">
      <c r="A155">
        <v>1.1520041508569999E-13</v>
      </c>
      <c r="B155">
        <v>-0.187615146113632</v>
      </c>
      <c r="C155">
        <v>0.71199999999999997</v>
      </c>
      <c r="D155">
        <v>0.83</v>
      </c>
      <c r="E155">
        <v>1.60105536886105E-9</v>
      </c>
      <c r="F155" t="s">
        <v>463</v>
      </c>
      <c r="G155" t="s">
        <v>464</v>
      </c>
      <c r="H155" t="str">
        <f>HYPERLINK("https://zfin.org/ZDB-GENE-030131-618")</f>
        <v>https://zfin.org/ZDB-GENE-030131-618</v>
      </c>
      <c r="I155" t="s">
        <v>465</v>
      </c>
    </row>
    <row r="156" spans="1:9">
      <c r="A156">
        <v>1.4338964543310199E-13</v>
      </c>
      <c r="B156">
        <v>-0.20750757228797001</v>
      </c>
      <c r="C156">
        <v>0.77900000000000003</v>
      </c>
      <c r="D156">
        <v>0.878</v>
      </c>
      <c r="E156">
        <v>1.9928292922292501E-9</v>
      </c>
      <c r="F156" t="s">
        <v>466</v>
      </c>
      <c r="G156" t="s">
        <v>467</v>
      </c>
      <c r="H156" t="str">
        <f>HYPERLINK("https://zfin.org/ZDB-GENE-051030-81")</f>
        <v>https://zfin.org/ZDB-GENE-051030-81</v>
      </c>
      <c r="I156" t="s">
        <v>468</v>
      </c>
    </row>
    <row r="157" spans="1:9">
      <c r="A157">
        <v>1.52355959563495E-13</v>
      </c>
      <c r="B157">
        <v>-0.215023527544387</v>
      </c>
      <c r="C157">
        <v>0.35699999999999998</v>
      </c>
      <c r="D157">
        <v>0.504</v>
      </c>
      <c r="E157">
        <v>2.1174431260134599E-9</v>
      </c>
      <c r="F157" t="s">
        <v>469</v>
      </c>
      <c r="G157" t="s">
        <v>470</v>
      </c>
      <c r="H157" t="str">
        <f>HYPERLINK("https://zfin.org/ZDB-GENE-050522-174")</f>
        <v>https://zfin.org/ZDB-GENE-050522-174</v>
      </c>
      <c r="I157" t="s">
        <v>471</v>
      </c>
    </row>
    <row r="158" spans="1:9">
      <c r="A158">
        <v>1.5794490309237699E-13</v>
      </c>
      <c r="B158">
        <v>-0.25460091463145901</v>
      </c>
      <c r="C158">
        <v>0.47599999999999998</v>
      </c>
      <c r="D158">
        <v>0.61099999999999999</v>
      </c>
      <c r="E158">
        <v>2.1951182631778599E-9</v>
      </c>
      <c r="F158" t="s">
        <v>472</v>
      </c>
      <c r="G158" t="s">
        <v>473</v>
      </c>
      <c r="H158" t="str">
        <f>HYPERLINK("https://zfin.org/ZDB-GENE-070928-23")</f>
        <v>https://zfin.org/ZDB-GENE-070928-23</v>
      </c>
      <c r="I158" t="s">
        <v>474</v>
      </c>
    </row>
    <row r="159" spans="1:9">
      <c r="A159">
        <v>1.96804316368634E-13</v>
      </c>
      <c r="B159">
        <v>-0.26788855315669002</v>
      </c>
      <c r="C159">
        <v>0.40899999999999997</v>
      </c>
      <c r="D159">
        <v>0.54900000000000004</v>
      </c>
      <c r="E159">
        <v>2.73518638889128E-9</v>
      </c>
      <c r="F159" t="s">
        <v>475</v>
      </c>
      <c r="G159" t="s">
        <v>476</v>
      </c>
      <c r="H159" t="str">
        <f>HYPERLINK("https://zfin.org/ZDB-GENE-030131-4678")</f>
        <v>https://zfin.org/ZDB-GENE-030131-4678</v>
      </c>
      <c r="I159" t="s">
        <v>477</v>
      </c>
    </row>
    <row r="160" spans="1:9">
      <c r="A160">
        <v>2.00303991383668E-13</v>
      </c>
      <c r="B160">
        <v>-0.24799208829092401</v>
      </c>
      <c r="C160">
        <v>0.30199999999999999</v>
      </c>
      <c r="D160">
        <v>0.439</v>
      </c>
      <c r="E160">
        <v>2.78382487225021E-9</v>
      </c>
      <c r="F160" t="s">
        <v>478</v>
      </c>
      <c r="G160" t="s">
        <v>479</v>
      </c>
      <c r="H160" t="str">
        <f>HYPERLINK("https://zfin.org/ZDB-GENE-040808-46")</f>
        <v>https://zfin.org/ZDB-GENE-040808-46</v>
      </c>
      <c r="I160" t="s">
        <v>480</v>
      </c>
    </row>
    <row r="161" spans="1:9">
      <c r="A161">
        <v>2.0378528760684301E-13</v>
      </c>
      <c r="B161">
        <v>0.28932130135300799</v>
      </c>
      <c r="C161">
        <v>0.72099999999999997</v>
      </c>
      <c r="D161">
        <v>0.69299999999999995</v>
      </c>
      <c r="E161">
        <v>2.8322079271599099E-9</v>
      </c>
      <c r="F161" t="s">
        <v>481</v>
      </c>
      <c r="G161" t="s">
        <v>482</v>
      </c>
      <c r="H161" t="str">
        <f>HYPERLINK("https://zfin.org/ZDB-GENE-030131-488")</f>
        <v>https://zfin.org/ZDB-GENE-030131-488</v>
      </c>
      <c r="I161" t="s">
        <v>483</v>
      </c>
    </row>
    <row r="162" spans="1:9">
      <c r="A162">
        <v>2.2272272253978799E-13</v>
      </c>
      <c r="B162">
        <v>-0.27650538411759701</v>
      </c>
      <c r="C162">
        <v>8.5999999999999993E-2</v>
      </c>
      <c r="D162">
        <v>0.18</v>
      </c>
      <c r="E162">
        <v>3.0954003978579798E-9</v>
      </c>
      <c r="F162" t="s">
        <v>484</v>
      </c>
      <c r="G162" t="s">
        <v>485</v>
      </c>
      <c r="H162" t="str">
        <f>HYPERLINK("https://zfin.org/ZDB-GENE-040426-780")</f>
        <v>https://zfin.org/ZDB-GENE-040426-780</v>
      </c>
      <c r="I162" t="s">
        <v>486</v>
      </c>
    </row>
    <row r="163" spans="1:9">
      <c r="A163">
        <v>2.2786564051920002E-13</v>
      </c>
      <c r="B163">
        <v>-0.26213218874250899</v>
      </c>
      <c r="C163">
        <v>0.34499999999999997</v>
      </c>
      <c r="D163">
        <v>0.48099999999999998</v>
      </c>
      <c r="E163">
        <v>3.16687667193584E-9</v>
      </c>
      <c r="F163" t="s">
        <v>487</v>
      </c>
      <c r="G163" t="s">
        <v>488</v>
      </c>
      <c r="H163" t="str">
        <f>HYPERLINK("https://zfin.org/ZDB-GENE-030131-5493")</f>
        <v>https://zfin.org/ZDB-GENE-030131-5493</v>
      </c>
      <c r="I163" t="s">
        <v>489</v>
      </c>
    </row>
    <row r="164" spans="1:9">
      <c r="A164">
        <v>2.8476646948605598E-13</v>
      </c>
      <c r="B164">
        <v>-0.25628110917015101</v>
      </c>
      <c r="C164">
        <v>9.2999999999999999E-2</v>
      </c>
      <c r="D164">
        <v>0.19</v>
      </c>
      <c r="E164">
        <v>3.9576843929171999E-9</v>
      </c>
      <c r="F164" t="s">
        <v>490</v>
      </c>
      <c r="G164" t="s">
        <v>491</v>
      </c>
      <c r="H164" t="str">
        <f>HYPERLINK("https://zfin.org/ZDB-GENE-040426-2018")</f>
        <v>https://zfin.org/ZDB-GENE-040426-2018</v>
      </c>
      <c r="I164" t="s">
        <v>492</v>
      </c>
    </row>
    <row r="165" spans="1:9">
      <c r="A165">
        <v>2.90202455449539E-13</v>
      </c>
      <c r="B165">
        <v>-0.26495397433032403</v>
      </c>
      <c r="C165">
        <v>0.11899999999999999</v>
      </c>
      <c r="D165">
        <v>0.224</v>
      </c>
      <c r="E165">
        <v>4.0332337258377E-9</v>
      </c>
      <c r="F165" t="s">
        <v>493</v>
      </c>
      <c r="G165" t="s">
        <v>494</v>
      </c>
      <c r="H165" t="str">
        <f>HYPERLINK("https://zfin.org/ZDB-GENE-001212-5")</f>
        <v>https://zfin.org/ZDB-GENE-001212-5</v>
      </c>
      <c r="I165" t="s">
        <v>495</v>
      </c>
    </row>
    <row r="166" spans="1:9">
      <c r="A166">
        <v>2.9435843485997601E-13</v>
      </c>
      <c r="B166">
        <v>-0.225185558094876</v>
      </c>
      <c r="C166">
        <v>0.41699999999999998</v>
      </c>
      <c r="D166">
        <v>0.56000000000000005</v>
      </c>
      <c r="E166">
        <v>4.0909935276839397E-9</v>
      </c>
      <c r="F166" t="s">
        <v>496</v>
      </c>
      <c r="G166" t="s">
        <v>497</v>
      </c>
      <c r="H166" t="str">
        <f>HYPERLINK("https://zfin.org/ZDB-GENE-120215-185")</f>
        <v>https://zfin.org/ZDB-GENE-120215-185</v>
      </c>
      <c r="I166" t="s">
        <v>498</v>
      </c>
    </row>
    <row r="167" spans="1:9">
      <c r="A167">
        <v>4.4472971542288298E-13</v>
      </c>
      <c r="B167">
        <v>-0.19844009776615201</v>
      </c>
      <c r="C167">
        <v>0.64800000000000002</v>
      </c>
      <c r="D167">
        <v>0.77700000000000002</v>
      </c>
      <c r="E167">
        <v>6.18085358494723E-9</v>
      </c>
      <c r="F167" t="s">
        <v>499</v>
      </c>
      <c r="G167" t="s">
        <v>500</v>
      </c>
      <c r="H167" t="str">
        <f>HYPERLINK("https://zfin.org/ZDB-GENE-030131-4900")</f>
        <v>https://zfin.org/ZDB-GENE-030131-4900</v>
      </c>
      <c r="I167" t="s">
        <v>501</v>
      </c>
    </row>
    <row r="168" spans="1:9">
      <c r="A168">
        <v>5.8838524678966596E-13</v>
      </c>
      <c r="B168">
        <v>-0.262628009034582</v>
      </c>
      <c r="C168">
        <v>0.29099999999999998</v>
      </c>
      <c r="D168">
        <v>0.42499999999999999</v>
      </c>
      <c r="E168">
        <v>8.1773781598827701E-9</v>
      </c>
      <c r="F168" t="s">
        <v>502</v>
      </c>
      <c r="G168" t="s">
        <v>503</v>
      </c>
      <c r="H168" t="str">
        <f>HYPERLINK("https://zfin.org/ZDB-GENE-050411-10")</f>
        <v>https://zfin.org/ZDB-GENE-050411-10</v>
      </c>
      <c r="I168" t="s">
        <v>504</v>
      </c>
    </row>
    <row r="169" spans="1:9">
      <c r="A169">
        <v>7.5063960038102905E-13</v>
      </c>
      <c r="B169">
        <v>-0.18673776853926399</v>
      </c>
      <c r="C169">
        <v>5.8000000000000003E-2</v>
      </c>
      <c r="D169">
        <v>0.13900000000000001</v>
      </c>
      <c r="E169">
        <v>1.04323891660955E-8</v>
      </c>
      <c r="F169" t="s">
        <v>505</v>
      </c>
      <c r="G169" t="s">
        <v>506</v>
      </c>
      <c r="H169" t="str">
        <f>HYPERLINK("https://zfin.org/ZDB-GENE-040426-1590")</f>
        <v>https://zfin.org/ZDB-GENE-040426-1590</v>
      </c>
      <c r="I169" t="s">
        <v>507</v>
      </c>
    </row>
    <row r="170" spans="1:9">
      <c r="A170">
        <v>7.8581466576174403E-13</v>
      </c>
      <c r="B170">
        <v>-0.22691597075620801</v>
      </c>
      <c r="C170">
        <v>0.151</v>
      </c>
      <c r="D170">
        <v>0.26500000000000001</v>
      </c>
      <c r="E170">
        <v>1.09212522247567E-8</v>
      </c>
      <c r="F170" t="s">
        <v>508</v>
      </c>
      <c r="G170" t="s">
        <v>509</v>
      </c>
      <c r="H170" t="str">
        <f>HYPERLINK("https://zfin.org/ZDB-GENE-120215-186")</f>
        <v>https://zfin.org/ZDB-GENE-120215-186</v>
      </c>
      <c r="I170" t="s">
        <v>510</v>
      </c>
    </row>
    <row r="171" spans="1:9">
      <c r="A171">
        <v>8.1588202343229403E-13</v>
      </c>
      <c r="B171">
        <v>0.163117667819766</v>
      </c>
      <c r="C171">
        <v>0.96299999999999997</v>
      </c>
      <c r="D171">
        <v>0.96499999999999997</v>
      </c>
      <c r="E171">
        <v>1.1339128361661999E-8</v>
      </c>
      <c r="F171" t="s">
        <v>511</v>
      </c>
      <c r="G171" t="s">
        <v>512</v>
      </c>
      <c r="H171" t="str">
        <f>HYPERLINK("https://zfin.org/ZDB-GENE-000629-1")</f>
        <v>https://zfin.org/ZDB-GENE-000629-1</v>
      </c>
      <c r="I171" t="s">
        <v>513</v>
      </c>
    </row>
    <row r="172" spans="1:9">
      <c r="A172">
        <v>1.1197770595208301E-12</v>
      </c>
      <c r="B172">
        <v>0.26441457028631099</v>
      </c>
      <c r="C172">
        <v>0.65400000000000003</v>
      </c>
      <c r="D172">
        <v>0.60799999999999998</v>
      </c>
      <c r="E172">
        <v>1.5562661573220501E-8</v>
      </c>
      <c r="F172" t="s">
        <v>514</v>
      </c>
      <c r="G172" t="s">
        <v>515</v>
      </c>
      <c r="H172" t="str">
        <f>HYPERLINK("https://zfin.org/ZDB-GENE-031113-14")</f>
        <v>https://zfin.org/ZDB-GENE-031113-14</v>
      </c>
      <c r="I172" t="s">
        <v>516</v>
      </c>
    </row>
    <row r="173" spans="1:9">
      <c r="A173">
        <v>1.36995810413601E-12</v>
      </c>
      <c r="B173">
        <v>-0.20417920019181901</v>
      </c>
      <c r="C173">
        <v>0.23100000000000001</v>
      </c>
      <c r="D173">
        <v>0.36399999999999999</v>
      </c>
      <c r="E173">
        <v>1.9039677731282298E-8</v>
      </c>
      <c r="F173" t="s">
        <v>517</v>
      </c>
      <c r="G173" t="s">
        <v>518</v>
      </c>
      <c r="H173" t="str">
        <f>HYPERLINK("https://zfin.org/ZDB-GENE-000406-5")</f>
        <v>https://zfin.org/ZDB-GENE-000406-5</v>
      </c>
      <c r="I173" t="s">
        <v>519</v>
      </c>
    </row>
    <row r="174" spans="1:9">
      <c r="A174">
        <v>1.9561357000147698E-12</v>
      </c>
      <c r="B174">
        <v>-0.19326445213954499</v>
      </c>
      <c r="C174">
        <v>0.247</v>
      </c>
      <c r="D174">
        <v>0.38200000000000001</v>
      </c>
      <c r="E174">
        <v>2.71863739588053E-8</v>
      </c>
      <c r="F174" t="s">
        <v>520</v>
      </c>
      <c r="G174" t="s">
        <v>521</v>
      </c>
      <c r="H174" t="str">
        <f>HYPERLINK("https://zfin.org/ZDB-GENE-050208-573")</f>
        <v>https://zfin.org/ZDB-GENE-050208-573</v>
      </c>
      <c r="I174" t="s">
        <v>522</v>
      </c>
    </row>
    <row r="175" spans="1:9">
      <c r="A175">
        <v>2.0815568756371202E-12</v>
      </c>
      <c r="B175">
        <v>-0.190372335589574</v>
      </c>
      <c r="C175">
        <v>8.4000000000000005E-2</v>
      </c>
      <c r="D175">
        <v>0.17399999999999999</v>
      </c>
      <c r="E175">
        <v>2.89294774576047E-8</v>
      </c>
      <c r="F175" t="s">
        <v>523</v>
      </c>
      <c r="G175" t="s">
        <v>524</v>
      </c>
      <c r="H175" t="str">
        <f>HYPERLINK("https://zfin.org/ZDB-GENE-030410-2")</f>
        <v>https://zfin.org/ZDB-GENE-030410-2</v>
      </c>
      <c r="I175" t="s">
        <v>525</v>
      </c>
    </row>
    <row r="176" spans="1:9">
      <c r="A176">
        <v>2.1780590641056298E-12</v>
      </c>
      <c r="B176">
        <v>0.15648604917805001</v>
      </c>
      <c r="C176">
        <v>0.96299999999999997</v>
      </c>
      <c r="D176">
        <v>0.96299999999999997</v>
      </c>
      <c r="E176">
        <v>3.0270664872939998E-8</v>
      </c>
      <c r="F176" t="s">
        <v>526</v>
      </c>
      <c r="G176" t="s">
        <v>527</v>
      </c>
      <c r="H176" t="str">
        <f>HYPERLINK("https://zfin.org/ZDB-GENE-020423-1")</f>
        <v>https://zfin.org/ZDB-GENE-020423-1</v>
      </c>
      <c r="I176" t="s">
        <v>528</v>
      </c>
    </row>
    <row r="177" spans="1:9">
      <c r="A177">
        <v>2.3828945347265098E-12</v>
      </c>
      <c r="B177">
        <v>-0.21155892485574701</v>
      </c>
      <c r="C177">
        <v>7.9000000000000001E-2</v>
      </c>
      <c r="D177">
        <v>0.16700000000000001</v>
      </c>
      <c r="E177">
        <v>3.3117468243629097E-8</v>
      </c>
      <c r="F177" t="s">
        <v>529</v>
      </c>
      <c r="G177" t="s">
        <v>530</v>
      </c>
      <c r="H177" t="str">
        <f>HYPERLINK("https://zfin.org/ZDB-GENE-030131-1264")</f>
        <v>https://zfin.org/ZDB-GENE-030131-1264</v>
      </c>
      <c r="I177" t="s">
        <v>531</v>
      </c>
    </row>
    <row r="178" spans="1:9">
      <c r="A178">
        <v>2.49536106998156E-12</v>
      </c>
      <c r="B178">
        <v>-0.206937839120582</v>
      </c>
      <c r="C178">
        <v>0.41899999999999998</v>
      </c>
      <c r="D178">
        <v>0.55700000000000005</v>
      </c>
      <c r="E178">
        <v>3.4680528150603702E-8</v>
      </c>
      <c r="F178" t="s">
        <v>532</v>
      </c>
      <c r="G178" t="s">
        <v>533</v>
      </c>
      <c r="H178" t="str">
        <f>HYPERLINK("https://zfin.org/ZDB-GENE-030826-15")</f>
        <v>https://zfin.org/ZDB-GENE-030826-15</v>
      </c>
      <c r="I178" t="s">
        <v>534</v>
      </c>
    </row>
    <row r="179" spans="1:9">
      <c r="A179">
        <v>2.9833956859867998E-12</v>
      </c>
      <c r="B179">
        <v>0.14550924071954699</v>
      </c>
      <c r="C179">
        <v>0.96599999999999997</v>
      </c>
      <c r="D179">
        <v>0.98099999999999998</v>
      </c>
      <c r="E179">
        <v>4.1463233243844497E-8</v>
      </c>
      <c r="F179" t="s">
        <v>535</v>
      </c>
      <c r="G179" t="s">
        <v>536</v>
      </c>
      <c r="H179" t="str">
        <f>HYPERLINK("https://zfin.org/ZDB-GENE-040801-183")</f>
        <v>https://zfin.org/ZDB-GENE-040801-183</v>
      </c>
      <c r="I179" t="s">
        <v>537</v>
      </c>
    </row>
    <row r="180" spans="1:9">
      <c r="A180">
        <v>5.4658494089596398E-12</v>
      </c>
      <c r="B180">
        <v>0.14191070012731399</v>
      </c>
      <c r="C180">
        <v>0.97099999999999997</v>
      </c>
      <c r="D180">
        <v>0.98399999999999999</v>
      </c>
      <c r="E180">
        <v>7.5964375085721099E-8</v>
      </c>
      <c r="F180" t="s">
        <v>538</v>
      </c>
      <c r="G180" t="s">
        <v>539</v>
      </c>
      <c r="H180" t="str">
        <f>HYPERLINK("https://zfin.org/ZDB-GENE-030131-8646")</f>
        <v>https://zfin.org/ZDB-GENE-030131-8646</v>
      </c>
      <c r="I180" t="s">
        <v>540</v>
      </c>
    </row>
    <row r="181" spans="1:9">
      <c r="A181">
        <v>6.2049585650460702E-12</v>
      </c>
      <c r="B181">
        <v>-0.23258257013416</v>
      </c>
      <c r="C181">
        <v>0.35799999999999998</v>
      </c>
      <c r="D181">
        <v>0.497</v>
      </c>
      <c r="E181">
        <v>8.6236514137010296E-8</v>
      </c>
      <c r="F181" t="s">
        <v>541</v>
      </c>
      <c r="G181" t="s">
        <v>542</v>
      </c>
      <c r="H181" t="str">
        <f>HYPERLINK("https://zfin.org/ZDB-GENE-980526-416")</f>
        <v>https://zfin.org/ZDB-GENE-980526-416</v>
      </c>
      <c r="I181" t="s">
        <v>543</v>
      </c>
    </row>
    <row r="182" spans="1:9">
      <c r="A182">
        <v>6.6328408854203504E-12</v>
      </c>
      <c r="B182">
        <v>-0.21742877916365599</v>
      </c>
      <c r="C182">
        <v>5.0999999999999997E-2</v>
      </c>
      <c r="D182">
        <v>0.125</v>
      </c>
      <c r="E182">
        <v>9.2183222625571998E-8</v>
      </c>
      <c r="F182" t="s">
        <v>544</v>
      </c>
      <c r="G182" t="s">
        <v>545</v>
      </c>
      <c r="H182" t="str">
        <f>HYPERLINK("https://zfin.org/ZDB-GENE-131127-337")</f>
        <v>https://zfin.org/ZDB-GENE-131127-337</v>
      </c>
      <c r="I182" t="s">
        <v>546</v>
      </c>
    </row>
    <row r="183" spans="1:9">
      <c r="A183">
        <v>8.6027678708594203E-12</v>
      </c>
      <c r="B183">
        <v>-0.21365490193710701</v>
      </c>
      <c r="C183">
        <v>6.2E-2</v>
      </c>
      <c r="D183">
        <v>0.14000000000000001</v>
      </c>
      <c r="E183">
        <v>1.1956126786920399E-7</v>
      </c>
      <c r="F183" t="s">
        <v>547</v>
      </c>
      <c r="G183" t="s">
        <v>548</v>
      </c>
      <c r="H183" t="str">
        <f>HYPERLINK("https://zfin.org/ZDB-GENE-040426-1877")</f>
        <v>https://zfin.org/ZDB-GENE-040426-1877</v>
      </c>
      <c r="I183" t="s">
        <v>549</v>
      </c>
    </row>
    <row r="184" spans="1:9">
      <c r="A184">
        <v>9.1089994576234603E-12</v>
      </c>
      <c r="B184">
        <v>-0.20631166668706699</v>
      </c>
      <c r="C184">
        <v>0.13300000000000001</v>
      </c>
      <c r="D184">
        <v>0.23699999999999999</v>
      </c>
      <c r="E184">
        <v>1.2659687446205099E-7</v>
      </c>
      <c r="F184" t="s">
        <v>550</v>
      </c>
      <c r="G184" t="s">
        <v>551</v>
      </c>
      <c r="H184" t="str">
        <f>HYPERLINK("https://zfin.org/ZDB-GENE-040426-2528")</f>
        <v>https://zfin.org/ZDB-GENE-040426-2528</v>
      </c>
      <c r="I184" t="s">
        <v>552</v>
      </c>
    </row>
    <row r="185" spans="1:9">
      <c r="A185">
        <v>9.7591791181537402E-12</v>
      </c>
      <c r="B185">
        <v>0.186362042510961</v>
      </c>
      <c r="C185">
        <v>0.79900000000000004</v>
      </c>
      <c r="D185">
        <v>0.74399999999999999</v>
      </c>
      <c r="E185">
        <v>1.3563307138410099E-7</v>
      </c>
      <c r="F185" t="s">
        <v>553</v>
      </c>
      <c r="G185" t="s">
        <v>554</v>
      </c>
      <c r="H185" t="str">
        <f>HYPERLINK("https://zfin.org/ZDB-GENE-991110-23")</f>
        <v>https://zfin.org/ZDB-GENE-991110-23</v>
      </c>
      <c r="I185" t="s">
        <v>555</v>
      </c>
    </row>
    <row r="186" spans="1:9">
      <c r="A186">
        <v>1.27990540343449E-11</v>
      </c>
      <c r="B186">
        <v>0.29041415309992802</v>
      </c>
      <c r="C186">
        <v>0.127</v>
      </c>
      <c r="D186">
        <v>5.8999999999999997E-2</v>
      </c>
      <c r="E186">
        <v>1.7788125296932599E-7</v>
      </c>
      <c r="F186" t="s">
        <v>556</v>
      </c>
      <c r="G186" t="s">
        <v>557</v>
      </c>
      <c r="H186" t="str">
        <f>HYPERLINK("https://zfin.org/ZDB-GENE-040718-70")</f>
        <v>https://zfin.org/ZDB-GENE-040718-70</v>
      </c>
      <c r="I186" t="s">
        <v>558</v>
      </c>
    </row>
    <row r="187" spans="1:9">
      <c r="A187">
        <v>1.3308578242473701E-11</v>
      </c>
      <c r="B187">
        <v>0.12949505408425099</v>
      </c>
      <c r="C187">
        <v>0.98899999999999999</v>
      </c>
      <c r="D187">
        <v>0.99299999999999999</v>
      </c>
      <c r="E187">
        <v>1.8496262041389999E-7</v>
      </c>
      <c r="F187" t="s">
        <v>559</v>
      </c>
      <c r="G187" t="s">
        <v>560</v>
      </c>
      <c r="H187" t="str">
        <f>HYPERLINK("https://zfin.org/ZDB-GENE-040426-1033")</f>
        <v>https://zfin.org/ZDB-GENE-040426-1033</v>
      </c>
      <c r="I187" t="s">
        <v>561</v>
      </c>
    </row>
    <row r="188" spans="1:9">
      <c r="A188">
        <v>1.41415814970069E-11</v>
      </c>
      <c r="B188">
        <v>-0.28229903197402301</v>
      </c>
      <c r="C188">
        <v>0.23599999999999999</v>
      </c>
      <c r="D188">
        <v>0.35299999999999998</v>
      </c>
      <c r="E188">
        <v>1.96539699645402E-7</v>
      </c>
      <c r="F188" t="s">
        <v>562</v>
      </c>
      <c r="G188" t="s">
        <v>563</v>
      </c>
      <c r="H188" t="str">
        <f>HYPERLINK("https://zfin.org/ZDB-GENE-040426-2517")</f>
        <v>https://zfin.org/ZDB-GENE-040426-2517</v>
      </c>
      <c r="I188" t="s">
        <v>564</v>
      </c>
    </row>
    <row r="189" spans="1:9">
      <c r="A189">
        <v>1.84547595814077E-11</v>
      </c>
      <c r="B189">
        <v>0.50922249164453504</v>
      </c>
      <c r="C189">
        <v>0.64700000000000002</v>
      </c>
      <c r="D189">
        <v>0.59299999999999997</v>
      </c>
      <c r="E189">
        <v>2.56484248662405E-7</v>
      </c>
      <c r="F189" t="s">
        <v>565</v>
      </c>
      <c r="G189" t="s">
        <v>566</v>
      </c>
      <c r="H189" t="str">
        <f>HYPERLINK("https://zfin.org/ZDB-GENE-020806-4")</f>
        <v>https://zfin.org/ZDB-GENE-020806-4</v>
      </c>
      <c r="I189" t="s">
        <v>567</v>
      </c>
    </row>
    <row r="190" spans="1:9">
      <c r="A190">
        <v>1.8537211438636799E-11</v>
      </c>
      <c r="B190">
        <v>-0.243867604578799</v>
      </c>
      <c r="C190">
        <v>0.104</v>
      </c>
      <c r="D190">
        <v>0.19400000000000001</v>
      </c>
      <c r="E190">
        <v>2.5763016457417401E-7</v>
      </c>
      <c r="F190" t="s">
        <v>568</v>
      </c>
      <c r="G190" t="s">
        <v>569</v>
      </c>
      <c r="H190" t="str">
        <f>HYPERLINK("https://zfin.org/ZDB-GENE-030131-7626")</f>
        <v>https://zfin.org/ZDB-GENE-030131-7626</v>
      </c>
      <c r="I190" t="s">
        <v>570</v>
      </c>
    </row>
    <row r="191" spans="1:9">
      <c r="A191">
        <v>2.72144558747493E-11</v>
      </c>
      <c r="B191">
        <v>-0.20506927356231999</v>
      </c>
      <c r="C191">
        <v>0.38300000000000001</v>
      </c>
      <c r="D191">
        <v>0.51100000000000001</v>
      </c>
      <c r="E191">
        <v>3.7822650774726501E-7</v>
      </c>
      <c r="F191" t="s">
        <v>571</v>
      </c>
      <c r="G191" t="s">
        <v>572</v>
      </c>
      <c r="H191" t="str">
        <f>HYPERLINK("https://zfin.org/ZDB-GENE-040426-1079")</f>
        <v>https://zfin.org/ZDB-GENE-040426-1079</v>
      </c>
      <c r="I191" t="s">
        <v>573</v>
      </c>
    </row>
    <row r="192" spans="1:9">
      <c r="A192">
        <v>2.73011117032659E-11</v>
      </c>
      <c r="B192">
        <v>-0.22887160198978801</v>
      </c>
      <c r="C192">
        <v>0.52900000000000003</v>
      </c>
      <c r="D192">
        <v>0.65300000000000002</v>
      </c>
      <c r="E192">
        <v>3.7943085045198998E-7</v>
      </c>
      <c r="F192" t="s">
        <v>574</v>
      </c>
      <c r="G192" t="s">
        <v>575</v>
      </c>
      <c r="H192" t="str">
        <f>HYPERLINK("https://zfin.org/ZDB-GENE-050308-1")</f>
        <v>https://zfin.org/ZDB-GENE-050308-1</v>
      </c>
      <c r="I192" t="s">
        <v>576</v>
      </c>
    </row>
    <row r="193" spans="1:9">
      <c r="A193">
        <v>3.3206658686480102E-11</v>
      </c>
      <c r="B193">
        <v>-0.20884889948117</v>
      </c>
      <c r="C193">
        <v>0.372</v>
      </c>
      <c r="D193">
        <v>0.503</v>
      </c>
      <c r="E193">
        <v>4.6150614242469998E-7</v>
      </c>
      <c r="F193" t="s">
        <v>577</v>
      </c>
      <c r="G193" t="s">
        <v>578</v>
      </c>
      <c r="H193" t="str">
        <f>HYPERLINK("https://zfin.org/ZDB-GENE-060315-3")</f>
        <v>https://zfin.org/ZDB-GENE-060315-3</v>
      </c>
      <c r="I193" t="s">
        <v>579</v>
      </c>
    </row>
    <row r="194" spans="1:9">
      <c r="A194">
        <v>4.2126296472779598E-11</v>
      </c>
      <c r="B194">
        <v>0.33327842584965001</v>
      </c>
      <c r="C194">
        <v>0.63800000000000001</v>
      </c>
      <c r="D194">
        <v>0.58099999999999996</v>
      </c>
      <c r="E194">
        <v>5.8547126837869097E-7</v>
      </c>
      <c r="F194" t="s">
        <v>580</v>
      </c>
      <c r="G194" t="s">
        <v>581</v>
      </c>
      <c r="H194" t="str">
        <f>HYPERLINK("https://zfin.org/ZDB-GENE-031002-33")</f>
        <v>https://zfin.org/ZDB-GENE-031002-33</v>
      </c>
      <c r="I194" t="s">
        <v>582</v>
      </c>
    </row>
    <row r="195" spans="1:9">
      <c r="A195">
        <v>5.6620943101315597E-11</v>
      </c>
      <c r="B195">
        <v>-0.15749343289138601</v>
      </c>
      <c r="C195">
        <v>0.70199999999999996</v>
      </c>
      <c r="D195">
        <v>0.82899999999999996</v>
      </c>
      <c r="E195">
        <v>7.86917867222085E-7</v>
      </c>
      <c r="F195" t="s">
        <v>583</v>
      </c>
      <c r="G195" t="s">
        <v>584</v>
      </c>
      <c r="H195" t="str">
        <f>HYPERLINK("https://zfin.org/ZDB-GENE-030131-341")</f>
        <v>https://zfin.org/ZDB-GENE-030131-341</v>
      </c>
      <c r="I195" t="s">
        <v>585</v>
      </c>
    </row>
    <row r="196" spans="1:9">
      <c r="A196">
        <v>6.1840187114613694E-11</v>
      </c>
      <c r="B196">
        <v>-0.30549996791457901</v>
      </c>
      <c r="C196">
        <v>0.108</v>
      </c>
      <c r="D196">
        <v>0.19600000000000001</v>
      </c>
      <c r="E196">
        <v>8.5945492051890196E-7</v>
      </c>
      <c r="F196" t="s">
        <v>586</v>
      </c>
      <c r="G196" t="s">
        <v>587</v>
      </c>
      <c r="H196" t="str">
        <f>HYPERLINK("https://zfin.org/ZDB-GENE-121214-253")</f>
        <v>https://zfin.org/ZDB-GENE-121214-253</v>
      </c>
      <c r="I196" t="s">
        <v>588</v>
      </c>
    </row>
    <row r="197" spans="1:9">
      <c r="A197">
        <v>7.1572062473164997E-11</v>
      </c>
      <c r="B197">
        <v>-0.24694514252524399</v>
      </c>
      <c r="C197">
        <v>0.156</v>
      </c>
      <c r="D197">
        <v>0.255</v>
      </c>
      <c r="E197">
        <v>9.9470852425204692E-7</v>
      </c>
      <c r="F197" t="s">
        <v>589</v>
      </c>
      <c r="G197" t="s">
        <v>590</v>
      </c>
      <c r="H197" t="str">
        <f>HYPERLINK("https://zfin.org/ZDB-GENE-030131-6366")</f>
        <v>https://zfin.org/ZDB-GENE-030131-6366</v>
      </c>
      <c r="I197" t="s">
        <v>591</v>
      </c>
    </row>
    <row r="198" spans="1:9">
      <c r="A198">
        <v>8.4647037803924897E-11</v>
      </c>
      <c r="B198">
        <v>-0.17477350249675699</v>
      </c>
      <c r="C198">
        <v>0.17699999999999999</v>
      </c>
      <c r="D198">
        <v>0.28399999999999997</v>
      </c>
      <c r="E198">
        <v>1.17642453139895E-6</v>
      </c>
      <c r="F198" t="s">
        <v>592</v>
      </c>
      <c r="G198" t="s">
        <v>593</v>
      </c>
      <c r="H198" t="str">
        <f>HYPERLINK("https://zfin.org/ZDB-GENE-040718-167")</f>
        <v>https://zfin.org/ZDB-GENE-040718-167</v>
      </c>
      <c r="I198" t="s">
        <v>594</v>
      </c>
    </row>
    <row r="199" spans="1:9">
      <c r="A199">
        <v>8.9640636183859702E-11</v>
      </c>
      <c r="B199">
        <v>0.14696868412512101</v>
      </c>
      <c r="C199">
        <v>0.94</v>
      </c>
      <c r="D199">
        <v>0.93</v>
      </c>
      <c r="E199">
        <v>1.24582556168328E-6</v>
      </c>
      <c r="F199" t="s">
        <v>595</v>
      </c>
      <c r="G199" t="s">
        <v>596</v>
      </c>
      <c r="H199" t="str">
        <f>HYPERLINK("https://zfin.org/ZDB-GENE-050320-15")</f>
        <v>https://zfin.org/ZDB-GENE-050320-15</v>
      </c>
      <c r="I199" t="s">
        <v>597</v>
      </c>
    </row>
    <row r="200" spans="1:9">
      <c r="A200">
        <v>9.9478373416065204E-11</v>
      </c>
      <c r="B200">
        <v>-0.18854740295755301</v>
      </c>
      <c r="C200">
        <v>9.7000000000000003E-2</v>
      </c>
      <c r="D200">
        <v>0.185</v>
      </c>
      <c r="E200">
        <v>1.3825504337364699E-6</v>
      </c>
      <c r="F200" t="s">
        <v>598</v>
      </c>
      <c r="G200" t="s">
        <v>599</v>
      </c>
      <c r="H200" t="str">
        <f>HYPERLINK("https://zfin.org/ZDB-GENE-070912-73")</f>
        <v>https://zfin.org/ZDB-GENE-070912-73</v>
      </c>
      <c r="I200" t="s">
        <v>600</v>
      </c>
    </row>
    <row r="201" spans="1:9">
      <c r="A201">
        <v>1.0116077305536E-10</v>
      </c>
      <c r="B201">
        <v>-0.19672106893959801</v>
      </c>
      <c r="C201">
        <v>5.8999999999999997E-2</v>
      </c>
      <c r="D201">
        <v>0.13100000000000001</v>
      </c>
      <c r="E201">
        <v>1.4059324239233899E-6</v>
      </c>
      <c r="F201" t="s">
        <v>601</v>
      </c>
      <c r="G201" t="s">
        <v>602</v>
      </c>
      <c r="H201" t="str">
        <f>HYPERLINK("https://zfin.org/ZDB-GENE-040426-1626")</f>
        <v>https://zfin.org/ZDB-GENE-040426-1626</v>
      </c>
      <c r="I201" t="s">
        <v>603</v>
      </c>
    </row>
    <row r="202" spans="1:9">
      <c r="A202">
        <v>1.03034251521103E-10</v>
      </c>
      <c r="B202">
        <v>-0.22446306871871599</v>
      </c>
      <c r="C202">
        <v>0.06</v>
      </c>
      <c r="D202">
        <v>0.13100000000000001</v>
      </c>
      <c r="E202">
        <v>1.4319700276403E-6</v>
      </c>
      <c r="F202" t="s">
        <v>604</v>
      </c>
      <c r="G202" t="s">
        <v>605</v>
      </c>
      <c r="H202" t="str">
        <f>HYPERLINK("https://zfin.org/ZDB-GENE-040426-1878")</f>
        <v>https://zfin.org/ZDB-GENE-040426-1878</v>
      </c>
      <c r="I202" t="s">
        <v>606</v>
      </c>
    </row>
    <row r="203" spans="1:9">
      <c r="A203">
        <v>1.06050740515986E-10</v>
      </c>
      <c r="B203">
        <v>0.13356268982834599</v>
      </c>
      <c r="C203">
        <v>0.96899999999999997</v>
      </c>
      <c r="D203">
        <v>0.96099999999999997</v>
      </c>
      <c r="E203">
        <v>1.4738931916911799E-6</v>
      </c>
      <c r="F203" t="s">
        <v>607</v>
      </c>
      <c r="G203" t="s">
        <v>608</v>
      </c>
      <c r="H203" t="str">
        <f>HYPERLINK("https://zfin.org/ZDB-GENE-030131-9092")</f>
        <v>https://zfin.org/ZDB-GENE-030131-9092</v>
      </c>
      <c r="I203" t="s">
        <v>609</v>
      </c>
    </row>
    <row r="204" spans="1:9">
      <c r="A204">
        <v>1.2148263297661001E-10</v>
      </c>
      <c r="B204">
        <v>-0.22546420095473901</v>
      </c>
      <c r="C204">
        <v>0.30099999999999999</v>
      </c>
      <c r="D204">
        <v>0.42199999999999999</v>
      </c>
      <c r="E204">
        <v>1.6883656331089301E-6</v>
      </c>
      <c r="F204" t="s">
        <v>610</v>
      </c>
      <c r="G204" t="s">
        <v>611</v>
      </c>
      <c r="H204" t="str">
        <f>HYPERLINK("https://zfin.org/ZDB-GENE-040912-105")</f>
        <v>https://zfin.org/ZDB-GENE-040912-105</v>
      </c>
      <c r="I204" t="s">
        <v>612</v>
      </c>
    </row>
    <row r="205" spans="1:9">
      <c r="A205">
        <v>1.34325199554147E-10</v>
      </c>
      <c r="B205">
        <v>-0.22272073190622799</v>
      </c>
      <c r="C205">
        <v>0.84599999999999997</v>
      </c>
      <c r="D205">
        <v>0.91700000000000004</v>
      </c>
      <c r="E205">
        <v>1.8668516234035299E-6</v>
      </c>
      <c r="F205" t="s">
        <v>613</v>
      </c>
      <c r="G205" t="s">
        <v>614</v>
      </c>
      <c r="H205" t="str">
        <f>HYPERLINK("https://zfin.org/")</f>
        <v>https://zfin.org/</v>
      </c>
      <c r="I205" t="s">
        <v>615</v>
      </c>
    </row>
    <row r="206" spans="1:9">
      <c r="A206">
        <v>1.68374656870123E-10</v>
      </c>
      <c r="B206">
        <v>-0.15145811201359199</v>
      </c>
      <c r="C206">
        <v>4.2000000000000003E-2</v>
      </c>
      <c r="D206">
        <v>0.105</v>
      </c>
      <c r="E206">
        <v>2.3400709811809702E-6</v>
      </c>
      <c r="F206" t="s">
        <v>616</v>
      </c>
      <c r="G206" t="s">
        <v>617</v>
      </c>
      <c r="H206" t="str">
        <f>HYPERLINK("https://zfin.org/ZDB-GENE-030131-611")</f>
        <v>https://zfin.org/ZDB-GENE-030131-611</v>
      </c>
      <c r="I206" t="s">
        <v>618</v>
      </c>
    </row>
    <row r="207" spans="1:9">
      <c r="A207">
        <v>1.81652034484695E-10</v>
      </c>
      <c r="B207">
        <v>-0.234552919307984</v>
      </c>
      <c r="C207">
        <v>0.128</v>
      </c>
      <c r="D207">
        <v>0.221</v>
      </c>
      <c r="E207">
        <v>2.5245999752683002E-6</v>
      </c>
      <c r="F207" t="s">
        <v>619</v>
      </c>
      <c r="G207" t="s">
        <v>620</v>
      </c>
      <c r="H207" t="str">
        <f>HYPERLINK("https://zfin.org/ZDB-GENE-070912-648")</f>
        <v>https://zfin.org/ZDB-GENE-070912-648</v>
      </c>
      <c r="I207" t="s">
        <v>621</v>
      </c>
    </row>
    <row r="208" spans="1:9">
      <c r="A208">
        <v>1.9319932746175899E-10</v>
      </c>
      <c r="B208">
        <v>-0.197663526585097</v>
      </c>
      <c r="C208">
        <v>0.16200000000000001</v>
      </c>
      <c r="D208">
        <v>0.26400000000000001</v>
      </c>
      <c r="E208">
        <v>2.6850842530635201E-6</v>
      </c>
      <c r="F208" t="s">
        <v>622</v>
      </c>
      <c r="G208" t="s">
        <v>623</v>
      </c>
      <c r="H208" t="str">
        <f>HYPERLINK("https://zfin.org/ZDB-GENE-990415-38")</f>
        <v>https://zfin.org/ZDB-GENE-990415-38</v>
      </c>
      <c r="I208" t="s">
        <v>624</v>
      </c>
    </row>
    <row r="209" spans="1:9">
      <c r="A209">
        <v>1.9490219262901801E-10</v>
      </c>
      <c r="B209">
        <v>-0.174507003983463</v>
      </c>
      <c r="C209">
        <v>0.44800000000000001</v>
      </c>
      <c r="D209">
        <v>0.57499999999999996</v>
      </c>
      <c r="E209">
        <v>2.7087506731580901E-6</v>
      </c>
      <c r="F209" t="s">
        <v>625</v>
      </c>
      <c r="G209" t="s">
        <v>626</v>
      </c>
      <c r="H209" t="str">
        <f>HYPERLINK("https://zfin.org/ZDB-GENE-040426-2682")</f>
        <v>https://zfin.org/ZDB-GENE-040426-2682</v>
      </c>
      <c r="I209" t="s">
        <v>627</v>
      </c>
    </row>
    <row r="210" spans="1:9">
      <c r="A210">
        <v>2.0075667636877899E-10</v>
      </c>
      <c r="B210">
        <v>0.23498036108882001</v>
      </c>
      <c r="C210">
        <v>0.68100000000000005</v>
      </c>
      <c r="D210">
        <v>0.66</v>
      </c>
      <c r="E210">
        <v>2.7901162881732898E-6</v>
      </c>
      <c r="F210" t="s">
        <v>628</v>
      </c>
      <c r="G210" t="s">
        <v>629</v>
      </c>
      <c r="H210" t="str">
        <f>HYPERLINK("https://zfin.org/ZDB-GENE-040426-1925")</f>
        <v>https://zfin.org/ZDB-GENE-040426-1925</v>
      </c>
      <c r="I210" t="s">
        <v>630</v>
      </c>
    </row>
    <row r="211" spans="1:9">
      <c r="A211">
        <v>2.02315354148591E-10</v>
      </c>
      <c r="B211">
        <v>-0.20405332996747</v>
      </c>
      <c r="C211">
        <v>0.59599999999999997</v>
      </c>
      <c r="D211">
        <v>0.71699999999999997</v>
      </c>
      <c r="E211">
        <v>2.8117787919571199E-6</v>
      </c>
      <c r="F211" t="s">
        <v>631</v>
      </c>
      <c r="G211" t="s">
        <v>632</v>
      </c>
      <c r="H211" t="str">
        <f>HYPERLINK("https://zfin.org/ZDB-GENE-010129-1")</f>
        <v>https://zfin.org/ZDB-GENE-010129-1</v>
      </c>
      <c r="I211" t="s">
        <v>633</v>
      </c>
    </row>
    <row r="212" spans="1:9">
      <c r="A212">
        <v>2.1055592040480101E-10</v>
      </c>
      <c r="B212">
        <v>0.13594767484334599</v>
      </c>
      <c r="C212">
        <v>0.96799999999999997</v>
      </c>
      <c r="D212">
        <v>0.96199999999999997</v>
      </c>
      <c r="E212">
        <v>2.9263061817859201E-6</v>
      </c>
      <c r="F212" t="s">
        <v>634</v>
      </c>
      <c r="G212" t="s">
        <v>635</v>
      </c>
      <c r="H212" t="str">
        <f>HYPERLINK("https://zfin.org/ZDB-GENE-040718-190")</f>
        <v>https://zfin.org/ZDB-GENE-040718-190</v>
      </c>
      <c r="I212" t="s">
        <v>636</v>
      </c>
    </row>
    <row r="213" spans="1:9">
      <c r="A213">
        <v>2.28304777786339E-10</v>
      </c>
      <c r="B213">
        <v>-0.19246702757147599</v>
      </c>
      <c r="C213">
        <v>0.16600000000000001</v>
      </c>
      <c r="D213">
        <v>0.26700000000000002</v>
      </c>
      <c r="E213">
        <v>3.1729798016745502E-6</v>
      </c>
      <c r="F213" t="s">
        <v>637</v>
      </c>
      <c r="G213" t="s">
        <v>638</v>
      </c>
      <c r="H213" t="str">
        <f>HYPERLINK("https://zfin.org/ZDB-GENE-040912-24")</f>
        <v>https://zfin.org/ZDB-GENE-040912-24</v>
      </c>
      <c r="I213" t="s">
        <v>639</v>
      </c>
    </row>
    <row r="214" spans="1:9">
      <c r="A214">
        <v>2.4123362411221602E-10</v>
      </c>
      <c r="B214">
        <v>-0.198620423510773</v>
      </c>
      <c r="C214">
        <v>0.10199999999999999</v>
      </c>
      <c r="D214">
        <v>0.188</v>
      </c>
      <c r="E214">
        <v>3.3526649079115802E-6</v>
      </c>
      <c r="F214" t="s">
        <v>640</v>
      </c>
      <c r="G214" t="s">
        <v>641</v>
      </c>
      <c r="H214" t="str">
        <f>HYPERLINK("https://zfin.org/ZDB-GENE-030131-1042")</f>
        <v>https://zfin.org/ZDB-GENE-030131-1042</v>
      </c>
      <c r="I214" t="s">
        <v>642</v>
      </c>
    </row>
    <row r="215" spans="1:9">
      <c r="A215">
        <v>2.4853905091993202E-10</v>
      </c>
      <c r="B215">
        <v>-0.247886068226326</v>
      </c>
      <c r="C215">
        <v>0.16400000000000001</v>
      </c>
      <c r="D215">
        <v>0.26300000000000001</v>
      </c>
      <c r="E215">
        <v>3.4541957296852098E-6</v>
      </c>
      <c r="F215" t="s">
        <v>643</v>
      </c>
      <c r="G215" t="s">
        <v>644</v>
      </c>
      <c r="H215" t="str">
        <f>HYPERLINK("https://zfin.org/ZDB-GENE-040912-148")</f>
        <v>https://zfin.org/ZDB-GENE-040912-148</v>
      </c>
      <c r="I215" t="s">
        <v>645</v>
      </c>
    </row>
    <row r="216" spans="1:9">
      <c r="A216">
        <v>2.8041954187579398E-10</v>
      </c>
      <c r="B216">
        <v>-0.19159450944695899</v>
      </c>
      <c r="C216">
        <v>0.66400000000000003</v>
      </c>
      <c r="D216">
        <v>0.77</v>
      </c>
      <c r="E216">
        <v>3.8972707929897901E-6</v>
      </c>
      <c r="F216" t="s">
        <v>646</v>
      </c>
      <c r="G216" t="s">
        <v>647</v>
      </c>
      <c r="H216" t="str">
        <f>HYPERLINK("https://zfin.org/ZDB-GENE-000329-1")</f>
        <v>https://zfin.org/ZDB-GENE-000329-1</v>
      </c>
      <c r="I216" t="s">
        <v>648</v>
      </c>
    </row>
    <row r="217" spans="1:9">
      <c r="A217">
        <v>2.8674731914382202E-10</v>
      </c>
      <c r="B217">
        <v>-0.17441182762527499</v>
      </c>
      <c r="C217">
        <v>0.44700000000000001</v>
      </c>
      <c r="D217">
        <v>0.57899999999999996</v>
      </c>
      <c r="E217">
        <v>3.9852142414608298E-6</v>
      </c>
      <c r="F217" t="s">
        <v>649</v>
      </c>
      <c r="G217" t="s">
        <v>650</v>
      </c>
      <c r="H217" t="str">
        <f>HYPERLINK("https://zfin.org/ZDB-GENE-030131-8567")</f>
        <v>https://zfin.org/ZDB-GENE-030131-8567</v>
      </c>
      <c r="I217" t="s">
        <v>651</v>
      </c>
    </row>
    <row r="218" spans="1:9">
      <c r="A218">
        <v>3.0528256371267402E-10</v>
      </c>
      <c r="B218">
        <v>-0.15787448757761099</v>
      </c>
      <c r="C218">
        <v>0.13300000000000001</v>
      </c>
      <c r="D218">
        <v>0.22700000000000001</v>
      </c>
      <c r="E218">
        <v>4.2428170704787504E-6</v>
      </c>
      <c r="F218" t="s">
        <v>652</v>
      </c>
      <c r="G218" t="s">
        <v>653</v>
      </c>
      <c r="H218" t="str">
        <f>HYPERLINK("https://zfin.org/ZDB-GENE-030131-9907")</f>
        <v>https://zfin.org/ZDB-GENE-030131-9907</v>
      </c>
      <c r="I218" t="s">
        <v>654</v>
      </c>
    </row>
    <row r="219" spans="1:9">
      <c r="A219">
        <v>3.5778911030388602E-10</v>
      </c>
      <c r="B219">
        <v>-0.20568848078417001</v>
      </c>
      <c r="C219">
        <v>0.55000000000000004</v>
      </c>
      <c r="D219">
        <v>0.66200000000000003</v>
      </c>
      <c r="E219">
        <v>4.9725530550034103E-6</v>
      </c>
      <c r="F219" t="s">
        <v>655</v>
      </c>
      <c r="G219" t="s">
        <v>656</v>
      </c>
      <c r="H219" t="str">
        <f>HYPERLINK("https://zfin.org/ZDB-GENE-030131-9")</f>
        <v>https://zfin.org/ZDB-GENE-030131-9</v>
      </c>
      <c r="I219" t="s">
        <v>657</v>
      </c>
    </row>
    <row r="220" spans="1:9">
      <c r="A220">
        <v>3.59349528005387E-10</v>
      </c>
      <c r="B220">
        <v>-0.287794484508062</v>
      </c>
      <c r="C220">
        <v>0.26500000000000001</v>
      </c>
      <c r="D220">
        <v>0.379</v>
      </c>
      <c r="E220">
        <v>4.9942397402188701E-6</v>
      </c>
      <c r="F220" t="s">
        <v>658</v>
      </c>
      <c r="G220" t="s">
        <v>659</v>
      </c>
      <c r="H220" t="str">
        <f>HYPERLINK("https://zfin.org/ZDB-GENE-070424-74")</f>
        <v>https://zfin.org/ZDB-GENE-070424-74</v>
      </c>
      <c r="I220" t="s">
        <v>660</v>
      </c>
    </row>
    <row r="221" spans="1:9">
      <c r="A221">
        <v>3.9602282910474701E-10</v>
      </c>
      <c r="B221">
        <v>-0.186404528732112</v>
      </c>
      <c r="C221">
        <v>0.34899999999999998</v>
      </c>
      <c r="D221">
        <v>0.47199999999999998</v>
      </c>
      <c r="E221">
        <v>5.5039252788977697E-6</v>
      </c>
      <c r="F221" t="s">
        <v>661</v>
      </c>
      <c r="G221" t="s">
        <v>662</v>
      </c>
      <c r="H221" t="str">
        <f>HYPERLINK("https://zfin.org/ZDB-GENE-040912-62")</f>
        <v>https://zfin.org/ZDB-GENE-040912-62</v>
      </c>
      <c r="I221" t="s">
        <v>663</v>
      </c>
    </row>
    <row r="222" spans="1:9">
      <c r="A222">
        <v>3.99464760312584E-10</v>
      </c>
      <c r="B222">
        <v>-0.16434045934116701</v>
      </c>
      <c r="C222">
        <v>0.17100000000000001</v>
      </c>
      <c r="D222">
        <v>0.27200000000000002</v>
      </c>
      <c r="E222">
        <v>5.5517612388242903E-6</v>
      </c>
      <c r="F222" t="s">
        <v>664</v>
      </c>
      <c r="G222" t="s">
        <v>665</v>
      </c>
      <c r="H222" t="str">
        <f>HYPERLINK("https://zfin.org/ZDB-GENE-040426-2707")</f>
        <v>https://zfin.org/ZDB-GENE-040426-2707</v>
      </c>
      <c r="I222" t="s">
        <v>666</v>
      </c>
    </row>
    <row r="223" spans="1:9">
      <c r="A223">
        <v>4.1607617587955598E-10</v>
      </c>
      <c r="B223">
        <v>-0.168758110716831</v>
      </c>
      <c r="C223">
        <v>0.36499999999999999</v>
      </c>
      <c r="D223">
        <v>0.49</v>
      </c>
      <c r="E223">
        <v>5.7826266923740703E-6</v>
      </c>
      <c r="F223" t="s">
        <v>667</v>
      </c>
      <c r="G223" t="s">
        <v>668</v>
      </c>
      <c r="H223" t="str">
        <f>HYPERLINK("https://zfin.org/ZDB-GENE-990415-29")</f>
        <v>https://zfin.org/ZDB-GENE-990415-29</v>
      </c>
      <c r="I223" t="s">
        <v>669</v>
      </c>
    </row>
    <row r="224" spans="1:9">
      <c r="A224">
        <v>5.8226912594682198E-10</v>
      </c>
      <c r="B224">
        <v>-0.15554131296311199</v>
      </c>
      <c r="C224">
        <v>0.59</v>
      </c>
      <c r="D224">
        <v>0.73199999999999998</v>
      </c>
      <c r="E224">
        <v>8.0923763124089308E-6</v>
      </c>
      <c r="F224" t="s">
        <v>670</v>
      </c>
      <c r="G224" t="s">
        <v>671</v>
      </c>
      <c r="H224" t="str">
        <f>HYPERLINK("https://zfin.org/ZDB-GENE-030131-5177")</f>
        <v>https://zfin.org/ZDB-GENE-030131-5177</v>
      </c>
      <c r="I224" t="s">
        <v>672</v>
      </c>
    </row>
    <row r="225" spans="1:9">
      <c r="A225">
        <v>7.0727220249745303E-10</v>
      </c>
      <c r="B225">
        <v>-0.19645886449469099</v>
      </c>
      <c r="C225">
        <v>0.43099999999999999</v>
      </c>
      <c r="D225">
        <v>0.54700000000000004</v>
      </c>
      <c r="E225">
        <v>9.8296690703095998E-6</v>
      </c>
      <c r="F225" t="s">
        <v>673</v>
      </c>
      <c r="G225" t="s">
        <v>674</v>
      </c>
      <c r="H225" t="str">
        <f>HYPERLINK("https://zfin.org/ZDB-GENE-041114-180")</f>
        <v>https://zfin.org/ZDB-GENE-041114-180</v>
      </c>
      <c r="I225" t="s">
        <v>675</v>
      </c>
    </row>
    <row r="226" spans="1:9">
      <c r="A226">
        <v>7.7316096458460396E-10</v>
      </c>
      <c r="B226">
        <v>-0.18094510761910601</v>
      </c>
      <c r="C226">
        <v>0.68899999999999995</v>
      </c>
      <c r="D226">
        <v>0.80100000000000005</v>
      </c>
      <c r="E226">
        <v>1.07453910857968E-5</v>
      </c>
      <c r="F226" t="s">
        <v>676</v>
      </c>
      <c r="G226" t="s">
        <v>677</v>
      </c>
      <c r="H226" t="str">
        <f>HYPERLINK("https://zfin.org/ZDB-GENE-990712-18")</f>
        <v>https://zfin.org/ZDB-GENE-990712-18</v>
      </c>
      <c r="I226" t="s">
        <v>678</v>
      </c>
    </row>
    <row r="227" spans="1:9">
      <c r="A227">
        <v>7.7829855669038904E-10</v>
      </c>
      <c r="B227">
        <v>-0.18080879368762401</v>
      </c>
      <c r="C227">
        <v>0.108</v>
      </c>
      <c r="D227">
        <v>0.191</v>
      </c>
      <c r="E227">
        <v>1.0816793340883001E-5</v>
      </c>
      <c r="F227" t="s">
        <v>679</v>
      </c>
      <c r="G227" t="s">
        <v>680</v>
      </c>
      <c r="H227" t="str">
        <f>HYPERLINK("https://zfin.org/ZDB-GENE-031018-3")</f>
        <v>https://zfin.org/ZDB-GENE-031018-3</v>
      </c>
      <c r="I227" t="s">
        <v>681</v>
      </c>
    </row>
    <row r="228" spans="1:9">
      <c r="A228">
        <v>8.0612234695524105E-10</v>
      </c>
      <c r="B228">
        <v>-0.16577798995656001</v>
      </c>
      <c r="C228">
        <v>0.504</v>
      </c>
      <c r="D228">
        <v>0.63500000000000001</v>
      </c>
      <c r="E228">
        <v>1.12034883779839E-5</v>
      </c>
      <c r="F228" t="s">
        <v>682</v>
      </c>
      <c r="G228" t="s">
        <v>683</v>
      </c>
      <c r="H228" t="str">
        <f>HYPERLINK("https://zfin.org/ZDB-GENE-040426-1739")</f>
        <v>https://zfin.org/ZDB-GENE-040426-1739</v>
      </c>
      <c r="I228" t="s">
        <v>684</v>
      </c>
    </row>
    <row r="229" spans="1:9">
      <c r="A229">
        <v>8.6070564455318801E-10</v>
      </c>
      <c r="B229">
        <v>-0.13187284355805201</v>
      </c>
      <c r="C229">
        <v>0.16300000000000001</v>
      </c>
      <c r="D229">
        <v>0.26500000000000001</v>
      </c>
      <c r="E229">
        <v>1.19620870480002E-5</v>
      </c>
      <c r="F229" t="s">
        <v>685</v>
      </c>
      <c r="G229" t="s">
        <v>686</v>
      </c>
      <c r="H229" t="str">
        <f>HYPERLINK("https://zfin.org/ZDB-GENE-060616-217")</f>
        <v>https://zfin.org/ZDB-GENE-060616-217</v>
      </c>
      <c r="I229" t="s">
        <v>687</v>
      </c>
    </row>
    <row r="230" spans="1:9">
      <c r="A230">
        <v>9.7390381896799207E-10</v>
      </c>
      <c r="B230">
        <v>0.104657845880224</v>
      </c>
      <c r="C230">
        <v>0.99399999999999999</v>
      </c>
      <c r="D230">
        <v>0.996</v>
      </c>
      <c r="E230">
        <v>1.35353152760172E-5</v>
      </c>
      <c r="F230" t="s">
        <v>688</v>
      </c>
      <c r="G230" t="s">
        <v>689</v>
      </c>
      <c r="H230" t="str">
        <f>HYPERLINK("https://zfin.org/ZDB-GENE-040426-1716")</f>
        <v>https://zfin.org/ZDB-GENE-040426-1716</v>
      </c>
      <c r="I230" t="s">
        <v>690</v>
      </c>
    </row>
    <row r="231" spans="1:9">
      <c r="A231">
        <v>1.0093991279945301E-9</v>
      </c>
      <c r="B231">
        <v>-0.172416512662772</v>
      </c>
      <c r="C231">
        <v>9.6000000000000002E-2</v>
      </c>
      <c r="D231">
        <v>0.17799999999999999</v>
      </c>
      <c r="E231">
        <v>1.4028629080868E-5</v>
      </c>
      <c r="F231" t="s">
        <v>691</v>
      </c>
      <c r="G231" t="s">
        <v>692</v>
      </c>
      <c r="H231" t="str">
        <f>HYPERLINK("https://zfin.org/ZDB-GENE-040426-1550")</f>
        <v>https://zfin.org/ZDB-GENE-040426-1550</v>
      </c>
      <c r="I231" t="s">
        <v>693</v>
      </c>
    </row>
    <row r="232" spans="1:9">
      <c r="A232">
        <v>1.01518769228084E-9</v>
      </c>
      <c r="B232">
        <v>-0.165088432139433</v>
      </c>
      <c r="C232">
        <v>0.221</v>
      </c>
      <c r="D232">
        <v>0.33400000000000002</v>
      </c>
      <c r="E232">
        <v>1.4109078547319101E-5</v>
      </c>
      <c r="F232" t="s">
        <v>694</v>
      </c>
      <c r="G232" t="s">
        <v>695</v>
      </c>
      <c r="H232" t="str">
        <f>HYPERLINK("https://zfin.org/ZDB-GENE-031006-1")</f>
        <v>https://zfin.org/ZDB-GENE-031006-1</v>
      </c>
      <c r="I232" t="s">
        <v>696</v>
      </c>
    </row>
    <row r="233" spans="1:9">
      <c r="A233">
        <v>1.0161806218718799E-9</v>
      </c>
      <c r="B233">
        <v>-0.15984211305232299</v>
      </c>
      <c r="C233">
        <v>0.67400000000000004</v>
      </c>
      <c r="D233">
        <v>0.79200000000000004</v>
      </c>
      <c r="E233">
        <v>1.41228782827754E-5</v>
      </c>
      <c r="F233" t="s">
        <v>697</v>
      </c>
      <c r="G233" t="s">
        <v>698</v>
      </c>
      <c r="H233" t="str">
        <f>HYPERLINK("https://zfin.org/ZDB-GENE-030131-7336")</f>
        <v>https://zfin.org/ZDB-GENE-030131-7336</v>
      </c>
      <c r="I233" t="s">
        <v>699</v>
      </c>
    </row>
    <row r="234" spans="1:9">
      <c r="A234">
        <v>1.1158603727305599E-9</v>
      </c>
      <c r="B234">
        <v>-0.16528622620106401</v>
      </c>
      <c r="C234">
        <v>0.23100000000000001</v>
      </c>
      <c r="D234">
        <v>0.33800000000000002</v>
      </c>
      <c r="E234">
        <v>1.5508227460209299E-5</v>
      </c>
      <c r="F234" t="s">
        <v>700</v>
      </c>
      <c r="G234" t="s">
        <v>701</v>
      </c>
      <c r="H234" t="str">
        <f>HYPERLINK("https://zfin.org/ZDB-GENE-050417-430")</f>
        <v>https://zfin.org/ZDB-GENE-050417-430</v>
      </c>
      <c r="I234" t="s">
        <v>702</v>
      </c>
    </row>
    <row r="235" spans="1:9">
      <c r="A235">
        <v>1.19520075879286E-9</v>
      </c>
      <c r="B235">
        <v>-0.21228180101682201</v>
      </c>
      <c r="C235">
        <v>0.113</v>
      </c>
      <c r="D235">
        <v>0.19600000000000001</v>
      </c>
      <c r="E235">
        <v>1.66109001457032E-5</v>
      </c>
      <c r="F235" t="s">
        <v>703</v>
      </c>
      <c r="G235" t="s">
        <v>704</v>
      </c>
      <c r="H235" t="str">
        <f>HYPERLINK("https://zfin.org/ZDB-GENE-040704-33")</f>
        <v>https://zfin.org/ZDB-GENE-040704-33</v>
      </c>
      <c r="I235" t="s">
        <v>705</v>
      </c>
    </row>
    <row r="236" spans="1:9">
      <c r="A236">
        <v>1.25145718558333E-9</v>
      </c>
      <c r="B236">
        <v>-0.16954663457661601</v>
      </c>
      <c r="C236">
        <v>0.159</v>
      </c>
      <c r="D236">
        <v>0.25800000000000001</v>
      </c>
      <c r="E236">
        <v>1.73927519652371E-5</v>
      </c>
      <c r="F236" t="s">
        <v>706</v>
      </c>
      <c r="G236" t="s">
        <v>707</v>
      </c>
      <c r="H236" t="str">
        <f>HYPERLINK("https://zfin.org/ZDB-GENE-041014-252")</f>
        <v>https://zfin.org/ZDB-GENE-041014-252</v>
      </c>
      <c r="I236" t="s">
        <v>708</v>
      </c>
    </row>
    <row r="237" spans="1:9">
      <c r="A237">
        <v>1.43599286942488E-9</v>
      </c>
      <c r="B237">
        <v>-0.156117490878598</v>
      </c>
      <c r="C237">
        <v>4.8000000000000001E-2</v>
      </c>
      <c r="D237">
        <v>0.11</v>
      </c>
      <c r="E237">
        <v>1.9957428899266999E-5</v>
      </c>
      <c r="F237" t="s">
        <v>709</v>
      </c>
      <c r="G237" t="s">
        <v>710</v>
      </c>
      <c r="H237" t="str">
        <f>HYPERLINK("https://zfin.org/ZDB-GENE-040426-1978")</f>
        <v>https://zfin.org/ZDB-GENE-040426-1978</v>
      </c>
      <c r="I237" t="s">
        <v>711</v>
      </c>
    </row>
    <row r="238" spans="1:9">
      <c r="A238">
        <v>1.49956032905389E-9</v>
      </c>
      <c r="B238">
        <v>-0.17321450687495499</v>
      </c>
      <c r="C238">
        <v>0.106</v>
      </c>
      <c r="D238">
        <v>0.189</v>
      </c>
      <c r="E238">
        <v>2.08408894531909E-5</v>
      </c>
      <c r="F238" t="s">
        <v>712</v>
      </c>
      <c r="G238" t="s">
        <v>713</v>
      </c>
      <c r="H238" t="str">
        <f>HYPERLINK("https://zfin.org/ZDB-GENE-030131-9795")</f>
        <v>https://zfin.org/ZDB-GENE-030131-9795</v>
      </c>
      <c r="I238" t="s">
        <v>714</v>
      </c>
    </row>
    <row r="239" spans="1:9">
      <c r="A239">
        <v>1.5684005810657401E-9</v>
      </c>
      <c r="B239">
        <v>0.31931147128041298</v>
      </c>
      <c r="C239">
        <v>0.42199999999999999</v>
      </c>
      <c r="D239">
        <v>0.35199999999999998</v>
      </c>
      <c r="E239">
        <v>2.1797631275651702E-5</v>
      </c>
      <c r="F239" t="s">
        <v>715</v>
      </c>
      <c r="G239" t="s">
        <v>716</v>
      </c>
      <c r="H239" t="str">
        <f>HYPERLINK("https://zfin.org/ZDB-GENE-040912-91")</f>
        <v>https://zfin.org/ZDB-GENE-040912-91</v>
      </c>
      <c r="I239" t="s">
        <v>717</v>
      </c>
    </row>
    <row r="240" spans="1:9">
      <c r="A240">
        <v>1.5957731891290501E-9</v>
      </c>
      <c r="B240">
        <v>-0.20139417633200099</v>
      </c>
      <c r="C240">
        <v>0.20300000000000001</v>
      </c>
      <c r="D240">
        <v>0.30199999999999999</v>
      </c>
      <c r="E240">
        <v>2.2178055782515499E-5</v>
      </c>
      <c r="F240" t="s">
        <v>718</v>
      </c>
      <c r="G240" t="s">
        <v>719</v>
      </c>
      <c r="H240" t="str">
        <f>HYPERLINK("https://zfin.org/ZDB-GENE-030219-204")</f>
        <v>https://zfin.org/ZDB-GENE-030219-204</v>
      </c>
      <c r="I240" t="s">
        <v>720</v>
      </c>
    </row>
    <row r="241" spans="1:9">
      <c r="A241">
        <v>1.6077208310370201E-9</v>
      </c>
      <c r="B241">
        <v>-0.17203265143565699</v>
      </c>
      <c r="C241">
        <v>0.06</v>
      </c>
      <c r="D241">
        <v>0.127</v>
      </c>
      <c r="E241">
        <v>2.23441041097524E-5</v>
      </c>
      <c r="F241" t="s">
        <v>721</v>
      </c>
      <c r="G241" t="s">
        <v>722</v>
      </c>
      <c r="H241" t="str">
        <f>HYPERLINK("https://zfin.org/ZDB-GENE-030616-182")</f>
        <v>https://zfin.org/ZDB-GENE-030616-182</v>
      </c>
      <c r="I241" t="s">
        <v>723</v>
      </c>
    </row>
    <row r="242" spans="1:9">
      <c r="A242">
        <v>1.63188510771192E-9</v>
      </c>
      <c r="B242">
        <v>-0.17812752783664801</v>
      </c>
      <c r="C242">
        <v>0.32400000000000001</v>
      </c>
      <c r="D242">
        <v>0.439</v>
      </c>
      <c r="E242">
        <v>2.2679939226980299E-5</v>
      </c>
      <c r="F242" t="s">
        <v>724</v>
      </c>
      <c r="G242" t="s">
        <v>725</v>
      </c>
      <c r="H242" t="str">
        <f>HYPERLINK("https://zfin.org/ZDB-GENE-030131-5234")</f>
        <v>https://zfin.org/ZDB-GENE-030131-5234</v>
      </c>
      <c r="I242" t="s">
        <v>726</v>
      </c>
    </row>
    <row r="243" spans="1:9">
      <c r="A243">
        <v>2.0525616781680098E-9</v>
      </c>
      <c r="B243">
        <v>-0.17817522797843599</v>
      </c>
      <c r="C243">
        <v>0.19600000000000001</v>
      </c>
      <c r="D243">
        <v>0.29899999999999999</v>
      </c>
      <c r="E243">
        <v>2.8526502203179E-5</v>
      </c>
      <c r="F243" t="s">
        <v>727</v>
      </c>
      <c r="G243" t="s">
        <v>728</v>
      </c>
      <c r="H243" t="str">
        <f>HYPERLINK("https://zfin.org/ZDB-GENE-991110-20")</f>
        <v>https://zfin.org/ZDB-GENE-991110-20</v>
      </c>
      <c r="I243" t="s">
        <v>729</v>
      </c>
    </row>
    <row r="244" spans="1:9">
      <c r="A244">
        <v>2.2107039498222201E-9</v>
      </c>
      <c r="B244">
        <v>-0.191945828381369</v>
      </c>
      <c r="C244">
        <v>0.40100000000000002</v>
      </c>
      <c r="D244">
        <v>0.52600000000000002</v>
      </c>
      <c r="E244">
        <v>3.07243634946293E-5</v>
      </c>
      <c r="F244" t="s">
        <v>730</v>
      </c>
      <c r="G244" t="s">
        <v>731</v>
      </c>
      <c r="H244" t="str">
        <f>HYPERLINK("https://zfin.org/ZDB-GENE-020910-1")</f>
        <v>https://zfin.org/ZDB-GENE-020910-1</v>
      </c>
      <c r="I244" t="s">
        <v>732</v>
      </c>
    </row>
    <row r="245" spans="1:9">
      <c r="A245">
        <v>2.2251462378488901E-9</v>
      </c>
      <c r="B245">
        <v>-0.184593915070209</v>
      </c>
      <c r="C245">
        <v>0.311</v>
      </c>
      <c r="D245">
        <v>0.433</v>
      </c>
      <c r="E245">
        <v>3.0925082413623898E-5</v>
      </c>
      <c r="F245" t="s">
        <v>733</v>
      </c>
      <c r="G245" t="s">
        <v>734</v>
      </c>
      <c r="H245" t="str">
        <f>HYPERLINK("https://zfin.org/ZDB-GENE-040426-1304")</f>
        <v>https://zfin.org/ZDB-GENE-040426-1304</v>
      </c>
      <c r="I245" t="s">
        <v>735</v>
      </c>
    </row>
    <row r="246" spans="1:9">
      <c r="A246">
        <v>2.2695621365926402E-9</v>
      </c>
      <c r="B246">
        <v>-0.15405566990491701</v>
      </c>
      <c r="C246">
        <v>0.159</v>
      </c>
      <c r="D246">
        <v>0.253</v>
      </c>
      <c r="E246">
        <v>3.1542374574364402E-5</v>
      </c>
      <c r="F246" t="s">
        <v>736</v>
      </c>
      <c r="G246" t="s">
        <v>737</v>
      </c>
      <c r="H246" t="str">
        <f>HYPERLINK("https://zfin.org/ZDB-GENE-061103-154")</f>
        <v>https://zfin.org/ZDB-GENE-061103-154</v>
      </c>
      <c r="I246" t="s">
        <v>738</v>
      </c>
    </row>
    <row r="247" spans="1:9">
      <c r="A247">
        <v>2.3261425201672101E-9</v>
      </c>
      <c r="B247">
        <v>-0.11372214299406901</v>
      </c>
      <c r="C247">
        <v>0.91100000000000003</v>
      </c>
      <c r="D247">
        <v>0.97399999999999998</v>
      </c>
      <c r="E247">
        <v>3.2328728745283898E-5</v>
      </c>
      <c r="F247" t="s">
        <v>739</v>
      </c>
      <c r="G247" t="s">
        <v>740</v>
      </c>
      <c r="H247" t="str">
        <f>HYPERLINK("https://zfin.org/ZDB-GENE-011205-18")</f>
        <v>https://zfin.org/ZDB-GENE-011205-18</v>
      </c>
      <c r="I247" t="s">
        <v>741</v>
      </c>
    </row>
    <row r="248" spans="1:9">
      <c r="A248">
        <v>3.5097421342601999E-9</v>
      </c>
      <c r="B248">
        <v>-0.23677425769753599</v>
      </c>
      <c r="C248">
        <v>4.5999999999999999E-2</v>
      </c>
      <c r="D248">
        <v>0.104</v>
      </c>
      <c r="E248">
        <v>4.8778396181948297E-5</v>
      </c>
      <c r="F248" t="s">
        <v>742</v>
      </c>
      <c r="G248" t="s">
        <v>743</v>
      </c>
      <c r="H248" t="str">
        <f>HYPERLINK("https://zfin.org/ZDB-GENE-030918-2")</f>
        <v>https://zfin.org/ZDB-GENE-030918-2</v>
      </c>
      <c r="I248" t="s">
        <v>744</v>
      </c>
    </row>
    <row r="249" spans="1:9">
      <c r="A249">
        <v>3.5766304690722401E-9</v>
      </c>
      <c r="B249">
        <v>-0.194461455012094</v>
      </c>
      <c r="C249">
        <v>0.188</v>
      </c>
      <c r="D249">
        <v>0.28399999999999997</v>
      </c>
      <c r="E249">
        <v>4.9708010259166E-5</v>
      </c>
      <c r="F249" t="s">
        <v>745</v>
      </c>
      <c r="G249" t="s">
        <v>746</v>
      </c>
      <c r="H249" t="str">
        <f>HYPERLINK("https://zfin.org/ZDB-GENE-050522-309")</f>
        <v>https://zfin.org/ZDB-GENE-050522-309</v>
      </c>
      <c r="I249" t="s">
        <v>747</v>
      </c>
    </row>
    <row r="250" spans="1:9">
      <c r="A250">
        <v>4.1228407227074896E-9</v>
      </c>
      <c r="B250">
        <v>0.121563984776943</v>
      </c>
      <c r="C250">
        <v>0.96799999999999997</v>
      </c>
      <c r="D250">
        <v>0.96599999999999997</v>
      </c>
      <c r="E250">
        <v>5.7299240364188698E-5</v>
      </c>
      <c r="F250" t="s">
        <v>748</v>
      </c>
      <c r="G250" t="s">
        <v>749</v>
      </c>
      <c r="H250" t="str">
        <f>HYPERLINK("https://zfin.org/ZDB-GENE-040927-19")</f>
        <v>https://zfin.org/ZDB-GENE-040927-19</v>
      </c>
      <c r="I250" t="s">
        <v>750</v>
      </c>
    </row>
    <row r="251" spans="1:9">
      <c r="A251">
        <v>4.3312688159425701E-9</v>
      </c>
      <c r="B251">
        <v>-0.147561829590977</v>
      </c>
      <c r="C251">
        <v>0.82</v>
      </c>
      <c r="D251">
        <v>0.90700000000000003</v>
      </c>
      <c r="E251">
        <v>6.0195974003969901E-5</v>
      </c>
      <c r="F251" t="s">
        <v>751</v>
      </c>
      <c r="G251" t="s">
        <v>752</v>
      </c>
      <c r="H251" t="str">
        <f>HYPERLINK("https://zfin.org/ZDB-GENE-040426-2768")</f>
        <v>https://zfin.org/ZDB-GENE-040426-2768</v>
      </c>
      <c r="I251" t="s">
        <v>753</v>
      </c>
    </row>
    <row r="252" spans="1:9">
      <c r="A252">
        <v>4.48090641924513E-9</v>
      </c>
      <c r="B252">
        <v>-0.161512414389092</v>
      </c>
      <c r="C252">
        <v>0.81</v>
      </c>
      <c r="D252">
        <v>0.89100000000000001</v>
      </c>
      <c r="E252">
        <v>6.22756374146688E-5</v>
      </c>
      <c r="F252" t="s">
        <v>754</v>
      </c>
      <c r="G252" t="s">
        <v>755</v>
      </c>
      <c r="H252" t="str">
        <f>HYPERLINK("https://zfin.org/ZDB-GENE-061111-1")</f>
        <v>https://zfin.org/ZDB-GENE-061111-1</v>
      </c>
      <c r="I252" t="s">
        <v>756</v>
      </c>
    </row>
    <row r="253" spans="1:9">
      <c r="A253">
        <v>4.7899284149816998E-9</v>
      </c>
      <c r="B253">
        <v>-0.21311831519712299</v>
      </c>
      <c r="C253">
        <v>0.186</v>
      </c>
      <c r="D253">
        <v>0.27900000000000003</v>
      </c>
      <c r="E253">
        <v>6.6570425111415696E-5</v>
      </c>
      <c r="F253" t="s">
        <v>757</v>
      </c>
      <c r="G253" t="s">
        <v>758</v>
      </c>
      <c r="H253" t="str">
        <f>HYPERLINK("https://zfin.org/ZDB-GENE-050320-36")</f>
        <v>https://zfin.org/ZDB-GENE-050320-36</v>
      </c>
      <c r="I253" t="s">
        <v>759</v>
      </c>
    </row>
    <row r="254" spans="1:9">
      <c r="A254">
        <v>4.9807323615611502E-9</v>
      </c>
      <c r="B254">
        <v>-0.21703029634955501</v>
      </c>
      <c r="C254">
        <v>0.24099999999999999</v>
      </c>
      <c r="D254">
        <v>0.34499999999999997</v>
      </c>
      <c r="E254">
        <v>6.9222218360976906E-5</v>
      </c>
      <c r="F254" t="s">
        <v>760</v>
      </c>
      <c r="G254" t="s">
        <v>761</v>
      </c>
      <c r="H254" t="str">
        <f>HYPERLINK("https://zfin.org/ZDB-GENE-061103-283")</f>
        <v>https://zfin.org/ZDB-GENE-061103-283</v>
      </c>
      <c r="I254" t="s">
        <v>762</v>
      </c>
    </row>
    <row r="255" spans="1:9">
      <c r="A255">
        <v>5.9904261375783698E-9</v>
      </c>
      <c r="B255">
        <v>-0.10377795085387</v>
      </c>
      <c r="C255">
        <v>0.877</v>
      </c>
      <c r="D255">
        <v>0.94199999999999995</v>
      </c>
      <c r="E255">
        <v>8.3254942460064295E-5</v>
      </c>
      <c r="F255" t="s">
        <v>763</v>
      </c>
      <c r="G255" t="s">
        <v>764</v>
      </c>
      <c r="H255" t="str">
        <f>HYPERLINK("https://zfin.org/ZDB-GENE-051120-126")</f>
        <v>https://zfin.org/ZDB-GENE-051120-126</v>
      </c>
      <c r="I255" t="s">
        <v>765</v>
      </c>
    </row>
    <row r="256" spans="1:9">
      <c r="A256">
        <v>6.4804308318480897E-9</v>
      </c>
      <c r="B256">
        <v>-0.21034216866344899</v>
      </c>
      <c r="C256">
        <v>0.54600000000000004</v>
      </c>
      <c r="D256">
        <v>0.65200000000000002</v>
      </c>
      <c r="E256">
        <v>9.0065027701024796E-5</v>
      </c>
      <c r="F256" t="s">
        <v>766</v>
      </c>
      <c r="G256" t="s">
        <v>767</v>
      </c>
      <c r="H256" t="str">
        <f>HYPERLINK("https://zfin.org/ZDB-GENE-030131-6154")</f>
        <v>https://zfin.org/ZDB-GENE-030131-6154</v>
      </c>
      <c r="I256" t="s">
        <v>768</v>
      </c>
    </row>
    <row r="257" spans="1:9">
      <c r="A257">
        <v>7.0009750234404701E-9</v>
      </c>
      <c r="B257">
        <v>0.13020979969954799</v>
      </c>
      <c r="C257">
        <v>0.94</v>
      </c>
      <c r="D257">
        <v>0.95599999999999996</v>
      </c>
      <c r="E257">
        <v>9.7299550875775705E-5</v>
      </c>
      <c r="F257" t="s">
        <v>769</v>
      </c>
      <c r="G257" t="s">
        <v>770</v>
      </c>
      <c r="H257" t="str">
        <f>HYPERLINK("https://zfin.org/ZDB-GENE-030131-8631")</f>
        <v>https://zfin.org/ZDB-GENE-030131-8631</v>
      </c>
      <c r="I257" t="s">
        <v>771</v>
      </c>
    </row>
    <row r="258" spans="1:9">
      <c r="A258">
        <v>7.14972774409214E-9</v>
      </c>
      <c r="B258">
        <v>-0.19427806284503499</v>
      </c>
      <c r="C258">
        <v>6.8000000000000005E-2</v>
      </c>
      <c r="D258">
        <v>0.13200000000000001</v>
      </c>
      <c r="E258">
        <v>9.9366916187392497E-5</v>
      </c>
      <c r="F258" t="s">
        <v>772</v>
      </c>
      <c r="G258" t="s">
        <v>773</v>
      </c>
      <c r="H258" t="str">
        <f>HYPERLINK("https://zfin.org/ZDB-GENE-120411-6")</f>
        <v>https://zfin.org/ZDB-GENE-120411-6</v>
      </c>
      <c r="I258" t="s">
        <v>774</v>
      </c>
    </row>
    <row r="259" spans="1:9">
      <c r="A259">
        <v>7.2044006038664199E-9</v>
      </c>
      <c r="B259">
        <v>-0.112038661730911</v>
      </c>
      <c r="C259">
        <v>0.96499999999999997</v>
      </c>
      <c r="D259">
        <v>0.98699999999999999</v>
      </c>
      <c r="E259">
        <v>1.00126759592536E-4</v>
      </c>
      <c r="F259" t="s">
        <v>775</v>
      </c>
      <c r="G259" t="s">
        <v>776</v>
      </c>
      <c r="H259" t="str">
        <f>HYPERLINK("https://zfin.org/ZDB-GENE-011205-17")</f>
        <v>https://zfin.org/ZDB-GENE-011205-17</v>
      </c>
      <c r="I259" t="s">
        <v>777</v>
      </c>
    </row>
    <row r="260" spans="1:9">
      <c r="A260">
        <v>7.9130627657062793E-9</v>
      </c>
      <c r="B260">
        <v>-0.16375753267559401</v>
      </c>
      <c r="C260">
        <v>0.64800000000000002</v>
      </c>
      <c r="D260">
        <v>0.76</v>
      </c>
      <c r="E260">
        <v>1.09975746317786E-4</v>
      </c>
      <c r="F260" t="s">
        <v>778</v>
      </c>
      <c r="G260" t="s">
        <v>779</v>
      </c>
      <c r="H260" t="str">
        <f>HYPERLINK("https://zfin.org/ZDB-GENE-040426-2770")</f>
        <v>https://zfin.org/ZDB-GENE-040426-2770</v>
      </c>
      <c r="I260" t="s">
        <v>780</v>
      </c>
    </row>
    <row r="261" spans="1:9">
      <c r="A261">
        <v>9.4922606594346594E-9</v>
      </c>
      <c r="B261">
        <v>-0.18237230454516001</v>
      </c>
      <c r="C261">
        <v>0.16800000000000001</v>
      </c>
      <c r="D261">
        <v>0.26</v>
      </c>
      <c r="E261">
        <v>1.3192343864482301E-4</v>
      </c>
      <c r="F261" t="s">
        <v>781</v>
      </c>
      <c r="G261" t="s">
        <v>782</v>
      </c>
      <c r="H261" t="str">
        <f>HYPERLINK("https://zfin.org/ZDB-GENE-050913-47")</f>
        <v>https://zfin.org/ZDB-GENE-050913-47</v>
      </c>
      <c r="I261" t="s">
        <v>783</v>
      </c>
    </row>
    <row r="262" spans="1:9">
      <c r="A262">
        <v>9.9545210239848893E-9</v>
      </c>
      <c r="B262">
        <v>-0.14658856448242899</v>
      </c>
      <c r="C262">
        <v>0.20699999999999999</v>
      </c>
      <c r="D262">
        <v>0.308</v>
      </c>
      <c r="E262">
        <v>1.38347933191342E-4</v>
      </c>
      <c r="F262" t="s">
        <v>784</v>
      </c>
      <c r="G262" t="s">
        <v>785</v>
      </c>
      <c r="H262" t="str">
        <f>HYPERLINK("https://zfin.org/ZDB-GENE-030131-417")</f>
        <v>https://zfin.org/ZDB-GENE-030131-417</v>
      </c>
      <c r="I262" t="s">
        <v>786</v>
      </c>
    </row>
    <row r="263" spans="1:9">
      <c r="A263">
        <v>1.15625517475959E-8</v>
      </c>
      <c r="B263">
        <v>-0.15670428021246899</v>
      </c>
      <c r="C263">
        <v>0.371</v>
      </c>
      <c r="D263">
        <v>0.501</v>
      </c>
      <c r="E263">
        <v>1.6069634418808699E-4</v>
      </c>
      <c r="F263" t="s">
        <v>787</v>
      </c>
      <c r="G263" t="s">
        <v>788</v>
      </c>
      <c r="H263" t="str">
        <f>HYPERLINK("https://zfin.org/ZDB-GENE-050417-434")</f>
        <v>https://zfin.org/ZDB-GENE-050417-434</v>
      </c>
      <c r="I263" t="s">
        <v>789</v>
      </c>
    </row>
    <row r="264" spans="1:9">
      <c r="A264">
        <v>1.1608542674375101E-8</v>
      </c>
      <c r="B264">
        <v>-0.125289244731942</v>
      </c>
      <c r="C264">
        <v>0.58899999999999997</v>
      </c>
      <c r="D264">
        <v>0.72</v>
      </c>
      <c r="E264">
        <v>1.61335526088465E-4</v>
      </c>
      <c r="F264" t="s">
        <v>790</v>
      </c>
      <c r="G264" t="s">
        <v>791</v>
      </c>
      <c r="H264" t="str">
        <f>HYPERLINK("https://zfin.org/ZDB-GENE-040426-2516")</f>
        <v>https://zfin.org/ZDB-GENE-040426-2516</v>
      </c>
      <c r="I264" t="s">
        <v>792</v>
      </c>
    </row>
    <row r="265" spans="1:9">
      <c r="A265">
        <v>1.16127734179973E-8</v>
      </c>
      <c r="B265">
        <v>0.20788691358507</v>
      </c>
      <c r="C265">
        <v>0.121</v>
      </c>
      <c r="D265">
        <v>6.3E-2</v>
      </c>
      <c r="E265">
        <v>1.6139432496332701E-4</v>
      </c>
      <c r="F265" t="s">
        <v>793</v>
      </c>
      <c r="G265" t="s">
        <v>794</v>
      </c>
      <c r="H265" t="str">
        <f>HYPERLINK("https://zfin.org/ZDB-GENE-110609-2")</f>
        <v>https://zfin.org/ZDB-GENE-110609-2</v>
      </c>
      <c r="I265" t="s">
        <v>795</v>
      </c>
    </row>
    <row r="266" spans="1:9">
      <c r="A266">
        <v>1.26430826380957E-8</v>
      </c>
      <c r="B266">
        <v>-0.15106379006488899</v>
      </c>
      <c r="C266">
        <v>0.373</v>
      </c>
      <c r="D266">
        <v>0.49299999999999999</v>
      </c>
      <c r="E266">
        <v>1.7571356250425401E-4</v>
      </c>
      <c r="F266" t="s">
        <v>796</v>
      </c>
      <c r="G266" t="s">
        <v>797</v>
      </c>
      <c r="H266" t="str">
        <f>HYPERLINK("https://zfin.org/ZDB-GENE-040426-2194")</f>
        <v>https://zfin.org/ZDB-GENE-040426-2194</v>
      </c>
      <c r="I266" t="s">
        <v>798</v>
      </c>
    </row>
    <row r="267" spans="1:9">
      <c r="A267">
        <v>1.2717900523631E-8</v>
      </c>
      <c r="B267">
        <v>-0.18499278536107</v>
      </c>
      <c r="C267">
        <v>9.6000000000000002E-2</v>
      </c>
      <c r="D267">
        <v>0.16900000000000001</v>
      </c>
      <c r="E267">
        <v>1.7675338147742301E-4</v>
      </c>
      <c r="F267" t="s">
        <v>799</v>
      </c>
      <c r="G267" t="s">
        <v>800</v>
      </c>
      <c r="H267" t="str">
        <f>HYPERLINK("https://zfin.org/ZDB-GENE-070912-290")</f>
        <v>https://zfin.org/ZDB-GENE-070912-290</v>
      </c>
      <c r="I267" t="s">
        <v>801</v>
      </c>
    </row>
    <row r="268" spans="1:9">
      <c r="A268">
        <v>1.46469410920805E-8</v>
      </c>
      <c r="B268">
        <v>0.149704621460897</v>
      </c>
      <c r="C268">
        <v>0.85199999999999998</v>
      </c>
      <c r="D268">
        <v>0.86</v>
      </c>
      <c r="E268">
        <v>2.03563187297735E-4</v>
      </c>
      <c r="F268" t="s">
        <v>802</v>
      </c>
      <c r="G268" t="s">
        <v>803</v>
      </c>
      <c r="H268" t="str">
        <f>HYPERLINK("https://zfin.org/ZDB-GENE-040426-1706")</f>
        <v>https://zfin.org/ZDB-GENE-040426-1706</v>
      </c>
      <c r="I268" t="s">
        <v>804</v>
      </c>
    </row>
    <row r="269" spans="1:9">
      <c r="A269">
        <v>1.52668457258664E-8</v>
      </c>
      <c r="B269">
        <v>-0.11472936850951999</v>
      </c>
      <c r="C269">
        <v>0.84299999999999997</v>
      </c>
      <c r="D269">
        <v>0.91400000000000003</v>
      </c>
      <c r="E269">
        <v>2.1217862189809101E-4</v>
      </c>
      <c r="F269" t="s">
        <v>805</v>
      </c>
      <c r="G269" t="s">
        <v>806</v>
      </c>
      <c r="H269" t="str">
        <f>HYPERLINK("https://zfin.org/ZDB-GENE-141222-6")</f>
        <v>https://zfin.org/ZDB-GENE-141222-6</v>
      </c>
      <c r="I269" t="s">
        <v>807</v>
      </c>
    </row>
    <row r="270" spans="1:9">
      <c r="A270">
        <v>1.5484451091521499E-8</v>
      </c>
      <c r="B270">
        <v>-0.147468298555128</v>
      </c>
      <c r="C270">
        <v>0.26200000000000001</v>
      </c>
      <c r="D270">
        <v>0.371</v>
      </c>
      <c r="E270">
        <v>2.15202901269966E-4</v>
      </c>
      <c r="F270" t="s">
        <v>808</v>
      </c>
      <c r="G270" t="s">
        <v>809</v>
      </c>
      <c r="H270" t="str">
        <f>HYPERLINK("https://zfin.org/ZDB-GENE-040426-2812")</f>
        <v>https://zfin.org/ZDB-GENE-040426-2812</v>
      </c>
      <c r="I270" t="s">
        <v>810</v>
      </c>
    </row>
    <row r="271" spans="1:9">
      <c r="A271">
        <v>1.6138758051367799E-8</v>
      </c>
      <c r="B271">
        <v>-0.144351852452896</v>
      </c>
      <c r="C271">
        <v>0.19400000000000001</v>
      </c>
      <c r="D271">
        <v>0.29299999999999998</v>
      </c>
      <c r="E271">
        <v>2.2429645939791001E-4</v>
      </c>
      <c r="F271" t="s">
        <v>811</v>
      </c>
      <c r="G271" t="s">
        <v>812</v>
      </c>
      <c r="H271" t="str">
        <f>HYPERLINK("https://zfin.org/ZDB-GENE-050522-450")</f>
        <v>https://zfin.org/ZDB-GENE-050522-450</v>
      </c>
      <c r="I271" t="s">
        <v>813</v>
      </c>
    </row>
    <row r="272" spans="1:9">
      <c r="A272">
        <v>1.6188814709606299E-8</v>
      </c>
      <c r="B272">
        <v>-0.14116412794243499</v>
      </c>
      <c r="C272">
        <v>0.255</v>
      </c>
      <c r="D272">
        <v>0.35899999999999999</v>
      </c>
      <c r="E272">
        <v>2.24992146834108E-4</v>
      </c>
      <c r="F272" t="s">
        <v>814</v>
      </c>
      <c r="G272" t="s">
        <v>815</v>
      </c>
      <c r="H272" t="str">
        <f>HYPERLINK("https://zfin.org/ZDB-GENE-030131-6586")</f>
        <v>https://zfin.org/ZDB-GENE-030131-6586</v>
      </c>
      <c r="I272" t="s">
        <v>816</v>
      </c>
    </row>
    <row r="273" spans="1:9">
      <c r="A273">
        <v>1.72103651297956E-8</v>
      </c>
      <c r="B273">
        <v>-0.175480417399725</v>
      </c>
      <c r="C273">
        <v>0.46</v>
      </c>
      <c r="D273">
        <v>0.57399999999999995</v>
      </c>
      <c r="E273">
        <v>2.391896545739E-4</v>
      </c>
      <c r="F273" t="s">
        <v>817</v>
      </c>
      <c r="G273" t="s">
        <v>818</v>
      </c>
      <c r="H273" t="str">
        <f>HYPERLINK("https://zfin.org/ZDB-GENE-001127-3")</f>
        <v>https://zfin.org/ZDB-GENE-001127-3</v>
      </c>
      <c r="I273" t="s">
        <v>819</v>
      </c>
    </row>
    <row r="274" spans="1:9">
      <c r="A274">
        <v>1.8551068875628102E-8</v>
      </c>
      <c r="B274">
        <v>-0.145345711647242</v>
      </c>
      <c r="C274">
        <v>0.127</v>
      </c>
      <c r="D274">
        <v>0.20899999999999999</v>
      </c>
      <c r="E274">
        <v>2.57822755233479E-4</v>
      </c>
      <c r="F274" t="s">
        <v>820</v>
      </c>
      <c r="G274" t="s">
        <v>821</v>
      </c>
      <c r="H274" t="str">
        <f>HYPERLINK("https://zfin.org/ZDB-GENE-040625-76")</f>
        <v>https://zfin.org/ZDB-GENE-040625-76</v>
      </c>
      <c r="I274" t="s">
        <v>822</v>
      </c>
    </row>
    <row r="275" spans="1:9">
      <c r="A275">
        <v>1.96807818469916E-8</v>
      </c>
      <c r="B275">
        <v>-0.14509871230128499</v>
      </c>
      <c r="C275">
        <v>0.252</v>
      </c>
      <c r="D275">
        <v>0.35399999999999998</v>
      </c>
      <c r="E275">
        <v>2.7352350610948902E-4</v>
      </c>
      <c r="F275" t="s">
        <v>823</v>
      </c>
      <c r="G275" t="s">
        <v>824</v>
      </c>
      <c r="H275" t="str">
        <f>HYPERLINK("https://zfin.org/ZDB-GENE-040718-124")</f>
        <v>https://zfin.org/ZDB-GENE-040718-124</v>
      </c>
      <c r="I275" t="s">
        <v>825</v>
      </c>
    </row>
    <row r="276" spans="1:9">
      <c r="A276">
        <v>2.0117218121083701E-8</v>
      </c>
      <c r="B276">
        <v>-0.16427082013300201</v>
      </c>
      <c r="C276">
        <v>0.26600000000000001</v>
      </c>
      <c r="D276">
        <v>0.372</v>
      </c>
      <c r="E276">
        <v>2.7958909744682102E-4</v>
      </c>
      <c r="F276" t="s">
        <v>826</v>
      </c>
      <c r="G276" t="s">
        <v>827</v>
      </c>
      <c r="H276" t="str">
        <f>HYPERLINK("https://zfin.org/ZDB-GENE-040426-1060")</f>
        <v>https://zfin.org/ZDB-GENE-040426-1060</v>
      </c>
      <c r="I276" t="s">
        <v>828</v>
      </c>
    </row>
    <row r="277" spans="1:9">
      <c r="A277">
        <v>2.0323170180245399E-8</v>
      </c>
      <c r="B277">
        <v>-0.129416158317536</v>
      </c>
      <c r="C277">
        <v>0.84399999999999997</v>
      </c>
      <c r="D277">
        <v>0.92300000000000004</v>
      </c>
      <c r="E277">
        <v>2.82451419165051E-4</v>
      </c>
      <c r="F277" t="s">
        <v>829</v>
      </c>
      <c r="G277" t="s">
        <v>830</v>
      </c>
      <c r="H277" t="str">
        <f>HYPERLINK("https://zfin.org/ZDB-GENE-030131-7275")</f>
        <v>https://zfin.org/ZDB-GENE-030131-7275</v>
      </c>
      <c r="I277" t="s">
        <v>831</v>
      </c>
    </row>
    <row r="278" spans="1:9">
      <c r="A278">
        <v>2.12599278636491E-8</v>
      </c>
      <c r="B278">
        <v>-0.147669431041559</v>
      </c>
      <c r="C278">
        <v>0.223</v>
      </c>
      <c r="D278">
        <v>0.32800000000000001</v>
      </c>
      <c r="E278">
        <v>2.9547047744899499E-4</v>
      </c>
      <c r="F278" t="s">
        <v>832</v>
      </c>
      <c r="G278" t="s">
        <v>833</v>
      </c>
      <c r="H278" t="str">
        <f>HYPERLINK("https://zfin.org/")</f>
        <v>https://zfin.org/</v>
      </c>
    </row>
    <row r="279" spans="1:9">
      <c r="A279">
        <v>2.27018799783978E-8</v>
      </c>
      <c r="B279">
        <v>-0.15293414853600701</v>
      </c>
      <c r="C279">
        <v>0.215</v>
      </c>
      <c r="D279">
        <v>0.314</v>
      </c>
      <c r="E279">
        <v>3.1551072793977299E-4</v>
      </c>
      <c r="F279" t="s">
        <v>834</v>
      </c>
      <c r="G279" t="s">
        <v>835</v>
      </c>
      <c r="H279" t="str">
        <f>HYPERLINK("https://zfin.org/ZDB-GENE-040426-2653")</f>
        <v>https://zfin.org/ZDB-GENE-040426-2653</v>
      </c>
      <c r="I279" t="s">
        <v>836</v>
      </c>
    </row>
    <row r="280" spans="1:9">
      <c r="A280">
        <v>2.2799285370265599E-8</v>
      </c>
      <c r="B280">
        <v>-0.15109868912262001</v>
      </c>
      <c r="C280">
        <v>6.3E-2</v>
      </c>
      <c r="D280">
        <v>0.125</v>
      </c>
      <c r="E280">
        <v>3.16864468075952E-4</v>
      </c>
      <c r="F280" t="s">
        <v>837</v>
      </c>
      <c r="G280" t="s">
        <v>838</v>
      </c>
      <c r="H280" t="str">
        <f>HYPERLINK("https://zfin.org/ZDB-GENE-031001-13")</f>
        <v>https://zfin.org/ZDB-GENE-031001-13</v>
      </c>
      <c r="I280" t="s">
        <v>839</v>
      </c>
    </row>
    <row r="281" spans="1:9">
      <c r="A281">
        <v>2.5486184552770799E-8</v>
      </c>
      <c r="B281">
        <v>-0.16412430419451399</v>
      </c>
      <c r="C281">
        <v>0.12</v>
      </c>
      <c r="D281">
        <v>0.19700000000000001</v>
      </c>
      <c r="E281">
        <v>3.54206992914408E-4</v>
      </c>
      <c r="F281" t="s">
        <v>840</v>
      </c>
      <c r="G281" t="s">
        <v>841</v>
      </c>
      <c r="H281" t="str">
        <f>HYPERLINK("https://zfin.org/ZDB-GENE-030131-5650")</f>
        <v>https://zfin.org/ZDB-GENE-030131-5650</v>
      </c>
      <c r="I281" t="s">
        <v>842</v>
      </c>
    </row>
    <row r="282" spans="1:9">
      <c r="A282">
        <v>2.6040327169872301E-8</v>
      </c>
      <c r="B282">
        <v>-0.161529909427581</v>
      </c>
      <c r="C282">
        <v>0.27500000000000002</v>
      </c>
      <c r="D282">
        <v>0.38300000000000001</v>
      </c>
      <c r="E282">
        <v>3.6190846700688502E-4</v>
      </c>
      <c r="F282" t="s">
        <v>843</v>
      </c>
      <c r="G282" t="s">
        <v>844</v>
      </c>
      <c r="H282" t="str">
        <f>HYPERLINK("https://zfin.org/ZDB-GENE-030131-7038")</f>
        <v>https://zfin.org/ZDB-GENE-030131-7038</v>
      </c>
      <c r="I282" t="s">
        <v>845</v>
      </c>
    </row>
    <row r="283" spans="1:9">
      <c r="A283">
        <v>2.6743436749574799E-8</v>
      </c>
      <c r="B283">
        <v>-0.145090961598556</v>
      </c>
      <c r="C283">
        <v>6.2E-2</v>
      </c>
      <c r="D283">
        <v>0.124</v>
      </c>
      <c r="E283">
        <v>3.7168028394559001E-4</v>
      </c>
      <c r="F283" t="s">
        <v>846</v>
      </c>
      <c r="G283" t="s">
        <v>847</v>
      </c>
      <c r="H283" t="str">
        <f>HYPERLINK("https://zfin.org/ZDB-GENE-040808-45")</f>
        <v>https://zfin.org/ZDB-GENE-040808-45</v>
      </c>
      <c r="I283" t="s">
        <v>848</v>
      </c>
    </row>
    <row r="284" spans="1:9">
      <c r="A284">
        <v>2.7012323428783501E-8</v>
      </c>
      <c r="B284">
        <v>-0.146545125009025</v>
      </c>
      <c r="C284">
        <v>0.191</v>
      </c>
      <c r="D284">
        <v>0.28299999999999997</v>
      </c>
      <c r="E284">
        <v>3.7541727101323297E-4</v>
      </c>
      <c r="F284" t="s">
        <v>849</v>
      </c>
      <c r="G284" t="s">
        <v>850</v>
      </c>
      <c r="H284" t="str">
        <f>HYPERLINK("https://zfin.org/ZDB-GENE-040426-2665")</f>
        <v>https://zfin.org/ZDB-GENE-040426-2665</v>
      </c>
      <c r="I284" t="s">
        <v>851</v>
      </c>
    </row>
    <row r="285" spans="1:9">
      <c r="A285">
        <v>2.83346830085904E-8</v>
      </c>
      <c r="B285">
        <v>0.11986547253503101</v>
      </c>
      <c r="C285">
        <v>0.97399999999999998</v>
      </c>
      <c r="D285">
        <v>0.97599999999999998</v>
      </c>
      <c r="E285">
        <v>3.93795424453389E-4</v>
      </c>
      <c r="F285" t="s">
        <v>852</v>
      </c>
      <c r="G285" t="s">
        <v>853</v>
      </c>
      <c r="H285" t="str">
        <f>HYPERLINK("https://zfin.org/ZDB-GENE-030131-8756")</f>
        <v>https://zfin.org/ZDB-GENE-030131-8756</v>
      </c>
      <c r="I285" t="s">
        <v>854</v>
      </c>
    </row>
    <row r="286" spans="1:9">
      <c r="A286">
        <v>2.8672943734614999E-8</v>
      </c>
      <c r="B286">
        <v>-0.14228875330051399</v>
      </c>
      <c r="C286">
        <v>0.23300000000000001</v>
      </c>
      <c r="D286">
        <v>0.33700000000000002</v>
      </c>
      <c r="E286">
        <v>3.9849657202367899E-4</v>
      </c>
      <c r="F286" t="s">
        <v>855</v>
      </c>
      <c r="G286" t="s">
        <v>856</v>
      </c>
      <c r="H286" t="str">
        <f>HYPERLINK("https://zfin.org/ZDB-GENE-000511-2")</f>
        <v>https://zfin.org/ZDB-GENE-000511-2</v>
      </c>
      <c r="I286" t="s">
        <v>857</v>
      </c>
    </row>
    <row r="287" spans="1:9">
      <c r="A287">
        <v>2.91332042852205E-8</v>
      </c>
      <c r="B287">
        <v>-0.147142229756929</v>
      </c>
      <c r="C287">
        <v>0.42099999999999999</v>
      </c>
      <c r="D287">
        <v>0.54</v>
      </c>
      <c r="E287">
        <v>4.0489327315599498E-4</v>
      </c>
      <c r="F287" t="s">
        <v>858</v>
      </c>
      <c r="G287" t="s">
        <v>859</v>
      </c>
      <c r="H287" t="str">
        <f>HYPERLINK("https://zfin.org/ZDB-GENE-030131-9966")</f>
        <v>https://zfin.org/ZDB-GENE-030131-9966</v>
      </c>
      <c r="I287" t="s">
        <v>860</v>
      </c>
    </row>
    <row r="288" spans="1:9">
      <c r="A288">
        <v>2.9959900633774502E-8</v>
      </c>
      <c r="B288">
        <v>-0.12811913385364401</v>
      </c>
      <c r="C288">
        <v>5.2999999999999999E-2</v>
      </c>
      <c r="D288">
        <v>0.112</v>
      </c>
      <c r="E288">
        <v>4.1638269900819798E-4</v>
      </c>
      <c r="F288" t="s">
        <v>861</v>
      </c>
      <c r="G288" t="s">
        <v>862</v>
      </c>
      <c r="H288" t="str">
        <f>HYPERLINK("https://zfin.org/ZDB-GENE-990714-11")</f>
        <v>https://zfin.org/ZDB-GENE-990714-11</v>
      </c>
      <c r="I288" t="s">
        <v>863</v>
      </c>
    </row>
    <row r="289" spans="1:9">
      <c r="A289">
        <v>3.2024199480282402E-8</v>
      </c>
      <c r="B289">
        <v>-0.120863960528415</v>
      </c>
      <c r="C289">
        <v>0.215</v>
      </c>
      <c r="D289">
        <v>0.317</v>
      </c>
      <c r="E289">
        <v>4.4507232437696498E-4</v>
      </c>
      <c r="F289" t="s">
        <v>864</v>
      </c>
      <c r="G289" t="s">
        <v>865</v>
      </c>
      <c r="H289" t="str">
        <f>HYPERLINK("https://zfin.org/ZDB-GENE-040426-1412")</f>
        <v>https://zfin.org/ZDB-GENE-040426-1412</v>
      </c>
      <c r="I289" t="s">
        <v>866</v>
      </c>
    </row>
    <row r="290" spans="1:9">
      <c r="A290">
        <v>3.20779555749057E-8</v>
      </c>
      <c r="B290">
        <v>-0.148680834728594</v>
      </c>
      <c r="C290">
        <v>0.28299999999999997</v>
      </c>
      <c r="D290">
        <v>0.39</v>
      </c>
      <c r="E290">
        <v>4.4581942658003998E-4</v>
      </c>
      <c r="F290" t="s">
        <v>867</v>
      </c>
      <c r="G290" t="s">
        <v>868</v>
      </c>
      <c r="H290" t="str">
        <f>HYPERLINK("https://zfin.org/ZDB-GENE-040426-1674")</f>
        <v>https://zfin.org/ZDB-GENE-040426-1674</v>
      </c>
      <c r="I290" t="s">
        <v>869</v>
      </c>
    </row>
    <row r="291" spans="1:9">
      <c r="A291">
        <v>3.2504810281386699E-8</v>
      </c>
      <c r="B291">
        <v>0.35416095763951799</v>
      </c>
      <c r="C291">
        <v>0.16400000000000001</v>
      </c>
      <c r="D291">
        <v>0.10100000000000001</v>
      </c>
      <c r="E291">
        <v>4.5175185329071198E-4</v>
      </c>
      <c r="F291" t="s">
        <v>870</v>
      </c>
      <c r="G291" t="s">
        <v>871</v>
      </c>
      <c r="H291" t="str">
        <f>HYPERLINK("https://zfin.org/ZDB-GENE-091204-19")</f>
        <v>https://zfin.org/ZDB-GENE-091204-19</v>
      </c>
      <c r="I291" t="s">
        <v>872</v>
      </c>
    </row>
    <row r="292" spans="1:9">
      <c r="A292">
        <v>3.2522924615474801E-8</v>
      </c>
      <c r="B292">
        <v>0.117707959645344</v>
      </c>
      <c r="C292">
        <v>0.95899999999999996</v>
      </c>
      <c r="D292">
        <v>0.97</v>
      </c>
      <c r="E292">
        <v>4.5200360630586898E-4</v>
      </c>
      <c r="F292" t="s">
        <v>873</v>
      </c>
      <c r="G292" t="s">
        <v>874</v>
      </c>
      <c r="H292" t="str">
        <f>HYPERLINK("https://zfin.org/ZDB-GENE-020419-20")</f>
        <v>https://zfin.org/ZDB-GENE-020419-20</v>
      </c>
      <c r="I292" t="s">
        <v>875</v>
      </c>
    </row>
    <row r="293" spans="1:9">
      <c r="A293">
        <v>3.2851657611467303E-8</v>
      </c>
      <c r="B293">
        <v>-0.13067723423875299</v>
      </c>
      <c r="C293">
        <v>0.52200000000000002</v>
      </c>
      <c r="D293">
        <v>0.64</v>
      </c>
      <c r="E293">
        <v>4.5657233748417199E-4</v>
      </c>
      <c r="F293" t="s">
        <v>876</v>
      </c>
      <c r="G293" t="s">
        <v>877</v>
      </c>
      <c r="H293" t="str">
        <f>HYPERLINK("https://zfin.org/ZDB-GENE-030131-269")</f>
        <v>https://zfin.org/ZDB-GENE-030131-269</v>
      </c>
      <c r="I293" t="s">
        <v>878</v>
      </c>
    </row>
    <row r="294" spans="1:9">
      <c r="A294">
        <v>3.3428209821955601E-8</v>
      </c>
      <c r="B294">
        <v>-0.13639103844339301</v>
      </c>
      <c r="C294">
        <v>0.313</v>
      </c>
      <c r="D294">
        <v>0.43</v>
      </c>
      <c r="E294">
        <v>4.6458526010553802E-4</v>
      </c>
      <c r="F294" t="s">
        <v>879</v>
      </c>
      <c r="G294" t="s">
        <v>880</v>
      </c>
      <c r="H294" t="str">
        <f>HYPERLINK("https://zfin.org/ZDB-GENE-030131-3431")</f>
        <v>https://zfin.org/ZDB-GENE-030131-3431</v>
      </c>
      <c r="I294" t="s">
        <v>881</v>
      </c>
    </row>
    <row r="295" spans="1:9">
      <c r="A295">
        <v>4.2052235236640502E-8</v>
      </c>
      <c r="B295">
        <v>0.13230744062918701</v>
      </c>
      <c r="C295">
        <v>0.91900000000000004</v>
      </c>
      <c r="D295">
        <v>0.92700000000000005</v>
      </c>
      <c r="E295">
        <v>5.8444196531882899E-4</v>
      </c>
      <c r="F295" t="s">
        <v>882</v>
      </c>
      <c r="G295" t="s">
        <v>883</v>
      </c>
      <c r="H295" t="str">
        <f>HYPERLINK("https://zfin.org/ZDB-GENE-030131-8752")</f>
        <v>https://zfin.org/ZDB-GENE-030131-8752</v>
      </c>
      <c r="I295" t="s">
        <v>884</v>
      </c>
    </row>
    <row r="296" spans="1:9">
      <c r="A296">
        <v>4.5177175137926697E-8</v>
      </c>
      <c r="B296">
        <v>-0.13946324334467</v>
      </c>
      <c r="C296">
        <v>0.06</v>
      </c>
      <c r="D296">
        <v>0.11899999999999999</v>
      </c>
      <c r="E296">
        <v>6.2787238006690505E-4</v>
      </c>
      <c r="F296" t="s">
        <v>885</v>
      </c>
      <c r="G296" t="s">
        <v>886</v>
      </c>
      <c r="H296" t="str">
        <f>HYPERLINK("https://zfin.org/ZDB-GENE-030131-8714")</f>
        <v>https://zfin.org/ZDB-GENE-030131-8714</v>
      </c>
      <c r="I296" t="s">
        <v>887</v>
      </c>
    </row>
    <row r="297" spans="1:9">
      <c r="A297">
        <v>4.8542844693608602E-8</v>
      </c>
      <c r="B297">
        <v>-0.16070422619449801</v>
      </c>
      <c r="C297">
        <v>0.29199999999999998</v>
      </c>
      <c r="D297">
        <v>0.39300000000000002</v>
      </c>
      <c r="E297">
        <v>6.74648455551772E-4</v>
      </c>
      <c r="F297" t="s">
        <v>888</v>
      </c>
      <c r="G297" t="s">
        <v>889</v>
      </c>
      <c r="H297" t="str">
        <f>HYPERLINK("https://zfin.org/ZDB-GENE-030131-8486")</f>
        <v>https://zfin.org/ZDB-GENE-030131-8486</v>
      </c>
      <c r="I297" t="s">
        <v>890</v>
      </c>
    </row>
    <row r="298" spans="1:9">
      <c r="A298">
        <v>4.9423383079658199E-8</v>
      </c>
      <c r="B298">
        <v>-0.151803828839468</v>
      </c>
      <c r="C298">
        <v>0.17199999999999999</v>
      </c>
      <c r="D298">
        <v>0.26200000000000001</v>
      </c>
      <c r="E298">
        <v>6.8688617804108898E-4</v>
      </c>
      <c r="F298" t="s">
        <v>891</v>
      </c>
      <c r="G298" t="s">
        <v>892</v>
      </c>
      <c r="H298" t="str">
        <f>HYPERLINK("https://zfin.org/ZDB-GENE-000607-70")</f>
        <v>https://zfin.org/ZDB-GENE-000607-70</v>
      </c>
      <c r="I298" t="s">
        <v>893</v>
      </c>
    </row>
    <row r="299" spans="1:9">
      <c r="A299">
        <v>5.65648831740806E-8</v>
      </c>
      <c r="B299">
        <v>-0.153156927410977</v>
      </c>
      <c r="C299">
        <v>0.18099999999999999</v>
      </c>
      <c r="D299">
        <v>0.26900000000000002</v>
      </c>
      <c r="E299">
        <v>7.8613874635337204E-4</v>
      </c>
      <c r="F299" t="s">
        <v>894</v>
      </c>
      <c r="G299" t="s">
        <v>895</v>
      </c>
      <c r="H299" t="str">
        <f>HYPERLINK("https://zfin.org/ZDB-GENE-030327-6")</f>
        <v>https://zfin.org/ZDB-GENE-030327-6</v>
      </c>
      <c r="I299" t="s">
        <v>896</v>
      </c>
    </row>
    <row r="300" spans="1:9">
      <c r="A300">
        <v>5.9184795657706401E-8</v>
      </c>
      <c r="B300">
        <v>-0.148865223634009</v>
      </c>
      <c r="C300">
        <v>0.32800000000000001</v>
      </c>
      <c r="D300">
        <v>0.44</v>
      </c>
      <c r="E300">
        <v>8.2255029005080295E-4</v>
      </c>
      <c r="F300" t="s">
        <v>897</v>
      </c>
      <c r="G300" t="s">
        <v>898</v>
      </c>
      <c r="H300" t="str">
        <f>HYPERLINK("https://zfin.org/ZDB-GENE-040625-38")</f>
        <v>https://zfin.org/ZDB-GENE-040625-38</v>
      </c>
      <c r="I300" t="s">
        <v>899</v>
      </c>
    </row>
    <row r="301" spans="1:9">
      <c r="A301">
        <v>6.4773493278003197E-8</v>
      </c>
      <c r="B301">
        <v>-0.14021278191557801</v>
      </c>
      <c r="C301">
        <v>0.61299999999999999</v>
      </c>
      <c r="D301">
        <v>0.72899999999999998</v>
      </c>
      <c r="E301">
        <v>9.0022200957768901E-4</v>
      </c>
      <c r="F301" t="s">
        <v>900</v>
      </c>
      <c r="G301" t="s">
        <v>901</v>
      </c>
      <c r="H301" t="str">
        <f>HYPERLINK("https://zfin.org/ZDB-GENE-030131-9134")</f>
        <v>https://zfin.org/ZDB-GENE-030131-9134</v>
      </c>
      <c r="I301" t="s">
        <v>902</v>
      </c>
    </row>
    <row r="302" spans="1:9">
      <c r="A302">
        <v>6.7292157371009105E-8</v>
      </c>
      <c r="B302">
        <v>-0.120490244406467</v>
      </c>
      <c r="C302">
        <v>0.83499999999999996</v>
      </c>
      <c r="D302">
        <v>0.91500000000000004</v>
      </c>
      <c r="E302">
        <v>9.3522640314228403E-4</v>
      </c>
      <c r="F302" t="s">
        <v>903</v>
      </c>
      <c r="G302" t="s">
        <v>904</v>
      </c>
      <c r="H302" t="str">
        <f>HYPERLINK("https://zfin.org/ZDB-GENE-030410-1")</f>
        <v>https://zfin.org/ZDB-GENE-030410-1</v>
      </c>
      <c r="I302" t="s">
        <v>905</v>
      </c>
    </row>
    <row r="303" spans="1:9">
      <c r="A303">
        <v>6.9992745600926795E-8</v>
      </c>
      <c r="B303">
        <v>-0.141745795109468</v>
      </c>
      <c r="C303">
        <v>0.217</v>
      </c>
      <c r="D303">
        <v>0.311</v>
      </c>
      <c r="E303">
        <v>9.7275917836168004E-4</v>
      </c>
      <c r="F303" t="s">
        <v>906</v>
      </c>
      <c r="G303" t="s">
        <v>907</v>
      </c>
      <c r="H303" t="str">
        <f>HYPERLINK("https://zfin.org/ZDB-GENE-061103-391")</f>
        <v>https://zfin.org/ZDB-GENE-061103-391</v>
      </c>
      <c r="I303" t="s">
        <v>908</v>
      </c>
    </row>
    <row r="304" spans="1:9">
      <c r="A304">
        <v>7.5407740595488004E-8</v>
      </c>
      <c r="B304">
        <v>-0.18012288437260601</v>
      </c>
      <c r="C304">
        <v>0.223</v>
      </c>
      <c r="D304">
        <v>0.318</v>
      </c>
      <c r="E304">
        <v>1.04801677879609E-3</v>
      </c>
      <c r="F304" t="s">
        <v>909</v>
      </c>
      <c r="G304" t="s">
        <v>910</v>
      </c>
      <c r="H304" t="str">
        <f>HYPERLINK("https://zfin.org/ZDB-GENE-110411-139")</f>
        <v>https://zfin.org/ZDB-GENE-110411-139</v>
      </c>
      <c r="I304" t="s">
        <v>911</v>
      </c>
    </row>
    <row r="305" spans="1:9">
      <c r="A305">
        <v>7.7874454364303397E-8</v>
      </c>
      <c r="B305">
        <v>0.141258279345681</v>
      </c>
      <c r="C305">
        <v>0.92700000000000005</v>
      </c>
      <c r="D305">
        <v>0.92400000000000004</v>
      </c>
      <c r="E305">
        <v>1.0822991667550901E-3</v>
      </c>
      <c r="F305" t="s">
        <v>912</v>
      </c>
      <c r="G305" t="s">
        <v>913</v>
      </c>
      <c r="H305" t="str">
        <f>HYPERLINK("https://zfin.org/ZDB-GENE-040426-2701")</f>
        <v>https://zfin.org/ZDB-GENE-040426-2701</v>
      </c>
      <c r="I305" t="s">
        <v>914</v>
      </c>
    </row>
    <row r="306" spans="1:9">
      <c r="A306">
        <v>8.10151895873215E-8</v>
      </c>
      <c r="B306">
        <v>-0.149589049001568</v>
      </c>
      <c r="C306">
        <v>0.16500000000000001</v>
      </c>
      <c r="D306">
        <v>0.251</v>
      </c>
      <c r="E306">
        <v>1.1259491048845899E-3</v>
      </c>
      <c r="F306" t="s">
        <v>915</v>
      </c>
      <c r="G306" t="s">
        <v>916</v>
      </c>
      <c r="H306" t="str">
        <f>HYPERLINK("https://zfin.org/ZDB-GENE-030828-5")</f>
        <v>https://zfin.org/ZDB-GENE-030828-5</v>
      </c>
      <c r="I306" t="s">
        <v>917</v>
      </c>
    </row>
    <row r="307" spans="1:9">
      <c r="A307">
        <v>8.1390249305969999E-8</v>
      </c>
      <c r="B307">
        <v>-0.14234317708755501</v>
      </c>
      <c r="C307">
        <v>0.123</v>
      </c>
      <c r="D307">
        <v>0.19900000000000001</v>
      </c>
      <c r="E307">
        <v>1.1311616848543699E-3</v>
      </c>
      <c r="F307" t="s">
        <v>918</v>
      </c>
      <c r="G307" t="s">
        <v>919</v>
      </c>
      <c r="H307" t="str">
        <f>HYPERLINK("https://zfin.org/ZDB-GENE-040718-379")</f>
        <v>https://zfin.org/ZDB-GENE-040718-379</v>
      </c>
      <c r="I307" t="s">
        <v>920</v>
      </c>
    </row>
    <row r="308" spans="1:9">
      <c r="A308">
        <v>8.3986055091590304E-8</v>
      </c>
      <c r="B308">
        <v>-0.126296338124507</v>
      </c>
      <c r="C308">
        <v>0.249</v>
      </c>
      <c r="D308">
        <v>0.35</v>
      </c>
      <c r="E308">
        <v>1.16723819366292E-3</v>
      </c>
      <c r="F308" t="s">
        <v>921</v>
      </c>
      <c r="G308" t="s">
        <v>922</v>
      </c>
      <c r="H308" t="str">
        <f>HYPERLINK("https://zfin.org/ZDB-GENE-030131-5408")</f>
        <v>https://zfin.org/ZDB-GENE-030131-5408</v>
      </c>
      <c r="I308" t="s">
        <v>923</v>
      </c>
    </row>
    <row r="309" spans="1:9">
      <c r="A309">
        <v>8.5530355132051698E-8</v>
      </c>
      <c r="B309">
        <v>-0.16268505058731</v>
      </c>
      <c r="C309">
        <v>0.623</v>
      </c>
      <c r="D309">
        <v>0.73</v>
      </c>
      <c r="E309">
        <v>1.18870087562525E-3</v>
      </c>
      <c r="F309" t="s">
        <v>924</v>
      </c>
      <c r="G309" t="s">
        <v>925</v>
      </c>
      <c r="H309" t="str">
        <f>HYPERLINK("https://zfin.org/ZDB-GENE-071205-8")</f>
        <v>https://zfin.org/ZDB-GENE-071205-8</v>
      </c>
      <c r="I309" t="s">
        <v>926</v>
      </c>
    </row>
    <row r="310" spans="1:9">
      <c r="A310">
        <v>8.6274083361535703E-8</v>
      </c>
      <c r="B310">
        <v>-0.15406808355860999</v>
      </c>
      <c r="C310">
        <v>0.20699999999999999</v>
      </c>
      <c r="D310">
        <v>0.3</v>
      </c>
      <c r="E310">
        <v>1.19903721055862E-3</v>
      </c>
      <c r="F310" t="s">
        <v>927</v>
      </c>
      <c r="G310" t="s">
        <v>928</v>
      </c>
      <c r="H310" t="str">
        <f>HYPERLINK("https://zfin.org/ZDB-GENE-040322-2")</f>
        <v>https://zfin.org/ZDB-GENE-040322-2</v>
      </c>
      <c r="I310" t="s">
        <v>929</v>
      </c>
    </row>
    <row r="311" spans="1:9">
      <c r="A311">
        <v>1.02689598924927E-7</v>
      </c>
      <c r="B311">
        <v>-0.144270193595121</v>
      </c>
      <c r="C311">
        <v>0.35</v>
      </c>
      <c r="D311">
        <v>0.46100000000000002</v>
      </c>
      <c r="E311">
        <v>1.4271800458586399E-3</v>
      </c>
      <c r="F311" t="s">
        <v>930</v>
      </c>
      <c r="G311" t="s">
        <v>931</v>
      </c>
      <c r="H311" t="str">
        <f>HYPERLINK("https://zfin.org/ZDB-GENE-040426-2060")</f>
        <v>https://zfin.org/ZDB-GENE-040426-2060</v>
      </c>
      <c r="I311" t="s">
        <v>932</v>
      </c>
    </row>
    <row r="312" spans="1:9">
      <c r="A312">
        <v>1.05924058974027E-7</v>
      </c>
      <c r="B312">
        <v>-0.161135171491392</v>
      </c>
      <c r="C312">
        <v>7.5999999999999998E-2</v>
      </c>
      <c r="D312">
        <v>0.13900000000000001</v>
      </c>
      <c r="E312">
        <v>1.4721325716210299E-3</v>
      </c>
      <c r="F312" t="s">
        <v>933</v>
      </c>
      <c r="G312" t="s">
        <v>934</v>
      </c>
      <c r="H312" t="str">
        <f>HYPERLINK("https://zfin.org/ZDB-GENE-030131-9446")</f>
        <v>https://zfin.org/ZDB-GENE-030131-9446</v>
      </c>
      <c r="I312" t="s">
        <v>935</v>
      </c>
    </row>
    <row r="313" spans="1:9">
      <c r="A313">
        <v>1.06284268923112E-7</v>
      </c>
      <c r="B313">
        <v>-0.16598530158752101</v>
      </c>
      <c r="C313">
        <v>0.53700000000000003</v>
      </c>
      <c r="D313">
        <v>0.65800000000000003</v>
      </c>
      <c r="E313">
        <v>1.47713876949342E-3</v>
      </c>
      <c r="F313" t="s">
        <v>936</v>
      </c>
      <c r="G313" t="s">
        <v>937</v>
      </c>
      <c r="H313" t="str">
        <f>HYPERLINK("https://zfin.org/ZDB-GENE-030131-2391")</f>
        <v>https://zfin.org/ZDB-GENE-030131-2391</v>
      </c>
      <c r="I313" t="s">
        <v>938</v>
      </c>
    </row>
    <row r="314" spans="1:9">
      <c r="A314">
        <v>1.12339443856717E-7</v>
      </c>
      <c r="B314">
        <v>-0.132388395460802</v>
      </c>
      <c r="C314">
        <v>0.67700000000000005</v>
      </c>
      <c r="D314">
        <v>0.78400000000000003</v>
      </c>
      <c r="E314">
        <v>1.5612935907206599E-3</v>
      </c>
      <c r="F314" t="s">
        <v>939</v>
      </c>
      <c r="G314" t="s">
        <v>940</v>
      </c>
      <c r="H314" t="str">
        <f>HYPERLINK("https://zfin.org/ZDB-GENE-030131-956")</f>
        <v>https://zfin.org/ZDB-GENE-030131-956</v>
      </c>
      <c r="I314" t="s">
        <v>941</v>
      </c>
    </row>
    <row r="315" spans="1:9">
      <c r="A315">
        <v>1.1301144712315101E-7</v>
      </c>
      <c r="B315">
        <v>0.10969972265028</v>
      </c>
      <c r="C315">
        <v>0.85599999999999998</v>
      </c>
      <c r="D315">
        <v>0.82799999999999996</v>
      </c>
      <c r="E315">
        <v>1.57063309211755E-3</v>
      </c>
      <c r="F315" t="s">
        <v>942</v>
      </c>
      <c r="G315" t="s">
        <v>943</v>
      </c>
      <c r="H315" t="str">
        <f>HYPERLINK("https://zfin.org/ZDB-GENE-030131-8599")</f>
        <v>https://zfin.org/ZDB-GENE-030131-8599</v>
      </c>
      <c r="I315" t="s">
        <v>944</v>
      </c>
    </row>
    <row r="316" spans="1:9">
      <c r="A316">
        <v>1.13432309996335E-7</v>
      </c>
      <c r="B316">
        <v>-0.13873115352867299</v>
      </c>
      <c r="C316">
        <v>0.56899999999999995</v>
      </c>
      <c r="D316">
        <v>0.68500000000000005</v>
      </c>
      <c r="E316">
        <v>1.5764822443290599E-3</v>
      </c>
      <c r="F316" t="s">
        <v>945</v>
      </c>
      <c r="G316" t="s">
        <v>946</v>
      </c>
      <c r="H316" t="str">
        <f>HYPERLINK("https://zfin.org/ZDB-GENE-040426-1916")</f>
        <v>https://zfin.org/ZDB-GENE-040426-1916</v>
      </c>
      <c r="I316" t="s">
        <v>947</v>
      </c>
    </row>
    <row r="317" spans="1:9">
      <c r="A317">
        <v>1.16307976574792E-7</v>
      </c>
      <c r="B317">
        <v>0.24443774749520999</v>
      </c>
      <c r="C317">
        <v>0.76100000000000001</v>
      </c>
      <c r="D317">
        <v>0.72899999999999998</v>
      </c>
      <c r="E317">
        <v>1.6164482584364601E-3</v>
      </c>
      <c r="F317" t="s">
        <v>948</v>
      </c>
      <c r="G317" t="s">
        <v>949</v>
      </c>
      <c r="H317" t="str">
        <f>HYPERLINK("https://zfin.org/ZDB-GENE-030131-8575")</f>
        <v>https://zfin.org/ZDB-GENE-030131-8575</v>
      </c>
      <c r="I317" t="s">
        <v>950</v>
      </c>
    </row>
    <row r="318" spans="1:9">
      <c r="A318">
        <v>1.18429269385729E-7</v>
      </c>
      <c r="B318">
        <v>-0.136655906589295</v>
      </c>
      <c r="C318">
        <v>0.28000000000000003</v>
      </c>
      <c r="D318">
        <v>0.38800000000000001</v>
      </c>
      <c r="E318">
        <v>1.64592998592286E-3</v>
      </c>
      <c r="F318" t="s">
        <v>951</v>
      </c>
      <c r="G318" t="s">
        <v>952</v>
      </c>
      <c r="H318" t="str">
        <f>HYPERLINK("https://zfin.org/ZDB-GENE-011205-9")</f>
        <v>https://zfin.org/ZDB-GENE-011205-9</v>
      </c>
      <c r="I318" t="s">
        <v>953</v>
      </c>
    </row>
    <row r="319" spans="1:9">
      <c r="A319">
        <v>1.1955302611137501E-7</v>
      </c>
      <c r="B319">
        <v>-0.15210587593995101</v>
      </c>
      <c r="C319">
        <v>0.23300000000000001</v>
      </c>
      <c r="D319">
        <v>0.32500000000000001</v>
      </c>
      <c r="E319">
        <v>1.66154795689589E-3</v>
      </c>
      <c r="F319" t="s">
        <v>954</v>
      </c>
      <c r="G319" t="s">
        <v>955</v>
      </c>
      <c r="H319" t="str">
        <f>HYPERLINK("https://zfin.org/ZDB-GENE-040718-35")</f>
        <v>https://zfin.org/ZDB-GENE-040718-35</v>
      </c>
      <c r="I319" t="s">
        <v>956</v>
      </c>
    </row>
    <row r="320" spans="1:9">
      <c r="A320">
        <v>1.1961689928013E-7</v>
      </c>
      <c r="B320">
        <v>-0.15788563475772499</v>
      </c>
      <c r="C320">
        <v>0.252</v>
      </c>
      <c r="D320">
        <v>0.34799999999999998</v>
      </c>
      <c r="E320">
        <v>1.6624356661952501E-3</v>
      </c>
      <c r="F320" t="s">
        <v>957</v>
      </c>
      <c r="G320" t="s">
        <v>958</v>
      </c>
      <c r="H320" t="str">
        <f>HYPERLINK("https://zfin.org/ZDB-GENE-030131-8594")</f>
        <v>https://zfin.org/ZDB-GENE-030131-8594</v>
      </c>
      <c r="I320" t="s">
        <v>959</v>
      </c>
    </row>
    <row r="321" spans="1:9">
      <c r="A321">
        <v>1.45569370297992E-7</v>
      </c>
      <c r="B321">
        <v>0.25522572587078601</v>
      </c>
      <c r="C321">
        <v>0.68100000000000005</v>
      </c>
      <c r="D321">
        <v>0.66500000000000004</v>
      </c>
      <c r="E321">
        <v>2.0231231084015E-3</v>
      </c>
      <c r="F321" t="s">
        <v>960</v>
      </c>
      <c r="G321" t="s">
        <v>961</v>
      </c>
      <c r="H321" t="str">
        <f>HYPERLINK("https://zfin.org/ZDB-GENE-030411-5")</f>
        <v>https://zfin.org/ZDB-GENE-030411-5</v>
      </c>
      <c r="I321" t="s">
        <v>962</v>
      </c>
    </row>
    <row r="322" spans="1:9">
      <c r="A322">
        <v>1.4673129404701001E-7</v>
      </c>
      <c r="B322">
        <v>-0.148687554465114</v>
      </c>
      <c r="C322">
        <v>0.19800000000000001</v>
      </c>
      <c r="D322">
        <v>0.28699999999999998</v>
      </c>
      <c r="E322">
        <v>2.0392715246653498E-3</v>
      </c>
      <c r="F322" t="s">
        <v>963</v>
      </c>
      <c r="G322" t="s">
        <v>964</v>
      </c>
      <c r="H322" t="str">
        <f>HYPERLINK("https://zfin.org/ZDB-GENE-040426-875")</f>
        <v>https://zfin.org/ZDB-GENE-040426-875</v>
      </c>
      <c r="I322" t="s">
        <v>965</v>
      </c>
    </row>
    <row r="323" spans="1:9">
      <c r="A323">
        <v>1.5168136247322901E-7</v>
      </c>
      <c r="B323">
        <v>-0.14214490341883801</v>
      </c>
      <c r="C323">
        <v>0.33200000000000002</v>
      </c>
      <c r="D323">
        <v>0.44500000000000001</v>
      </c>
      <c r="E323">
        <v>2.1080675756529402E-3</v>
      </c>
      <c r="F323" t="s">
        <v>966</v>
      </c>
      <c r="G323" t="s">
        <v>967</v>
      </c>
      <c r="H323" t="str">
        <f>HYPERLINK("https://zfin.org/ZDB-GENE-050417-333")</f>
        <v>https://zfin.org/ZDB-GENE-050417-333</v>
      </c>
      <c r="I323" t="s">
        <v>968</v>
      </c>
    </row>
    <row r="324" spans="1:9">
      <c r="A324">
        <v>1.5247168276416499E-7</v>
      </c>
      <c r="B324">
        <v>-0.14584472890289199</v>
      </c>
      <c r="C324">
        <v>0.56200000000000006</v>
      </c>
      <c r="D324">
        <v>0.67500000000000004</v>
      </c>
      <c r="E324">
        <v>2.1190514470563601E-3</v>
      </c>
      <c r="F324" t="s">
        <v>969</v>
      </c>
      <c r="G324" t="s">
        <v>970</v>
      </c>
      <c r="H324" t="str">
        <f>HYPERLINK("https://zfin.org/ZDB-GENE-040718-260")</f>
        <v>https://zfin.org/ZDB-GENE-040718-260</v>
      </c>
      <c r="I324" t="s">
        <v>971</v>
      </c>
    </row>
    <row r="325" spans="1:9">
      <c r="A325">
        <v>1.60635611966095E-7</v>
      </c>
      <c r="B325">
        <v>-0.14512485381500301</v>
      </c>
      <c r="C325">
        <v>6.3E-2</v>
      </c>
      <c r="D325">
        <v>0.12</v>
      </c>
      <c r="E325">
        <v>2.2325137351047902E-3</v>
      </c>
      <c r="F325" t="s">
        <v>972</v>
      </c>
      <c r="G325" t="s">
        <v>973</v>
      </c>
      <c r="H325" t="str">
        <f>HYPERLINK("https://zfin.org/ZDB-GENE-060929-176")</f>
        <v>https://zfin.org/ZDB-GENE-060929-176</v>
      </c>
      <c r="I325" t="s">
        <v>974</v>
      </c>
    </row>
    <row r="326" spans="1:9">
      <c r="A326">
        <v>1.6145649844170401E-7</v>
      </c>
      <c r="B326">
        <v>0.11894502998343399</v>
      </c>
      <c r="C326">
        <v>0.94099999999999995</v>
      </c>
      <c r="D326">
        <v>0.93400000000000005</v>
      </c>
      <c r="E326">
        <v>2.2439224153427998E-3</v>
      </c>
      <c r="F326" t="s">
        <v>975</v>
      </c>
      <c r="G326" t="s">
        <v>976</v>
      </c>
      <c r="H326" t="str">
        <f>HYPERLINK("https://zfin.org/ZDB-GENE-030131-8671")</f>
        <v>https://zfin.org/ZDB-GENE-030131-8671</v>
      </c>
      <c r="I326" t="s">
        <v>977</v>
      </c>
    </row>
    <row r="327" spans="1:9">
      <c r="A327">
        <v>1.7192049490040101E-7</v>
      </c>
      <c r="B327">
        <v>-0.17419973566458799</v>
      </c>
      <c r="C327">
        <v>0.50700000000000001</v>
      </c>
      <c r="D327">
        <v>0.61499999999999999</v>
      </c>
      <c r="E327">
        <v>2.3893510381257799E-3</v>
      </c>
      <c r="F327" t="s">
        <v>978</v>
      </c>
      <c r="G327" t="s">
        <v>979</v>
      </c>
      <c r="H327" t="str">
        <f>HYPERLINK("https://zfin.org/ZDB-GENE-030428-2")</f>
        <v>https://zfin.org/ZDB-GENE-030428-2</v>
      </c>
      <c r="I327" t="s">
        <v>980</v>
      </c>
    </row>
    <row r="328" spans="1:9">
      <c r="A328">
        <v>1.7222070403608101E-7</v>
      </c>
      <c r="B328">
        <v>-0.14144219797253299</v>
      </c>
      <c r="C328">
        <v>0.17100000000000001</v>
      </c>
      <c r="D328">
        <v>0.254</v>
      </c>
      <c r="E328">
        <v>2.3935233446934498E-3</v>
      </c>
      <c r="F328" t="s">
        <v>981</v>
      </c>
      <c r="G328" t="s">
        <v>982</v>
      </c>
      <c r="H328" t="str">
        <f>HYPERLINK("https://zfin.org/ZDB-GENE-040426-1444")</f>
        <v>https://zfin.org/ZDB-GENE-040426-1444</v>
      </c>
      <c r="I328" t="s">
        <v>983</v>
      </c>
    </row>
    <row r="329" spans="1:9">
      <c r="A329">
        <v>1.7290366291982401E-7</v>
      </c>
      <c r="B329">
        <v>-0.16837906984317999</v>
      </c>
      <c r="C329">
        <v>0.78700000000000003</v>
      </c>
      <c r="D329">
        <v>0.874</v>
      </c>
      <c r="E329">
        <v>2.4030151072597199E-3</v>
      </c>
      <c r="F329" t="s">
        <v>984</v>
      </c>
      <c r="G329" t="s">
        <v>985</v>
      </c>
      <c r="H329" t="str">
        <f>HYPERLINK("https://zfin.org/ZDB-GENE-050522-73")</f>
        <v>https://zfin.org/ZDB-GENE-050522-73</v>
      </c>
      <c r="I329" t="s">
        <v>986</v>
      </c>
    </row>
    <row r="330" spans="1:9">
      <c r="A330">
        <v>1.76911688926394E-7</v>
      </c>
      <c r="B330">
        <v>-0.150637084727828</v>
      </c>
      <c r="C330">
        <v>6.6000000000000003E-2</v>
      </c>
      <c r="D330">
        <v>0.124</v>
      </c>
      <c r="E330">
        <v>2.4587186526990202E-3</v>
      </c>
      <c r="F330" t="s">
        <v>987</v>
      </c>
      <c r="G330" t="s">
        <v>988</v>
      </c>
      <c r="H330" t="str">
        <f>HYPERLINK("https://zfin.org/ZDB-GENE-081022-158")</f>
        <v>https://zfin.org/ZDB-GENE-081022-158</v>
      </c>
      <c r="I330" t="s">
        <v>989</v>
      </c>
    </row>
    <row r="331" spans="1:9">
      <c r="A331">
        <v>1.8084237384532599E-7</v>
      </c>
      <c r="B331">
        <v>-0.124058859337045</v>
      </c>
      <c r="C331">
        <v>0.14000000000000001</v>
      </c>
      <c r="D331">
        <v>0.221</v>
      </c>
      <c r="E331">
        <v>2.5133473117023501E-3</v>
      </c>
      <c r="F331" t="s">
        <v>990</v>
      </c>
      <c r="G331" t="s">
        <v>991</v>
      </c>
      <c r="H331" t="str">
        <f>HYPERLINK("https://zfin.org/ZDB-GENE-040704-54")</f>
        <v>https://zfin.org/ZDB-GENE-040704-54</v>
      </c>
      <c r="I331" t="s">
        <v>992</v>
      </c>
    </row>
    <row r="332" spans="1:9">
      <c r="A332">
        <v>1.8745655881959299E-7</v>
      </c>
      <c r="B332">
        <v>-0.123860051799525</v>
      </c>
      <c r="C332">
        <v>9.5000000000000001E-2</v>
      </c>
      <c r="D332">
        <v>0.16300000000000001</v>
      </c>
      <c r="E332">
        <v>2.6052712544747001E-3</v>
      </c>
      <c r="F332" t="s">
        <v>993</v>
      </c>
      <c r="G332" t="s">
        <v>994</v>
      </c>
      <c r="H332" t="str">
        <f>HYPERLINK("https://zfin.org/ZDB-GENE-040426-1302")</f>
        <v>https://zfin.org/ZDB-GENE-040426-1302</v>
      </c>
      <c r="I332" t="s">
        <v>995</v>
      </c>
    </row>
    <row r="333" spans="1:9">
      <c r="A333">
        <v>1.8880941389256099E-7</v>
      </c>
      <c r="B333">
        <v>-0.11882376030212601</v>
      </c>
      <c r="C333">
        <v>0.32</v>
      </c>
      <c r="D333">
        <v>0.435</v>
      </c>
      <c r="E333">
        <v>2.6240732342788101E-3</v>
      </c>
      <c r="F333" t="s">
        <v>996</v>
      </c>
      <c r="G333" t="s">
        <v>997</v>
      </c>
      <c r="H333" t="str">
        <f>HYPERLINK("https://zfin.org/ZDB-GENE-041114-109")</f>
        <v>https://zfin.org/ZDB-GENE-041114-109</v>
      </c>
      <c r="I333" t="s">
        <v>998</v>
      </c>
    </row>
    <row r="334" spans="1:9">
      <c r="A334">
        <v>1.93868218075109E-7</v>
      </c>
      <c r="B334">
        <v>0.347378650753357</v>
      </c>
      <c r="C334">
        <v>0.77</v>
      </c>
      <c r="D334">
        <v>0.76</v>
      </c>
      <c r="E334">
        <v>2.6943804948078602E-3</v>
      </c>
      <c r="F334" t="s">
        <v>999</v>
      </c>
      <c r="G334" t="s">
        <v>1000</v>
      </c>
      <c r="H334" t="str">
        <f>HYPERLINK("https://zfin.org/ZDB-GENE-050522-428")</f>
        <v>https://zfin.org/ZDB-GENE-050522-428</v>
      </c>
      <c r="I334" t="s">
        <v>1001</v>
      </c>
    </row>
    <row r="335" spans="1:9">
      <c r="A335">
        <v>2.23258556217032E-7</v>
      </c>
      <c r="B335">
        <v>-0.12514577556946499</v>
      </c>
      <c r="C335">
        <v>0.36799999999999999</v>
      </c>
      <c r="D335">
        <v>0.47599999999999998</v>
      </c>
      <c r="E335">
        <v>3.1028474143043202E-3</v>
      </c>
      <c r="F335" t="s">
        <v>1002</v>
      </c>
      <c r="G335" t="s">
        <v>1003</v>
      </c>
      <c r="H335" t="str">
        <f>HYPERLINK("https://zfin.org/ZDB-GENE-030131-4275")</f>
        <v>https://zfin.org/ZDB-GENE-030131-4275</v>
      </c>
      <c r="I335" t="s">
        <v>1004</v>
      </c>
    </row>
    <row r="336" spans="1:9">
      <c r="A336">
        <v>2.24834911300249E-7</v>
      </c>
      <c r="B336">
        <v>-0.150273075177138</v>
      </c>
      <c r="C336">
        <v>0.10299999999999999</v>
      </c>
      <c r="D336">
        <v>0.17100000000000001</v>
      </c>
      <c r="E336">
        <v>3.1247555972508498E-3</v>
      </c>
      <c r="F336" t="s">
        <v>1005</v>
      </c>
      <c r="G336" t="s">
        <v>1006</v>
      </c>
      <c r="H336" t="str">
        <f>HYPERLINK("https://zfin.org/ZDB-GENE-030909-14")</f>
        <v>https://zfin.org/ZDB-GENE-030909-14</v>
      </c>
      <c r="I336" t="s">
        <v>1007</v>
      </c>
    </row>
    <row r="337" spans="1:9">
      <c r="A337">
        <v>2.2677098464881499E-7</v>
      </c>
      <c r="B337">
        <v>-0.12754884075697301</v>
      </c>
      <c r="C337">
        <v>0.16300000000000001</v>
      </c>
      <c r="D337">
        <v>0.247</v>
      </c>
      <c r="E337">
        <v>3.15166314464923E-3</v>
      </c>
      <c r="F337" t="s">
        <v>1008</v>
      </c>
      <c r="G337" t="s">
        <v>1009</v>
      </c>
      <c r="H337" t="str">
        <f>HYPERLINK("https://zfin.org/ZDB-GENE-010319-40")</f>
        <v>https://zfin.org/ZDB-GENE-010319-40</v>
      </c>
      <c r="I337" t="s">
        <v>1010</v>
      </c>
    </row>
    <row r="338" spans="1:9">
      <c r="A338">
        <v>2.4195692707957001E-7</v>
      </c>
      <c r="B338">
        <v>-0.15179354029916201</v>
      </c>
      <c r="C338">
        <v>0.14499999999999999</v>
      </c>
      <c r="D338">
        <v>0.221</v>
      </c>
      <c r="E338">
        <v>3.3627173725518599E-3</v>
      </c>
      <c r="F338" t="s">
        <v>1011</v>
      </c>
      <c r="G338" t="s">
        <v>1012</v>
      </c>
      <c r="H338" t="str">
        <f>HYPERLINK("https://zfin.org/ZDB-GENE-050913-28")</f>
        <v>https://zfin.org/ZDB-GENE-050913-28</v>
      </c>
      <c r="I338" t="s">
        <v>1013</v>
      </c>
    </row>
    <row r="339" spans="1:9">
      <c r="A339">
        <v>2.6294281815608398E-7</v>
      </c>
      <c r="B339">
        <v>0.26739791882324598</v>
      </c>
      <c r="C339">
        <v>0.42</v>
      </c>
      <c r="D339">
        <v>0.35499999999999998</v>
      </c>
      <c r="E339">
        <v>3.6543792867332601E-3</v>
      </c>
      <c r="F339" t="s">
        <v>1014</v>
      </c>
      <c r="G339" t="s">
        <v>1015</v>
      </c>
      <c r="H339" t="str">
        <f>HYPERLINK("https://zfin.org/ZDB-GENE-050320-111")</f>
        <v>https://zfin.org/ZDB-GENE-050320-111</v>
      </c>
      <c r="I339" t="s">
        <v>1016</v>
      </c>
    </row>
    <row r="340" spans="1:9">
      <c r="A340">
        <v>2.7713067007809198E-7</v>
      </c>
      <c r="B340">
        <v>0.10930342597489399</v>
      </c>
      <c r="C340">
        <v>0.96799999999999997</v>
      </c>
      <c r="D340">
        <v>0.98</v>
      </c>
      <c r="E340">
        <v>3.85156205274532E-3</v>
      </c>
      <c r="F340" t="s">
        <v>1017</v>
      </c>
      <c r="G340" t="s">
        <v>1018</v>
      </c>
      <c r="H340" t="str">
        <f>HYPERLINK("https://zfin.org/ZDB-GENE-020419-2")</f>
        <v>https://zfin.org/ZDB-GENE-020419-2</v>
      </c>
      <c r="I340" t="s">
        <v>1019</v>
      </c>
    </row>
    <row r="341" spans="1:9">
      <c r="A341">
        <v>2.9828942689289898E-7</v>
      </c>
      <c r="B341">
        <v>-0.12363423030241601</v>
      </c>
      <c r="C341">
        <v>0.17699999999999999</v>
      </c>
      <c r="D341">
        <v>0.26400000000000001</v>
      </c>
      <c r="E341">
        <v>4.1456264549575104E-3</v>
      </c>
      <c r="F341" t="s">
        <v>1020</v>
      </c>
      <c r="G341" t="s">
        <v>1021</v>
      </c>
      <c r="H341" t="str">
        <f>HYPERLINK("https://zfin.org/ZDB-GENE-030912-11")</f>
        <v>https://zfin.org/ZDB-GENE-030912-11</v>
      </c>
      <c r="I341" t="s">
        <v>1022</v>
      </c>
    </row>
    <row r="342" spans="1:9">
      <c r="A342">
        <v>3.3089171120216202E-7</v>
      </c>
      <c r="B342">
        <v>-0.13997257919227399</v>
      </c>
      <c r="C342">
        <v>0.123</v>
      </c>
      <c r="D342">
        <v>0.193</v>
      </c>
      <c r="E342">
        <v>4.5987330022876499E-3</v>
      </c>
      <c r="F342" t="s">
        <v>1023</v>
      </c>
      <c r="G342" t="s">
        <v>1024</v>
      </c>
      <c r="H342" t="str">
        <f>HYPERLINK("https://zfin.org/ZDB-GENE-040801-115")</f>
        <v>https://zfin.org/ZDB-GENE-040801-115</v>
      </c>
      <c r="I342" t="s">
        <v>1025</v>
      </c>
    </row>
    <row r="343" spans="1:9">
      <c r="A343">
        <v>3.4532306688770602E-7</v>
      </c>
      <c r="B343">
        <v>-0.14837181851219799</v>
      </c>
      <c r="C343">
        <v>6.7000000000000004E-2</v>
      </c>
      <c r="D343">
        <v>0.123</v>
      </c>
      <c r="E343">
        <v>4.7992999836053403E-3</v>
      </c>
      <c r="F343" t="s">
        <v>1026</v>
      </c>
      <c r="G343" t="s">
        <v>1027</v>
      </c>
      <c r="H343" t="str">
        <f>HYPERLINK("https://zfin.org/ZDB-GENE-040426-984")</f>
        <v>https://zfin.org/ZDB-GENE-040426-984</v>
      </c>
      <c r="I343" t="s">
        <v>1028</v>
      </c>
    </row>
    <row r="344" spans="1:9">
      <c r="A344">
        <v>3.5468390734705601E-7</v>
      </c>
      <c r="B344">
        <v>-0.123155892322138</v>
      </c>
      <c r="C344">
        <v>0.46100000000000002</v>
      </c>
      <c r="D344">
        <v>0.58499999999999996</v>
      </c>
      <c r="E344">
        <v>4.9293969443093902E-3</v>
      </c>
      <c r="F344" t="s">
        <v>1029</v>
      </c>
      <c r="G344" t="s">
        <v>1030</v>
      </c>
      <c r="H344" t="str">
        <f>HYPERLINK("https://zfin.org/ZDB-GENE-021206-13")</f>
        <v>https://zfin.org/ZDB-GENE-021206-13</v>
      </c>
      <c r="I344" t="s">
        <v>1031</v>
      </c>
    </row>
    <row r="345" spans="1:9">
      <c r="A345">
        <v>3.9177091667393002E-7</v>
      </c>
      <c r="B345">
        <v>-0.14982505274690799</v>
      </c>
      <c r="C345">
        <v>0.19400000000000001</v>
      </c>
      <c r="D345">
        <v>0.28299999999999997</v>
      </c>
      <c r="E345">
        <v>5.4448321999342802E-3</v>
      </c>
      <c r="F345" t="s">
        <v>1032</v>
      </c>
      <c r="G345" t="s">
        <v>1033</v>
      </c>
      <c r="H345" t="str">
        <f>HYPERLINK("https://zfin.org/ZDB-GENE-091204-95")</f>
        <v>https://zfin.org/ZDB-GENE-091204-95</v>
      </c>
      <c r="I345" t="s">
        <v>1034</v>
      </c>
    </row>
    <row r="346" spans="1:9">
      <c r="A346">
        <v>3.9784696544901098E-7</v>
      </c>
      <c r="B346">
        <v>-0.154447249829404</v>
      </c>
      <c r="C346">
        <v>0.34599999999999997</v>
      </c>
      <c r="D346">
        <v>0.45200000000000001</v>
      </c>
      <c r="E346">
        <v>5.5292771258103604E-3</v>
      </c>
      <c r="F346" t="s">
        <v>1035</v>
      </c>
      <c r="G346" t="s">
        <v>1036</v>
      </c>
      <c r="H346" t="str">
        <f>HYPERLINK("https://zfin.org/ZDB-GENE-980526-144")</f>
        <v>https://zfin.org/ZDB-GENE-980526-144</v>
      </c>
      <c r="I346" t="s">
        <v>1037</v>
      </c>
    </row>
    <row r="347" spans="1:9">
      <c r="A347">
        <v>4.0269637847925602E-7</v>
      </c>
      <c r="B347">
        <v>-0.117173162833852</v>
      </c>
      <c r="C347">
        <v>0.13900000000000001</v>
      </c>
      <c r="D347">
        <v>0.216</v>
      </c>
      <c r="E347">
        <v>5.5966742681046898E-3</v>
      </c>
      <c r="F347" t="s">
        <v>1038</v>
      </c>
      <c r="G347" t="s">
        <v>1039</v>
      </c>
      <c r="H347" t="str">
        <f>HYPERLINK("https://zfin.org/ZDB-GENE-980526-527")</f>
        <v>https://zfin.org/ZDB-GENE-980526-527</v>
      </c>
      <c r="I347" t="s">
        <v>1040</v>
      </c>
    </row>
    <row r="348" spans="1:9">
      <c r="A348">
        <v>4.0786523252158301E-7</v>
      </c>
      <c r="B348">
        <v>0.101582503571623</v>
      </c>
      <c r="C348">
        <v>0.97899999999999998</v>
      </c>
      <c r="D348">
        <v>0.99299999999999999</v>
      </c>
      <c r="E348">
        <v>5.6685110015849503E-3</v>
      </c>
      <c r="F348" t="s">
        <v>1041</v>
      </c>
      <c r="G348" t="s">
        <v>1042</v>
      </c>
      <c r="H348" t="str">
        <f>HYPERLINK("https://zfin.org/ZDB-GENE-030131-8626")</f>
        <v>https://zfin.org/ZDB-GENE-030131-8626</v>
      </c>
      <c r="I348" t="s">
        <v>1043</v>
      </c>
    </row>
    <row r="349" spans="1:9">
      <c r="A349">
        <v>4.1511947331769598E-7</v>
      </c>
      <c r="B349">
        <v>0.36207060085033199</v>
      </c>
      <c r="C349">
        <v>0.155</v>
      </c>
      <c r="D349">
        <v>9.8000000000000004E-2</v>
      </c>
      <c r="E349">
        <v>5.7693304401693303E-3</v>
      </c>
      <c r="F349" t="s">
        <v>1044</v>
      </c>
      <c r="G349" t="s">
        <v>1045</v>
      </c>
      <c r="H349" t="str">
        <f>HYPERLINK("https://zfin.org/ZDB-GENE-050417-363")</f>
        <v>https://zfin.org/ZDB-GENE-050417-363</v>
      </c>
      <c r="I349" t="s">
        <v>1046</v>
      </c>
    </row>
    <row r="350" spans="1:9">
      <c r="A350">
        <v>4.1789910478425799E-7</v>
      </c>
      <c r="B350">
        <v>-0.13916305420654401</v>
      </c>
      <c r="C350">
        <v>0.23499999999999999</v>
      </c>
      <c r="D350">
        <v>0.32600000000000001</v>
      </c>
      <c r="E350">
        <v>5.80796175829162E-3</v>
      </c>
      <c r="F350" t="s">
        <v>1047</v>
      </c>
      <c r="G350" t="s">
        <v>1048</v>
      </c>
      <c r="H350" t="str">
        <f>HYPERLINK("https://zfin.org/ZDB-GENE-040625-136")</f>
        <v>https://zfin.org/ZDB-GENE-040625-136</v>
      </c>
      <c r="I350" t="s">
        <v>1049</v>
      </c>
    </row>
    <row r="351" spans="1:9">
      <c r="A351">
        <v>4.2034365609321898E-7</v>
      </c>
      <c r="B351">
        <v>0.116356310683023</v>
      </c>
      <c r="C351">
        <v>0.96</v>
      </c>
      <c r="D351">
        <v>0.95699999999999996</v>
      </c>
      <c r="E351">
        <v>5.8419361323835597E-3</v>
      </c>
      <c r="F351" t="s">
        <v>1050</v>
      </c>
      <c r="G351" t="s">
        <v>1051</v>
      </c>
      <c r="H351" t="str">
        <f>HYPERLINK("https://zfin.org/ZDB-GENE-030131-8657")</f>
        <v>https://zfin.org/ZDB-GENE-030131-8657</v>
      </c>
      <c r="I351" t="s">
        <v>1052</v>
      </c>
    </row>
    <row r="352" spans="1:9">
      <c r="A352">
        <v>4.21691323046864E-7</v>
      </c>
      <c r="B352">
        <v>-0.107799142018666</v>
      </c>
      <c r="C352">
        <v>0.88600000000000001</v>
      </c>
      <c r="D352">
        <v>0.93700000000000006</v>
      </c>
      <c r="E352">
        <v>5.86066600770531E-3</v>
      </c>
      <c r="F352" t="s">
        <v>1053</v>
      </c>
      <c r="G352" t="s">
        <v>1054</v>
      </c>
      <c r="H352" t="str">
        <f>HYPERLINK("https://zfin.org/ZDB-GENE-011205-14")</f>
        <v>https://zfin.org/ZDB-GENE-011205-14</v>
      </c>
      <c r="I352" t="s">
        <v>1055</v>
      </c>
    </row>
    <row r="353" spans="1:9">
      <c r="A353">
        <v>4.6241695529815798E-7</v>
      </c>
      <c r="B353">
        <v>-0.13306040248755399</v>
      </c>
      <c r="C353">
        <v>0.373</v>
      </c>
      <c r="D353">
        <v>0.49</v>
      </c>
      <c r="E353">
        <v>6.4266708447338E-3</v>
      </c>
      <c r="F353" t="s">
        <v>1056</v>
      </c>
      <c r="G353" t="s">
        <v>1057</v>
      </c>
      <c r="H353" t="str">
        <f>HYPERLINK("https://zfin.org/ZDB-GENE-990415-229")</f>
        <v>https://zfin.org/ZDB-GENE-990415-229</v>
      </c>
      <c r="I353" t="s">
        <v>1058</v>
      </c>
    </row>
    <row r="354" spans="1:9">
      <c r="A354">
        <v>4.6453428247359E-7</v>
      </c>
      <c r="B354">
        <v>-0.123801655087259</v>
      </c>
      <c r="C354">
        <v>0.191</v>
      </c>
      <c r="D354">
        <v>0.28299999999999997</v>
      </c>
      <c r="E354">
        <v>6.4560974578179503E-3</v>
      </c>
      <c r="F354" t="s">
        <v>1059</v>
      </c>
      <c r="G354" t="s">
        <v>1060</v>
      </c>
      <c r="H354" t="str">
        <f>HYPERLINK("https://zfin.org/ZDB-GENE-080220-29")</f>
        <v>https://zfin.org/ZDB-GENE-080220-29</v>
      </c>
      <c r="I354" t="s">
        <v>1061</v>
      </c>
    </row>
    <row r="355" spans="1:9">
      <c r="A355">
        <v>4.68687620993984E-7</v>
      </c>
      <c r="B355">
        <v>-0.14005738294332901</v>
      </c>
      <c r="C355">
        <v>0.23899999999999999</v>
      </c>
      <c r="D355">
        <v>0.32900000000000001</v>
      </c>
      <c r="E355">
        <v>6.5138205565743804E-3</v>
      </c>
      <c r="F355" t="s">
        <v>1062</v>
      </c>
      <c r="G355" t="s">
        <v>1063</v>
      </c>
      <c r="H355" t="str">
        <f>HYPERLINK("https://zfin.org/ZDB-GENE-030131-7434")</f>
        <v>https://zfin.org/ZDB-GENE-030131-7434</v>
      </c>
      <c r="I355" t="s">
        <v>1064</v>
      </c>
    </row>
    <row r="356" spans="1:9">
      <c r="A356">
        <v>4.7949994733296605E-7</v>
      </c>
      <c r="B356">
        <v>-0.128165073454161</v>
      </c>
      <c r="C356">
        <v>5.2999999999999999E-2</v>
      </c>
      <c r="D356">
        <v>0.104</v>
      </c>
      <c r="E356">
        <v>6.6640902680335599E-3</v>
      </c>
      <c r="F356" t="s">
        <v>1065</v>
      </c>
      <c r="G356" t="s">
        <v>1066</v>
      </c>
      <c r="H356" t="str">
        <f>HYPERLINK("https://zfin.org/ZDB-GENE-000125-12")</f>
        <v>https://zfin.org/ZDB-GENE-000125-12</v>
      </c>
      <c r="I356" t="s">
        <v>1067</v>
      </c>
    </row>
    <row r="357" spans="1:9">
      <c r="A357">
        <v>4.9274240751958298E-7</v>
      </c>
      <c r="B357">
        <v>-0.13277251349414701</v>
      </c>
      <c r="C357">
        <v>0.19900000000000001</v>
      </c>
      <c r="D357">
        <v>0.28499999999999998</v>
      </c>
      <c r="E357">
        <v>6.8481339797071697E-3</v>
      </c>
      <c r="F357" t="s">
        <v>1068</v>
      </c>
      <c r="G357" t="s">
        <v>1069</v>
      </c>
      <c r="H357" t="str">
        <f>HYPERLINK("https://zfin.org/ZDB-GENE-061215-102")</f>
        <v>https://zfin.org/ZDB-GENE-061215-102</v>
      </c>
      <c r="I357" t="s">
        <v>1070</v>
      </c>
    </row>
    <row r="358" spans="1:9">
      <c r="A358">
        <v>5.3437362034305897E-7</v>
      </c>
      <c r="B358">
        <v>0.111500196004652</v>
      </c>
      <c r="C358">
        <v>0.94899999999999995</v>
      </c>
      <c r="D358">
        <v>0.96</v>
      </c>
      <c r="E358">
        <v>7.4267245755278398E-3</v>
      </c>
      <c r="F358" t="s">
        <v>1071</v>
      </c>
      <c r="G358" t="s">
        <v>1072</v>
      </c>
      <c r="H358" t="str">
        <f>HYPERLINK("https://zfin.org/ZDB-GENE-030131-8656")</f>
        <v>https://zfin.org/ZDB-GENE-030131-8656</v>
      </c>
      <c r="I358" t="s">
        <v>1073</v>
      </c>
    </row>
    <row r="359" spans="1:9">
      <c r="A359">
        <v>5.4450542049409698E-7</v>
      </c>
      <c r="B359">
        <v>-0.14982101827300301</v>
      </c>
      <c r="C359">
        <v>0.14099999999999999</v>
      </c>
      <c r="D359">
        <v>0.216</v>
      </c>
      <c r="E359">
        <v>7.5675363340269603E-3</v>
      </c>
      <c r="F359" t="s">
        <v>1074</v>
      </c>
      <c r="G359" t="s">
        <v>1075</v>
      </c>
      <c r="H359" t="str">
        <f>HYPERLINK("https://zfin.org/ZDB-GENE-041111-187")</f>
        <v>https://zfin.org/ZDB-GENE-041111-187</v>
      </c>
      <c r="I359" t="s">
        <v>1076</v>
      </c>
    </row>
    <row r="360" spans="1:9">
      <c r="A360">
        <v>5.6217566068938095E-7</v>
      </c>
      <c r="B360">
        <v>-0.11037007907888199</v>
      </c>
      <c r="C360">
        <v>0.52500000000000002</v>
      </c>
      <c r="D360">
        <v>0.63900000000000001</v>
      </c>
      <c r="E360">
        <v>7.81311733226101E-3</v>
      </c>
      <c r="F360" t="s">
        <v>1077</v>
      </c>
      <c r="G360" t="s">
        <v>1078</v>
      </c>
      <c r="H360" t="str">
        <f>HYPERLINK("https://zfin.org/ZDB-GENE-030131-106")</f>
        <v>https://zfin.org/ZDB-GENE-030131-106</v>
      </c>
      <c r="I360" t="s">
        <v>1079</v>
      </c>
    </row>
    <row r="361" spans="1:9">
      <c r="A361">
        <v>5.6837217546256596E-7</v>
      </c>
      <c r="B361">
        <v>-0.167368247825221</v>
      </c>
      <c r="C361">
        <v>0.45100000000000001</v>
      </c>
      <c r="D361">
        <v>0.55200000000000005</v>
      </c>
      <c r="E361">
        <v>7.8992364945787395E-3</v>
      </c>
      <c r="F361" t="s">
        <v>1080</v>
      </c>
      <c r="G361" t="s">
        <v>1081</v>
      </c>
      <c r="H361" t="str">
        <f>HYPERLINK("https://zfin.org/ZDB-GENE-030131-8541")</f>
        <v>https://zfin.org/ZDB-GENE-030131-8541</v>
      </c>
      <c r="I361" t="s">
        <v>1082</v>
      </c>
    </row>
    <row r="362" spans="1:9">
      <c r="A362">
        <v>5.7731119427108201E-7</v>
      </c>
      <c r="B362">
        <v>-0.123022873109396</v>
      </c>
      <c r="C362">
        <v>7.2999999999999995E-2</v>
      </c>
      <c r="D362">
        <v>0.13</v>
      </c>
      <c r="E362">
        <v>8.0234709779795008E-3</v>
      </c>
      <c r="F362" t="s">
        <v>1083</v>
      </c>
      <c r="G362" t="s">
        <v>1084</v>
      </c>
      <c r="H362" t="str">
        <f>HYPERLINK("https://zfin.org/ZDB-GENE-040426-1621")</f>
        <v>https://zfin.org/ZDB-GENE-040426-1621</v>
      </c>
      <c r="I362" t="s">
        <v>1085</v>
      </c>
    </row>
    <row r="363" spans="1:9">
      <c r="A363">
        <v>5.9096363475140001E-7</v>
      </c>
      <c r="B363">
        <v>-0.13196084419165999</v>
      </c>
      <c r="C363">
        <v>0.312</v>
      </c>
      <c r="D363">
        <v>0.41299999999999998</v>
      </c>
      <c r="E363">
        <v>8.2132125957749495E-3</v>
      </c>
      <c r="F363" t="s">
        <v>1086</v>
      </c>
      <c r="G363" t="s">
        <v>1087</v>
      </c>
      <c r="H363" t="str">
        <f>HYPERLINK("https://zfin.org/ZDB-GENE-031105-2")</f>
        <v>https://zfin.org/ZDB-GENE-031105-2</v>
      </c>
      <c r="I363" t="s">
        <v>1088</v>
      </c>
    </row>
    <row r="364" spans="1:9">
      <c r="A364">
        <v>6.0975828313077304E-7</v>
      </c>
      <c r="B364">
        <v>0.12542633236301401</v>
      </c>
      <c r="C364">
        <v>0.94099999999999995</v>
      </c>
      <c r="D364">
        <v>0.95599999999999996</v>
      </c>
      <c r="E364">
        <v>8.4744206189514906E-3</v>
      </c>
      <c r="F364" t="s">
        <v>1089</v>
      </c>
      <c r="G364" t="s">
        <v>1090</v>
      </c>
      <c r="H364" t="str">
        <f>HYPERLINK("https://zfin.org/ZDB-GENE-030131-5297")</f>
        <v>https://zfin.org/ZDB-GENE-030131-5297</v>
      </c>
      <c r="I364" t="s">
        <v>1091</v>
      </c>
    </row>
    <row r="365" spans="1:9">
      <c r="A365">
        <v>6.1993037614725197E-7</v>
      </c>
      <c r="B365">
        <v>0.265336810592469</v>
      </c>
      <c r="C365">
        <v>0.27900000000000003</v>
      </c>
      <c r="D365">
        <v>0.21</v>
      </c>
      <c r="E365">
        <v>8.6157923676945108E-3</v>
      </c>
      <c r="F365" t="s">
        <v>1092</v>
      </c>
      <c r="G365" t="s">
        <v>1093</v>
      </c>
      <c r="H365" t="str">
        <f>HYPERLINK("https://zfin.org/ZDB-GENE-980526-112")</f>
        <v>https://zfin.org/ZDB-GENE-980526-112</v>
      </c>
      <c r="I365" t="s">
        <v>1094</v>
      </c>
    </row>
    <row r="366" spans="1:9">
      <c r="A366">
        <v>6.4159865297630998E-7</v>
      </c>
      <c r="B366">
        <v>-0.15439013152129999</v>
      </c>
      <c r="C366">
        <v>8.5999999999999993E-2</v>
      </c>
      <c r="D366">
        <v>0.14599999999999999</v>
      </c>
      <c r="E366">
        <v>8.9169380790647592E-3</v>
      </c>
      <c r="F366" t="s">
        <v>1095</v>
      </c>
      <c r="G366" t="s">
        <v>1096</v>
      </c>
      <c r="H366" t="str">
        <f>HYPERLINK("https://zfin.org/ZDB-GENE-041111-222")</f>
        <v>https://zfin.org/ZDB-GENE-041111-222</v>
      </c>
      <c r="I366" t="s">
        <v>1097</v>
      </c>
    </row>
    <row r="367" spans="1:9">
      <c r="A367">
        <v>6.5090054213125098E-7</v>
      </c>
      <c r="B367">
        <v>-0.14855919371780299</v>
      </c>
      <c r="C367">
        <v>0.13300000000000001</v>
      </c>
      <c r="D367">
        <v>0.20200000000000001</v>
      </c>
      <c r="E367">
        <v>9.0462157345401299E-3</v>
      </c>
      <c r="F367" t="s">
        <v>1098</v>
      </c>
      <c r="G367" t="s">
        <v>1099</v>
      </c>
      <c r="H367" t="str">
        <f>HYPERLINK("https://zfin.org/ZDB-GENE-030131-8007")</f>
        <v>https://zfin.org/ZDB-GENE-030131-8007</v>
      </c>
      <c r="I367" t="s">
        <v>1100</v>
      </c>
    </row>
    <row r="368" spans="1:9">
      <c r="A368">
        <v>6.6043280255566901E-7</v>
      </c>
      <c r="B368">
        <v>-0.137217715541473</v>
      </c>
      <c r="C368">
        <v>0.38600000000000001</v>
      </c>
      <c r="D368">
        <v>0.49</v>
      </c>
      <c r="E368">
        <v>9.1786950899186894E-3</v>
      </c>
      <c r="F368" t="s">
        <v>1101</v>
      </c>
      <c r="G368" t="s">
        <v>1102</v>
      </c>
      <c r="H368" t="str">
        <f>HYPERLINK("https://zfin.org/ZDB-GENE-040426-1932")</f>
        <v>https://zfin.org/ZDB-GENE-040426-1932</v>
      </c>
      <c r="I368" t="s">
        <v>1103</v>
      </c>
    </row>
    <row r="369" spans="1:9">
      <c r="A369">
        <v>6.8602466878929695E-7</v>
      </c>
      <c r="B369">
        <v>-0.119317759012508</v>
      </c>
      <c r="C369">
        <v>0.501</v>
      </c>
      <c r="D369">
        <v>0.624</v>
      </c>
      <c r="E369">
        <v>9.5343708468336504E-3</v>
      </c>
      <c r="F369" t="s">
        <v>1104</v>
      </c>
      <c r="G369" t="s">
        <v>1105</v>
      </c>
      <c r="H369" t="str">
        <f>HYPERLINK("https://zfin.org/ZDB-GENE-050522-133")</f>
        <v>https://zfin.org/ZDB-GENE-050522-133</v>
      </c>
      <c r="I369" t="s">
        <v>1106</v>
      </c>
    </row>
    <row r="370" spans="1:9">
      <c r="A370">
        <v>6.9549711762514004E-7</v>
      </c>
      <c r="B370">
        <v>-0.151935532562325</v>
      </c>
      <c r="C370">
        <v>0.35299999999999998</v>
      </c>
      <c r="D370">
        <v>0.45400000000000001</v>
      </c>
      <c r="E370">
        <v>9.66601894075419E-3</v>
      </c>
      <c r="F370" t="s">
        <v>1107</v>
      </c>
      <c r="G370" t="s">
        <v>1108</v>
      </c>
      <c r="H370" t="str">
        <f>HYPERLINK("https://zfin.org/ZDB-GENE-030131-5283")</f>
        <v>https://zfin.org/ZDB-GENE-030131-5283</v>
      </c>
      <c r="I370" t="s">
        <v>1109</v>
      </c>
    </row>
    <row r="371" spans="1:9">
      <c r="A371">
        <v>6.9800746905011896E-7</v>
      </c>
      <c r="B371">
        <v>-0.11930514074849299</v>
      </c>
      <c r="C371">
        <v>0.112</v>
      </c>
      <c r="D371">
        <v>0.18099999999999999</v>
      </c>
      <c r="E371">
        <v>9.7009078048585495E-3</v>
      </c>
      <c r="F371" t="s">
        <v>1110</v>
      </c>
      <c r="G371" t="s">
        <v>1111</v>
      </c>
      <c r="H371" t="str">
        <f>HYPERLINK("https://zfin.org/ZDB-GENE-030131-6132")</f>
        <v>https://zfin.org/ZDB-GENE-030131-6132</v>
      </c>
      <c r="I371" t="s">
        <v>1112</v>
      </c>
    </row>
    <row r="372" spans="1:9">
      <c r="A372">
        <v>7.0496149660696603E-7</v>
      </c>
      <c r="B372">
        <v>-0.120548455807478</v>
      </c>
      <c r="C372">
        <v>0.72899999999999998</v>
      </c>
      <c r="D372">
        <v>0.82099999999999995</v>
      </c>
      <c r="E372">
        <v>9.7975548798436094E-3</v>
      </c>
      <c r="F372" t="s">
        <v>1113</v>
      </c>
      <c r="G372" t="s">
        <v>1114</v>
      </c>
      <c r="H372" t="str">
        <f>HYPERLINK("https://zfin.org/ZDB-GENE-031002-9")</f>
        <v>https://zfin.org/ZDB-GENE-031002-9</v>
      </c>
      <c r="I372" t="s">
        <v>1115</v>
      </c>
    </row>
    <row r="373" spans="1:9">
      <c r="A373">
        <v>7.2552763405364795E-7</v>
      </c>
      <c r="B373">
        <v>-0.115265157290245</v>
      </c>
      <c r="C373">
        <v>0.218</v>
      </c>
      <c r="D373">
        <v>0.307</v>
      </c>
      <c r="E373">
        <v>1.00833830580776E-2</v>
      </c>
      <c r="F373" t="s">
        <v>1116</v>
      </c>
      <c r="G373" t="s">
        <v>1117</v>
      </c>
      <c r="H373" t="str">
        <f>HYPERLINK("https://zfin.org/ZDB-GENE-040801-234")</f>
        <v>https://zfin.org/ZDB-GENE-040801-234</v>
      </c>
      <c r="I373" t="s">
        <v>1118</v>
      </c>
    </row>
    <row r="374" spans="1:9">
      <c r="A374">
        <v>7.6144148539522796E-7</v>
      </c>
      <c r="B374">
        <v>-0.13728743640504201</v>
      </c>
      <c r="C374">
        <v>0.188</v>
      </c>
      <c r="D374">
        <v>0.26900000000000002</v>
      </c>
      <c r="E374">
        <v>1.05825137640229E-2</v>
      </c>
      <c r="F374" t="s">
        <v>1119</v>
      </c>
      <c r="G374" t="s">
        <v>1120</v>
      </c>
      <c r="H374" t="str">
        <f>HYPERLINK("https://zfin.org/ZDB-GENE-030411-4")</f>
        <v>https://zfin.org/ZDB-GENE-030411-4</v>
      </c>
      <c r="I374" t="s">
        <v>1121</v>
      </c>
    </row>
    <row r="375" spans="1:9">
      <c r="A375">
        <v>7.6160699756802899E-7</v>
      </c>
      <c r="B375">
        <v>-0.12673054417101101</v>
      </c>
      <c r="C375">
        <v>0.23599999999999999</v>
      </c>
      <c r="D375">
        <v>0.32800000000000001</v>
      </c>
      <c r="E375">
        <v>1.0584814052200501E-2</v>
      </c>
      <c r="F375" t="s">
        <v>1122</v>
      </c>
      <c r="G375" t="s">
        <v>1123</v>
      </c>
      <c r="H375" t="str">
        <f>HYPERLINK("https://zfin.org/ZDB-GENE-030131-2873")</f>
        <v>https://zfin.org/ZDB-GENE-030131-2873</v>
      </c>
      <c r="I375" t="s">
        <v>1124</v>
      </c>
    </row>
    <row r="376" spans="1:9">
      <c r="A376">
        <v>7.7937241889516804E-7</v>
      </c>
      <c r="B376">
        <v>-0.12946837940799599</v>
      </c>
      <c r="C376">
        <v>0.438</v>
      </c>
      <c r="D376">
        <v>0.54500000000000004</v>
      </c>
      <c r="E376">
        <v>1.0831717877805E-2</v>
      </c>
      <c r="F376" t="s">
        <v>1125</v>
      </c>
      <c r="G376" t="s">
        <v>1126</v>
      </c>
      <c r="H376" t="str">
        <f>HYPERLINK("https://zfin.org/ZDB-GENE-030131-5162")</f>
        <v>https://zfin.org/ZDB-GENE-030131-5162</v>
      </c>
      <c r="I376" t="s">
        <v>1127</v>
      </c>
    </row>
    <row r="377" spans="1:9">
      <c r="A377">
        <v>7.8483308925104802E-7</v>
      </c>
      <c r="B377">
        <v>-0.118494954219801</v>
      </c>
      <c r="C377">
        <v>0.15</v>
      </c>
      <c r="D377">
        <v>0.22800000000000001</v>
      </c>
      <c r="E377">
        <v>1.09076102744111E-2</v>
      </c>
      <c r="F377" t="s">
        <v>1128</v>
      </c>
      <c r="G377" t="s">
        <v>1129</v>
      </c>
      <c r="H377" t="str">
        <f>HYPERLINK("https://zfin.org/ZDB-GENE-030131-5344")</f>
        <v>https://zfin.org/ZDB-GENE-030131-5344</v>
      </c>
      <c r="I377" t="s">
        <v>1130</v>
      </c>
    </row>
    <row r="378" spans="1:9">
      <c r="A378">
        <v>7.9761007606676697E-7</v>
      </c>
      <c r="B378">
        <v>-0.100412420635136</v>
      </c>
      <c r="C378">
        <v>0.107</v>
      </c>
      <c r="D378">
        <v>0.17399999999999999</v>
      </c>
      <c r="E378">
        <v>1.1085184837175899E-2</v>
      </c>
      <c r="F378" t="s">
        <v>1131</v>
      </c>
      <c r="G378" t="s">
        <v>1132</v>
      </c>
      <c r="H378" t="str">
        <f>HYPERLINK("https://zfin.org/ZDB-GENE-030131-4357")</f>
        <v>https://zfin.org/ZDB-GENE-030131-4357</v>
      </c>
      <c r="I378" t="s">
        <v>1133</v>
      </c>
    </row>
    <row r="379" spans="1:9">
      <c r="A379">
        <v>8.3984615169106401E-7</v>
      </c>
      <c r="B379">
        <v>-0.117603565336844</v>
      </c>
      <c r="C379">
        <v>0.249</v>
      </c>
      <c r="D379">
        <v>0.33900000000000002</v>
      </c>
      <c r="E379">
        <v>1.1672181816202399E-2</v>
      </c>
      <c r="F379" t="s">
        <v>1134</v>
      </c>
      <c r="G379" t="s">
        <v>1135</v>
      </c>
      <c r="H379" t="str">
        <f>HYPERLINK("https://zfin.org/ZDB-GENE-040426-2113")</f>
        <v>https://zfin.org/ZDB-GENE-040426-2113</v>
      </c>
      <c r="I379" t="s">
        <v>1136</v>
      </c>
    </row>
    <row r="380" spans="1:9">
      <c r="A380">
        <v>8.7088873509806799E-7</v>
      </c>
      <c r="B380">
        <v>-0.15426159924097599</v>
      </c>
      <c r="C380">
        <v>0.17199999999999999</v>
      </c>
      <c r="D380">
        <v>0.248</v>
      </c>
      <c r="E380">
        <v>1.21036116403929E-2</v>
      </c>
      <c r="F380" t="s">
        <v>1137</v>
      </c>
      <c r="G380" t="s">
        <v>1138</v>
      </c>
      <c r="H380" t="str">
        <f>HYPERLINK("https://zfin.org/ZDB-GENE-040426-2200")</f>
        <v>https://zfin.org/ZDB-GENE-040426-2200</v>
      </c>
      <c r="I380" t="s">
        <v>1139</v>
      </c>
    </row>
    <row r="381" spans="1:9">
      <c r="A381">
        <v>8.7519540878382403E-7</v>
      </c>
      <c r="B381">
        <v>-0.13751332986419201</v>
      </c>
      <c r="C381">
        <v>0.189</v>
      </c>
      <c r="D381">
        <v>0.26800000000000002</v>
      </c>
      <c r="E381">
        <v>1.2163465791277601E-2</v>
      </c>
      <c r="F381" t="s">
        <v>1140</v>
      </c>
      <c r="G381" t="s">
        <v>1141</v>
      </c>
      <c r="H381" t="str">
        <f>HYPERLINK("https://zfin.org/ZDB-GENE-041010-25")</f>
        <v>https://zfin.org/ZDB-GENE-041010-25</v>
      </c>
      <c r="I381" t="s">
        <v>1142</v>
      </c>
    </row>
    <row r="382" spans="1:9">
      <c r="A382">
        <v>9.0327024260533595E-7</v>
      </c>
      <c r="B382">
        <v>-0.13119954441433501</v>
      </c>
      <c r="C382">
        <v>0.159</v>
      </c>
      <c r="D382">
        <v>0.23499999999999999</v>
      </c>
      <c r="E382">
        <v>1.2553649831729E-2</v>
      </c>
      <c r="F382" t="s">
        <v>1143</v>
      </c>
      <c r="G382" t="s">
        <v>1144</v>
      </c>
      <c r="H382" t="str">
        <f>HYPERLINK("https://zfin.org/ZDB-GENE-030131-587")</f>
        <v>https://zfin.org/ZDB-GENE-030131-587</v>
      </c>
      <c r="I382" t="s">
        <v>1145</v>
      </c>
    </row>
    <row r="383" spans="1:9">
      <c r="A383">
        <v>9.0472865614658103E-7</v>
      </c>
      <c r="B383">
        <v>-0.13596325448273699</v>
      </c>
      <c r="C383">
        <v>7.4999999999999997E-2</v>
      </c>
      <c r="D383">
        <v>0.13300000000000001</v>
      </c>
      <c r="E383">
        <v>1.25739188631252E-2</v>
      </c>
      <c r="F383" t="s">
        <v>1146</v>
      </c>
      <c r="G383" t="s">
        <v>1147</v>
      </c>
      <c r="H383" t="str">
        <f>HYPERLINK("https://zfin.org/ZDB-GENE-001127-1")</f>
        <v>https://zfin.org/ZDB-GENE-001127-1</v>
      </c>
      <c r="I383" t="s">
        <v>1148</v>
      </c>
    </row>
    <row r="384" spans="1:9">
      <c r="A384">
        <v>9.7602162576032604E-7</v>
      </c>
      <c r="B384">
        <v>0.107359948173278</v>
      </c>
      <c r="C384">
        <v>0.94799999999999995</v>
      </c>
      <c r="D384">
        <v>0.96599999999999997</v>
      </c>
      <c r="E384">
        <v>1.3564748554816999E-2</v>
      </c>
      <c r="F384" t="s">
        <v>1149</v>
      </c>
      <c r="G384" t="s">
        <v>1150</v>
      </c>
      <c r="H384" t="str">
        <f>HYPERLINK("https://zfin.org/ZDB-GENE-030131-4343")</f>
        <v>https://zfin.org/ZDB-GENE-030131-4343</v>
      </c>
      <c r="I384" t="s">
        <v>1151</v>
      </c>
    </row>
    <row r="385" spans="1:9">
      <c r="A385">
        <v>1.0077776125399299E-6</v>
      </c>
      <c r="B385">
        <v>-0.11789422100015901</v>
      </c>
      <c r="C385">
        <v>0.106</v>
      </c>
      <c r="D385">
        <v>0.17199999999999999</v>
      </c>
      <c r="E385">
        <v>1.4006093259079901E-2</v>
      </c>
      <c r="F385" t="s">
        <v>1152</v>
      </c>
      <c r="G385" t="s">
        <v>1153</v>
      </c>
      <c r="H385" t="str">
        <f>HYPERLINK("https://zfin.org/ZDB-GENE-030131-2378")</f>
        <v>https://zfin.org/ZDB-GENE-030131-2378</v>
      </c>
      <c r="I385" t="s">
        <v>1154</v>
      </c>
    </row>
    <row r="386" spans="1:9">
      <c r="A386">
        <v>1.0432724155963599E-6</v>
      </c>
      <c r="B386">
        <v>0.132052302184961</v>
      </c>
      <c r="C386">
        <v>0.88700000000000001</v>
      </c>
      <c r="D386">
        <v>0.90100000000000002</v>
      </c>
      <c r="E386">
        <v>1.4499400031958201E-2</v>
      </c>
      <c r="F386" t="s">
        <v>1155</v>
      </c>
      <c r="G386" t="s">
        <v>1156</v>
      </c>
      <c r="H386" t="str">
        <f>HYPERLINK("https://zfin.org/ZDB-GENE-030131-8494")</f>
        <v>https://zfin.org/ZDB-GENE-030131-8494</v>
      </c>
      <c r="I386" t="s">
        <v>1157</v>
      </c>
    </row>
    <row r="387" spans="1:9">
      <c r="A387">
        <v>1.09534654833564E-6</v>
      </c>
      <c r="B387">
        <v>0.10817003543786199</v>
      </c>
      <c r="C387">
        <v>0.92200000000000004</v>
      </c>
      <c r="D387">
        <v>0.95499999999999996</v>
      </c>
      <c r="E387">
        <v>1.52231263287687E-2</v>
      </c>
      <c r="F387" t="s">
        <v>1158</v>
      </c>
      <c r="G387" t="s">
        <v>1159</v>
      </c>
      <c r="H387" t="str">
        <f>HYPERLINK("https://zfin.org/ZDB-GENE-030131-9184")</f>
        <v>https://zfin.org/ZDB-GENE-030131-9184</v>
      </c>
      <c r="I387" t="s">
        <v>1160</v>
      </c>
    </row>
    <row r="388" spans="1:9">
      <c r="A388">
        <v>1.10312949852994E-6</v>
      </c>
      <c r="B388">
        <v>-0.13723752479382401</v>
      </c>
      <c r="C388">
        <v>0.21099999999999999</v>
      </c>
      <c r="D388">
        <v>0.29399999999999998</v>
      </c>
      <c r="E388">
        <v>1.5331293770569E-2</v>
      </c>
      <c r="F388" t="s">
        <v>1161</v>
      </c>
      <c r="G388" t="s">
        <v>1162</v>
      </c>
      <c r="H388" t="str">
        <f>HYPERLINK("https://zfin.org/ZDB-GENE-030131-1107")</f>
        <v>https://zfin.org/ZDB-GENE-030131-1107</v>
      </c>
      <c r="I388" t="s">
        <v>1163</v>
      </c>
    </row>
    <row r="389" spans="1:9">
      <c r="A389">
        <v>1.1387975139083799E-6</v>
      </c>
      <c r="B389">
        <v>-0.114906707072602</v>
      </c>
      <c r="C389">
        <v>0.629</v>
      </c>
      <c r="D389">
        <v>0.73699999999999999</v>
      </c>
      <c r="E389">
        <v>1.5827007848298699E-2</v>
      </c>
      <c r="F389" t="s">
        <v>1164</v>
      </c>
      <c r="G389" t="s">
        <v>1165</v>
      </c>
      <c r="H389" t="str">
        <f>HYPERLINK("https://zfin.org/ZDB-GENE-030131-124")</f>
        <v>https://zfin.org/ZDB-GENE-030131-124</v>
      </c>
      <c r="I389" t="s">
        <v>1166</v>
      </c>
    </row>
    <row r="390" spans="1:9">
      <c r="A390">
        <v>1.16519662820342E-6</v>
      </c>
      <c r="B390">
        <v>-0.125201447232861</v>
      </c>
      <c r="C390">
        <v>0.47699999999999998</v>
      </c>
      <c r="D390">
        <v>0.59299999999999997</v>
      </c>
      <c r="E390">
        <v>1.6193902738771099E-2</v>
      </c>
      <c r="F390" t="s">
        <v>1167</v>
      </c>
      <c r="G390" t="s">
        <v>1168</v>
      </c>
      <c r="H390" t="str">
        <f>HYPERLINK("https://zfin.org/ZDB-GENE-010413-1")</f>
        <v>https://zfin.org/ZDB-GENE-010413-1</v>
      </c>
      <c r="I390" t="s">
        <v>1169</v>
      </c>
    </row>
    <row r="391" spans="1:9">
      <c r="A391">
        <v>1.1684959855047999E-6</v>
      </c>
      <c r="B391">
        <v>-0.107508355682538</v>
      </c>
      <c r="C391">
        <v>0.21299999999999999</v>
      </c>
      <c r="D391">
        <v>0.30099999999999999</v>
      </c>
      <c r="E391">
        <v>1.6239757206545701E-2</v>
      </c>
      <c r="F391" t="s">
        <v>1170</v>
      </c>
      <c r="G391" t="s">
        <v>1171</v>
      </c>
      <c r="H391" t="str">
        <f>HYPERLINK("https://zfin.org/ZDB-GENE-040801-89")</f>
        <v>https://zfin.org/ZDB-GENE-040801-89</v>
      </c>
      <c r="I391" t="s">
        <v>1172</v>
      </c>
    </row>
    <row r="392" spans="1:9">
      <c r="A392">
        <v>1.18431317602007E-6</v>
      </c>
      <c r="B392">
        <v>-0.12796401444692801</v>
      </c>
      <c r="C392">
        <v>0.129</v>
      </c>
      <c r="D392">
        <v>0.20100000000000001</v>
      </c>
      <c r="E392">
        <v>1.6459584520326899E-2</v>
      </c>
      <c r="F392" t="s">
        <v>1173</v>
      </c>
      <c r="G392" t="s">
        <v>1174</v>
      </c>
      <c r="H392" t="str">
        <f>HYPERLINK("https://zfin.org/ZDB-GENE-030131-1695")</f>
        <v>https://zfin.org/ZDB-GENE-030131-1695</v>
      </c>
      <c r="I392" t="s">
        <v>1175</v>
      </c>
    </row>
    <row r="393" spans="1:9">
      <c r="A393">
        <v>1.2625275555271199E-6</v>
      </c>
      <c r="B393">
        <v>-0.12649580341823299</v>
      </c>
      <c r="C393">
        <v>6.9000000000000006E-2</v>
      </c>
      <c r="D393">
        <v>0.123</v>
      </c>
      <c r="E393">
        <v>1.7546607966716001E-2</v>
      </c>
      <c r="F393" t="s">
        <v>1176</v>
      </c>
      <c r="G393" t="s">
        <v>1177</v>
      </c>
      <c r="H393" t="str">
        <f>HYPERLINK("https://zfin.org/ZDB-GENE-040625-140")</f>
        <v>https://zfin.org/ZDB-GENE-040625-140</v>
      </c>
      <c r="I393" t="s">
        <v>1178</v>
      </c>
    </row>
    <row r="394" spans="1:9">
      <c r="A394">
        <v>1.3014640752889801E-6</v>
      </c>
      <c r="B394">
        <v>-0.109321402289576</v>
      </c>
      <c r="C394">
        <v>0.182</v>
      </c>
      <c r="D394">
        <v>0.26500000000000001</v>
      </c>
      <c r="E394">
        <v>1.8087747718366302E-2</v>
      </c>
      <c r="F394" t="s">
        <v>1179</v>
      </c>
      <c r="G394" t="s">
        <v>1180</v>
      </c>
      <c r="H394" t="str">
        <f>HYPERLINK("https://zfin.org/ZDB-GENE-050522-90")</f>
        <v>https://zfin.org/ZDB-GENE-050522-90</v>
      </c>
      <c r="I394" t="s">
        <v>1181</v>
      </c>
    </row>
    <row r="395" spans="1:9">
      <c r="A395">
        <v>1.3187627286471E-6</v>
      </c>
      <c r="B395">
        <v>-0.13341558098473799</v>
      </c>
      <c r="C395">
        <v>0.16800000000000001</v>
      </c>
      <c r="D395">
        <v>0.246</v>
      </c>
      <c r="E395">
        <v>1.83281644027374E-2</v>
      </c>
      <c r="F395" t="s">
        <v>1182</v>
      </c>
      <c r="G395" t="s">
        <v>1183</v>
      </c>
      <c r="H395" t="str">
        <f>HYPERLINK("https://zfin.org/ZDB-GENE-040426-957")</f>
        <v>https://zfin.org/ZDB-GENE-040426-957</v>
      </c>
      <c r="I395" t="s">
        <v>1184</v>
      </c>
    </row>
    <row r="396" spans="1:9">
      <c r="A396">
        <v>1.3333651817565099E-6</v>
      </c>
      <c r="B396">
        <v>-0.13769274114222799</v>
      </c>
      <c r="C396">
        <v>0.36</v>
      </c>
      <c r="D396">
        <v>0.46600000000000003</v>
      </c>
      <c r="E396">
        <v>1.8531109296051999E-2</v>
      </c>
      <c r="F396" t="s">
        <v>1185</v>
      </c>
      <c r="G396" t="s">
        <v>1186</v>
      </c>
      <c r="H396" t="str">
        <f>HYPERLINK("https://zfin.org/ZDB-GENE-040801-77")</f>
        <v>https://zfin.org/ZDB-GENE-040801-77</v>
      </c>
      <c r="I396" t="s">
        <v>1187</v>
      </c>
    </row>
    <row r="397" spans="1:9">
      <c r="A397">
        <v>1.36699316164353E-6</v>
      </c>
      <c r="B397">
        <v>-0.15010842653638501</v>
      </c>
      <c r="C397">
        <v>0.28299999999999997</v>
      </c>
      <c r="D397">
        <v>0.376</v>
      </c>
      <c r="E397">
        <v>1.8998470960521801E-2</v>
      </c>
      <c r="F397" t="s">
        <v>1188</v>
      </c>
      <c r="G397" t="s">
        <v>1189</v>
      </c>
      <c r="H397" t="str">
        <f>HYPERLINK("https://zfin.org/ZDB-GENE-030131-5415")</f>
        <v>https://zfin.org/ZDB-GENE-030131-5415</v>
      </c>
      <c r="I397" t="s">
        <v>1190</v>
      </c>
    </row>
    <row r="398" spans="1:9">
      <c r="A398">
        <v>1.40271848693848E-6</v>
      </c>
      <c r="B398">
        <v>-0.143762659668492</v>
      </c>
      <c r="C398">
        <v>0.71899999999999997</v>
      </c>
      <c r="D398">
        <v>0.80600000000000005</v>
      </c>
      <c r="E398">
        <v>1.9494981531471001E-2</v>
      </c>
      <c r="F398" t="s">
        <v>1191</v>
      </c>
      <c r="G398" t="s">
        <v>1192</v>
      </c>
      <c r="H398" t="str">
        <f>HYPERLINK("https://zfin.org/ZDB-GENE-050307-5")</f>
        <v>https://zfin.org/ZDB-GENE-050307-5</v>
      </c>
      <c r="I398" t="s">
        <v>1193</v>
      </c>
    </row>
    <row r="399" spans="1:9">
      <c r="A399">
        <v>1.42616511501246E-6</v>
      </c>
      <c r="B399">
        <v>-0.102251220543011</v>
      </c>
      <c r="C399">
        <v>0.114</v>
      </c>
      <c r="D399">
        <v>0.182</v>
      </c>
      <c r="E399">
        <v>1.98208427684432E-2</v>
      </c>
      <c r="F399" t="s">
        <v>1194</v>
      </c>
      <c r="G399" t="s">
        <v>1195</v>
      </c>
      <c r="H399" t="str">
        <f>HYPERLINK("https://zfin.org/ZDB-GENE-040426-2649")</f>
        <v>https://zfin.org/ZDB-GENE-040426-2649</v>
      </c>
      <c r="I399" t="s">
        <v>1196</v>
      </c>
    </row>
    <row r="400" spans="1:9">
      <c r="A400">
        <v>1.539034644981E-6</v>
      </c>
      <c r="B400">
        <v>-0.110277808895304</v>
      </c>
      <c r="C400">
        <v>0.13300000000000001</v>
      </c>
      <c r="D400">
        <v>0.20499999999999999</v>
      </c>
      <c r="E400">
        <v>2.1389503495946E-2</v>
      </c>
      <c r="F400" t="s">
        <v>1197</v>
      </c>
      <c r="G400" t="s">
        <v>1198</v>
      </c>
      <c r="H400" t="str">
        <f>HYPERLINK("https://zfin.org/ZDB-GENE-030131-2590")</f>
        <v>https://zfin.org/ZDB-GENE-030131-2590</v>
      </c>
      <c r="I400" t="s">
        <v>1199</v>
      </c>
    </row>
    <row r="401" spans="1:9">
      <c r="A401">
        <v>1.5723811873367901E-6</v>
      </c>
      <c r="B401">
        <v>-0.13036211573591899</v>
      </c>
      <c r="C401">
        <v>8.4000000000000005E-2</v>
      </c>
      <c r="D401">
        <v>0.14099999999999999</v>
      </c>
      <c r="E401">
        <v>2.1852953741606701E-2</v>
      </c>
      <c r="F401" t="s">
        <v>1200</v>
      </c>
      <c r="G401" t="s">
        <v>1201</v>
      </c>
      <c r="H401" t="str">
        <f>HYPERLINK("https://zfin.org/ZDB-GENE-030131-1531")</f>
        <v>https://zfin.org/ZDB-GENE-030131-1531</v>
      </c>
      <c r="I401" t="s">
        <v>1202</v>
      </c>
    </row>
    <row r="402" spans="1:9">
      <c r="A402">
        <v>1.58154526255383E-6</v>
      </c>
      <c r="B402">
        <v>-0.109362910243791</v>
      </c>
      <c r="C402">
        <v>0.32100000000000001</v>
      </c>
      <c r="D402">
        <v>0.42099999999999999</v>
      </c>
      <c r="E402">
        <v>2.19803160589731E-2</v>
      </c>
      <c r="F402" t="s">
        <v>1203</v>
      </c>
      <c r="G402" t="s">
        <v>1204</v>
      </c>
      <c r="H402" t="str">
        <f>HYPERLINK("https://zfin.org/ZDB-GENE-040718-353")</f>
        <v>https://zfin.org/ZDB-GENE-040718-353</v>
      </c>
      <c r="I402" t="s">
        <v>1205</v>
      </c>
    </row>
    <row r="403" spans="1:9">
      <c r="A403">
        <v>1.5947102812284201E-6</v>
      </c>
      <c r="B403">
        <v>-0.116770989263649</v>
      </c>
      <c r="C403">
        <v>0.156</v>
      </c>
      <c r="D403">
        <v>0.23</v>
      </c>
      <c r="E403">
        <v>2.2163283488512601E-2</v>
      </c>
      <c r="F403" t="s">
        <v>1206</v>
      </c>
      <c r="G403" t="s">
        <v>1207</v>
      </c>
      <c r="H403" t="str">
        <f>HYPERLINK("https://zfin.org/ZDB-GENE-991008-9")</f>
        <v>https://zfin.org/ZDB-GENE-991008-9</v>
      </c>
      <c r="I403" t="s">
        <v>1208</v>
      </c>
    </row>
    <row r="404" spans="1:9">
      <c r="A404">
        <v>1.66469894705317E-6</v>
      </c>
      <c r="B404">
        <v>0.135296340436829</v>
      </c>
      <c r="C404">
        <v>0.89700000000000002</v>
      </c>
      <c r="D404">
        <v>0.91100000000000003</v>
      </c>
      <c r="E404">
        <v>2.3135985966144999E-2</v>
      </c>
      <c r="F404" t="s">
        <v>1209</v>
      </c>
      <c r="G404" t="s">
        <v>1210</v>
      </c>
      <c r="H404" t="str">
        <f>HYPERLINK("https://zfin.org/ZDB-GENE-030131-8556")</f>
        <v>https://zfin.org/ZDB-GENE-030131-8556</v>
      </c>
      <c r="I404" t="s">
        <v>1211</v>
      </c>
    </row>
    <row r="405" spans="1:9">
      <c r="A405">
        <v>1.75518712079285E-6</v>
      </c>
      <c r="B405">
        <v>0.111825071785637</v>
      </c>
      <c r="C405">
        <v>0.92600000000000005</v>
      </c>
      <c r="D405">
        <v>0.93</v>
      </c>
      <c r="E405">
        <v>2.4393590604779001E-2</v>
      </c>
      <c r="F405" t="s">
        <v>1212</v>
      </c>
      <c r="G405" t="s">
        <v>1213</v>
      </c>
      <c r="H405" t="str">
        <f>HYPERLINK("https://zfin.org/ZDB-GENE-990415-89")</f>
        <v>https://zfin.org/ZDB-GENE-990415-89</v>
      </c>
      <c r="I405" t="s">
        <v>1214</v>
      </c>
    </row>
    <row r="406" spans="1:9">
      <c r="A406">
        <v>1.87380417714951E-6</v>
      </c>
      <c r="B406">
        <v>0.114847303942068</v>
      </c>
      <c r="C406">
        <v>0.96099999999999997</v>
      </c>
      <c r="D406">
        <v>0.96699999999999997</v>
      </c>
      <c r="E406">
        <v>2.6042130454023898E-2</v>
      </c>
      <c r="F406" t="s">
        <v>1215</v>
      </c>
      <c r="G406" t="s">
        <v>1216</v>
      </c>
      <c r="H406" t="str">
        <f>HYPERLINK("https://zfin.org/ZDB-GENE-040930-10")</f>
        <v>https://zfin.org/ZDB-GENE-040930-10</v>
      </c>
      <c r="I406" t="s">
        <v>1217</v>
      </c>
    </row>
    <row r="407" spans="1:9">
      <c r="A407">
        <v>1.9529570521492602E-6</v>
      </c>
      <c r="B407">
        <v>-0.109156678776791</v>
      </c>
      <c r="C407">
        <v>8.5999999999999993E-2</v>
      </c>
      <c r="D407">
        <v>0.14299999999999999</v>
      </c>
      <c r="E407">
        <v>2.71421971107704E-2</v>
      </c>
      <c r="F407" t="s">
        <v>1218</v>
      </c>
      <c r="G407" t="s">
        <v>1219</v>
      </c>
      <c r="H407" t="str">
        <f>HYPERLINK("https://zfin.org/ZDB-GENE-070424-16")</f>
        <v>https://zfin.org/ZDB-GENE-070424-16</v>
      </c>
      <c r="I407" t="s">
        <v>1220</v>
      </c>
    </row>
    <row r="408" spans="1:9">
      <c r="A408">
        <v>2.0010824624173902E-6</v>
      </c>
      <c r="B408">
        <v>-0.130652250276833</v>
      </c>
      <c r="C408">
        <v>0.51200000000000001</v>
      </c>
      <c r="D408">
        <v>0.625</v>
      </c>
      <c r="E408">
        <v>2.7811044062676898E-2</v>
      </c>
      <c r="F408" t="s">
        <v>1221</v>
      </c>
      <c r="G408" t="s">
        <v>1222</v>
      </c>
      <c r="H408" t="str">
        <f>HYPERLINK("https://zfin.org/ZDB-GENE-030131-6151")</f>
        <v>https://zfin.org/ZDB-GENE-030131-6151</v>
      </c>
      <c r="I408" t="s">
        <v>1223</v>
      </c>
    </row>
    <row r="409" spans="1:9">
      <c r="A409">
        <v>2.0096053354545702E-6</v>
      </c>
      <c r="B409">
        <v>-0.112656616777962</v>
      </c>
      <c r="C409">
        <v>0.1</v>
      </c>
      <c r="D409">
        <v>0.16200000000000001</v>
      </c>
      <c r="E409">
        <v>2.79294949521476E-2</v>
      </c>
      <c r="F409" t="s">
        <v>1224</v>
      </c>
      <c r="G409" t="s">
        <v>1225</v>
      </c>
      <c r="H409" t="str">
        <f>HYPERLINK("https://zfin.org/ZDB-GENE-040426-1686")</f>
        <v>https://zfin.org/ZDB-GENE-040426-1686</v>
      </c>
      <c r="I409" t="s">
        <v>1226</v>
      </c>
    </row>
    <row r="410" spans="1:9">
      <c r="A410">
        <v>2.0673818682578501E-6</v>
      </c>
      <c r="B410">
        <v>-0.15061740088022799</v>
      </c>
      <c r="C410">
        <v>6.5000000000000002E-2</v>
      </c>
      <c r="D410">
        <v>0.11600000000000001</v>
      </c>
      <c r="E410">
        <v>2.8732473205047598E-2</v>
      </c>
      <c r="F410" t="s">
        <v>1227</v>
      </c>
      <c r="G410" t="s">
        <v>1228</v>
      </c>
      <c r="H410" t="str">
        <f>HYPERLINK("https://zfin.org/ZDB-GENE-120420-1")</f>
        <v>https://zfin.org/ZDB-GENE-120420-1</v>
      </c>
      <c r="I410" t="s">
        <v>1229</v>
      </c>
    </row>
    <row r="411" spans="1:9">
      <c r="A411">
        <v>2.1940741629884501E-6</v>
      </c>
      <c r="B411">
        <v>-0.11954032127976701</v>
      </c>
      <c r="C411">
        <v>0.90200000000000002</v>
      </c>
      <c r="D411">
        <v>0.95199999999999996</v>
      </c>
      <c r="E411">
        <v>3.0493242717213501E-2</v>
      </c>
      <c r="F411" t="s">
        <v>1230</v>
      </c>
      <c r="G411" t="s">
        <v>1231</v>
      </c>
      <c r="H411" t="str">
        <f>HYPERLINK("https://zfin.org/ZDB-GENE-030131-3532")</f>
        <v>https://zfin.org/ZDB-GENE-030131-3532</v>
      </c>
      <c r="I411" t="s">
        <v>1232</v>
      </c>
    </row>
    <row r="412" spans="1:9">
      <c r="A412">
        <v>2.2320443269665701E-6</v>
      </c>
      <c r="B412">
        <v>-0.103273753908791</v>
      </c>
      <c r="C412">
        <v>0.122</v>
      </c>
      <c r="D412">
        <v>0.191</v>
      </c>
      <c r="E412">
        <v>3.10209520561813E-2</v>
      </c>
      <c r="F412" t="s">
        <v>1233</v>
      </c>
      <c r="G412" t="s">
        <v>1234</v>
      </c>
      <c r="H412" t="str">
        <f>HYPERLINK("https://zfin.org/ZDB-GENE-040625-166")</f>
        <v>https://zfin.org/ZDB-GENE-040625-166</v>
      </c>
      <c r="I412" t="s">
        <v>1235</v>
      </c>
    </row>
    <row r="413" spans="1:9">
      <c r="A413">
        <v>2.26000159161178E-6</v>
      </c>
      <c r="B413">
        <v>-0.123401906881395</v>
      </c>
      <c r="C413">
        <v>5.3999999999999999E-2</v>
      </c>
      <c r="D413">
        <v>0.10199999999999999</v>
      </c>
      <c r="E413">
        <v>3.1409502120220499E-2</v>
      </c>
      <c r="F413" t="s">
        <v>1236</v>
      </c>
      <c r="G413" t="s">
        <v>1237</v>
      </c>
      <c r="H413" t="str">
        <f>HYPERLINK("https://zfin.org/ZDB-GENE-041212-82")</f>
        <v>https://zfin.org/ZDB-GENE-041212-82</v>
      </c>
      <c r="I413" t="s">
        <v>1238</v>
      </c>
    </row>
    <row r="414" spans="1:9">
      <c r="A414">
        <v>2.31005418240175E-6</v>
      </c>
      <c r="B414">
        <v>-0.106386317426212</v>
      </c>
      <c r="C414">
        <v>0.126</v>
      </c>
      <c r="D414">
        <v>0.193</v>
      </c>
      <c r="E414">
        <v>3.2105133027019499E-2</v>
      </c>
      <c r="F414" t="s">
        <v>1239</v>
      </c>
      <c r="G414" t="s">
        <v>1240</v>
      </c>
      <c r="H414" t="str">
        <f>HYPERLINK("https://zfin.org/ZDB-GENE-040625-69")</f>
        <v>https://zfin.org/ZDB-GENE-040625-69</v>
      </c>
      <c r="I414" t="s">
        <v>1241</v>
      </c>
    </row>
    <row r="415" spans="1:9">
      <c r="A415">
        <v>2.3118436671970302E-6</v>
      </c>
      <c r="B415">
        <v>-0.11570134898755</v>
      </c>
      <c r="C415">
        <v>0.106</v>
      </c>
      <c r="D415">
        <v>0.16900000000000001</v>
      </c>
      <c r="E415">
        <v>3.2130003286704303E-2</v>
      </c>
      <c r="F415" t="s">
        <v>1242</v>
      </c>
      <c r="G415" t="s">
        <v>1243</v>
      </c>
      <c r="H415" t="str">
        <f>HYPERLINK("https://zfin.org/ZDB-GENE-040426-2441")</f>
        <v>https://zfin.org/ZDB-GENE-040426-2441</v>
      </c>
      <c r="I415" t="s">
        <v>1244</v>
      </c>
    </row>
    <row r="416" spans="1:9">
      <c r="A416">
        <v>2.60912686108965E-6</v>
      </c>
      <c r="B416">
        <v>-0.101637471638706</v>
      </c>
      <c r="C416">
        <v>6.0999999999999999E-2</v>
      </c>
      <c r="D416">
        <v>0.111</v>
      </c>
      <c r="E416">
        <v>3.6261645115423999E-2</v>
      </c>
      <c r="F416" t="s">
        <v>1245</v>
      </c>
      <c r="G416" t="s">
        <v>1246</v>
      </c>
      <c r="H416" t="str">
        <f>HYPERLINK("https://zfin.org/ZDB-GENE-061027-183")</f>
        <v>https://zfin.org/ZDB-GENE-061027-183</v>
      </c>
      <c r="I416" t="s">
        <v>1247</v>
      </c>
    </row>
    <row r="417" spans="1:9">
      <c r="A417">
        <v>2.74528654307068E-6</v>
      </c>
      <c r="B417">
        <v>-0.104737820334422</v>
      </c>
      <c r="C417">
        <v>7.0000000000000007E-2</v>
      </c>
      <c r="D417">
        <v>0.124</v>
      </c>
      <c r="E417">
        <v>3.8153992375596302E-2</v>
      </c>
      <c r="F417" t="s">
        <v>1248</v>
      </c>
      <c r="G417" t="s">
        <v>1249</v>
      </c>
      <c r="H417" t="str">
        <f>HYPERLINK("https://zfin.org/ZDB-GENE-030131-7489")</f>
        <v>https://zfin.org/ZDB-GENE-030131-7489</v>
      </c>
      <c r="I417" t="s">
        <v>1250</v>
      </c>
    </row>
    <row r="418" spans="1:9">
      <c r="A418">
        <v>2.7839456063078399E-6</v>
      </c>
      <c r="B418">
        <v>-0.119248744246179</v>
      </c>
      <c r="C418">
        <v>0.09</v>
      </c>
      <c r="D418">
        <v>0.14799999999999999</v>
      </c>
      <c r="E418">
        <v>3.8691276036466299E-2</v>
      </c>
      <c r="F418" t="s">
        <v>1251</v>
      </c>
      <c r="G418" t="s">
        <v>1252</v>
      </c>
      <c r="H418" t="str">
        <f>HYPERLINK("https://zfin.org/ZDB-GENE-040426-839")</f>
        <v>https://zfin.org/ZDB-GENE-040426-839</v>
      </c>
      <c r="I418" t="s">
        <v>1253</v>
      </c>
    </row>
    <row r="419" spans="1:9">
      <c r="A419">
        <v>2.91117082027059E-6</v>
      </c>
      <c r="B419">
        <v>-0.10757282152898701</v>
      </c>
      <c r="C419">
        <v>0.48499999999999999</v>
      </c>
      <c r="D419">
        <v>0.59699999999999998</v>
      </c>
      <c r="E419">
        <v>4.0459452060120603E-2</v>
      </c>
      <c r="F419" t="s">
        <v>1254</v>
      </c>
      <c r="G419" t="s">
        <v>1255</v>
      </c>
      <c r="H419" t="str">
        <f>HYPERLINK("https://zfin.org/ZDB-GENE-071005-2")</f>
        <v>https://zfin.org/ZDB-GENE-071005-2</v>
      </c>
      <c r="I419" t="s">
        <v>1256</v>
      </c>
    </row>
    <row r="420" spans="1:9">
      <c r="A420">
        <v>2.9866734394152198E-6</v>
      </c>
      <c r="B420">
        <v>-0.106159615009027</v>
      </c>
      <c r="C420">
        <v>0.13800000000000001</v>
      </c>
      <c r="D420">
        <v>0.20799999999999999</v>
      </c>
      <c r="E420">
        <v>4.1508787460992701E-2</v>
      </c>
      <c r="F420" t="s">
        <v>1257</v>
      </c>
      <c r="G420" t="s">
        <v>1258</v>
      </c>
      <c r="H420" t="str">
        <f>HYPERLINK("https://zfin.org/ZDB-GENE-040426-1948")</f>
        <v>https://zfin.org/ZDB-GENE-040426-1948</v>
      </c>
      <c r="I420" t="s">
        <v>1259</v>
      </c>
    </row>
    <row r="421" spans="1:9">
      <c r="A421">
        <v>3.2774019198027802E-6</v>
      </c>
      <c r="B421">
        <v>-0.14921555375031501</v>
      </c>
      <c r="C421">
        <v>0.32200000000000001</v>
      </c>
      <c r="D421">
        <v>0.41099999999999998</v>
      </c>
      <c r="E421">
        <v>4.5549331881418999E-2</v>
      </c>
      <c r="F421" t="s">
        <v>1260</v>
      </c>
      <c r="G421" t="s">
        <v>1261</v>
      </c>
      <c r="H421" t="str">
        <f>HYPERLINK("https://zfin.org/ZDB-GENE-030131-8760")</f>
        <v>https://zfin.org/ZDB-GENE-030131-8760</v>
      </c>
      <c r="I421" t="s">
        <v>1262</v>
      </c>
    </row>
    <row r="422" spans="1:9">
      <c r="A422">
        <v>3.59491111103301E-6</v>
      </c>
      <c r="B422">
        <v>-0.14441010027996101</v>
      </c>
      <c r="C422">
        <v>0.157</v>
      </c>
      <c r="D422">
        <v>0.22900000000000001</v>
      </c>
      <c r="E422">
        <v>4.9962074621136797E-2</v>
      </c>
      <c r="F422" t="s">
        <v>1263</v>
      </c>
      <c r="G422" t="s">
        <v>1264</v>
      </c>
      <c r="H422" t="str">
        <f>HYPERLINK("https://zfin.org/ZDB-GENE-040718-449")</f>
        <v>https://zfin.org/ZDB-GENE-040718-449</v>
      </c>
      <c r="I422" t="s">
        <v>1265</v>
      </c>
    </row>
    <row r="423" spans="1:9">
      <c r="A423">
        <v>3.6265293681079299E-6</v>
      </c>
      <c r="B423">
        <v>-0.120802614567492</v>
      </c>
      <c r="C423">
        <v>0.46100000000000002</v>
      </c>
      <c r="D423">
        <v>0.56200000000000006</v>
      </c>
      <c r="E423">
        <v>5.0401505157964002E-2</v>
      </c>
      <c r="F423" t="s">
        <v>1266</v>
      </c>
      <c r="G423" t="s">
        <v>1267</v>
      </c>
      <c r="H423" t="str">
        <f>HYPERLINK("https://zfin.org/ZDB-GENE-040618-2")</f>
        <v>https://zfin.org/ZDB-GENE-040618-2</v>
      </c>
      <c r="I423" t="s">
        <v>1268</v>
      </c>
    </row>
    <row r="424" spans="1:9">
      <c r="A424">
        <v>3.6617580637747E-6</v>
      </c>
      <c r="B424">
        <v>-0.126362050514471</v>
      </c>
      <c r="C424">
        <v>0.27500000000000002</v>
      </c>
      <c r="D424">
        <v>0.36199999999999999</v>
      </c>
      <c r="E424">
        <v>5.0891113570340797E-2</v>
      </c>
      <c r="F424" t="s">
        <v>1269</v>
      </c>
      <c r="G424" t="s">
        <v>1270</v>
      </c>
      <c r="H424" t="str">
        <f>HYPERLINK("https://zfin.org/ZDB-GENE-040426-1004")</f>
        <v>https://zfin.org/ZDB-GENE-040426-1004</v>
      </c>
      <c r="I424" t="s">
        <v>1271</v>
      </c>
    </row>
    <row r="425" spans="1:9">
      <c r="A425">
        <v>3.7183810847325601E-6</v>
      </c>
      <c r="B425">
        <v>-0.12686552614136501</v>
      </c>
      <c r="C425">
        <v>0.13500000000000001</v>
      </c>
      <c r="D425">
        <v>0.20100000000000001</v>
      </c>
      <c r="E425">
        <v>5.1678060315613103E-2</v>
      </c>
      <c r="F425" t="s">
        <v>1272</v>
      </c>
      <c r="G425" t="s">
        <v>1273</v>
      </c>
      <c r="H425" t="str">
        <f>HYPERLINK("https://zfin.org/ZDB-GENE-050913-67")</f>
        <v>https://zfin.org/ZDB-GENE-050913-67</v>
      </c>
      <c r="I425" t="s">
        <v>1274</v>
      </c>
    </row>
    <row r="426" spans="1:9">
      <c r="A426">
        <v>3.7514556735267101E-6</v>
      </c>
      <c r="B426">
        <v>-0.120589657451354</v>
      </c>
      <c r="C426">
        <v>5.6000000000000001E-2</v>
      </c>
      <c r="D426">
        <v>0.10199999999999999</v>
      </c>
      <c r="E426">
        <v>5.2137730950674199E-2</v>
      </c>
      <c r="F426" t="s">
        <v>1275</v>
      </c>
      <c r="G426" t="s">
        <v>1276</v>
      </c>
      <c r="H426" t="str">
        <f>HYPERLINK("https://zfin.org/ZDB-GENE-050306-16")</f>
        <v>https://zfin.org/ZDB-GENE-050306-16</v>
      </c>
      <c r="I426" t="s">
        <v>1277</v>
      </c>
    </row>
    <row r="427" spans="1:9">
      <c r="A427">
        <v>3.8127758990332999E-6</v>
      </c>
      <c r="B427">
        <v>-0.105599862025716</v>
      </c>
      <c r="C427">
        <v>0.42899999999999999</v>
      </c>
      <c r="D427">
        <v>0.53300000000000003</v>
      </c>
      <c r="E427">
        <v>5.2989959444764798E-2</v>
      </c>
      <c r="F427" t="s">
        <v>1278</v>
      </c>
      <c r="G427" t="s">
        <v>1279</v>
      </c>
      <c r="H427" t="str">
        <f>HYPERLINK("https://zfin.org/ZDB-GENE-041210-156")</f>
        <v>https://zfin.org/ZDB-GENE-041210-156</v>
      </c>
      <c r="I427" t="s">
        <v>1280</v>
      </c>
    </row>
    <row r="428" spans="1:9">
      <c r="A428">
        <v>4.1896697752203701E-6</v>
      </c>
      <c r="B428">
        <v>-0.143705879329979</v>
      </c>
      <c r="C428">
        <v>0.25900000000000001</v>
      </c>
      <c r="D428">
        <v>0.34200000000000003</v>
      </c>
      <c r="E428">
        <v>5.8228030536012602E-2</v>
      </c>
      <c r="F428" t="s">
        <v>1281</v>
      </c>
      <c r="G428" t="s">
        <v>1282</v>
      </c>
      <c r="H428" t="str">
        <f>HYPERLINK("https://zfin.org/ZDB-GENE-040426-2147")</f>
        <v>https://zfin.org/ZDB-GENE-040426-2147</v>
      </c>
      <c r="I428" t="s">
        <v>1283</v>
      </c>
    </row>
    <row r="429" spans="1:9">
      <c r="A429">
        <v>4.2437837515585301E-6</v>
      </c>
      <c r="B429">
        <v>-0.10413783624391899</v>
      </c>
      <c r="C429">
        <v>0.10299999999999999</v>
      </c>
      <c r="D429">
        <v>0.16500000000000001</v>
      </c>
      <c r="E429">
        <v>5.8980106579160398E-2</v>
      </c>
      <c r="F429" t="s">
        <v>1284</v>
      </c>
      <c r="G429" t="s">
        <v>1285</v>
      </c>
      <c r="H429" t="str">
        <f>HYPERLINK("https://zfin.org/ZDB-GENE-050522-497")</f>
        <v>https://zfin.org/ZDB-GENE-050522-497</v>
      </c>
      <c r="I429" t="s">
        <v>1286</v>
      </c>
    </row>
    <row r="430" spans="1:9">
      <c r="A430">
        <v>4.3429412599359699E-6</v>
      </c>
      <c r="B430">
        <v>-0.118767006463404</v>
      </c>
      <c r="C430">
        <v>0.309</v>
      </c>
      <c r="D430">
        <v>0.40300000000000002</v>
      </c>
      <c r="E430">
        <v>6.0358197630590103E-2</v>
      </c>
      <c r="F430" t="s">
        <v>1287</v>
      </c>
      <c r="G430" t="s">
        <v>1288</v>
      </c>
      <c r="H430" t="str">
        <f>HYPERLINK("https://zfin.org/ZDB-GENE-030131-6069")</f>
        <v>https://zfin.org/ZDB-GENE-030131-6069</v>
      </c>
      <c r="I430" t="s">
        <v>1289</v>
      </c>
    </row>
    <row r="431" spans="1:9">
      <c r="A431">
        <v>4.34435398499796E-6</v>
      </c>
      <c r="B431">
        <v>-0.108613915758364</v>
      </c>
      <c r="C431">
        <v>0.15</v>
      </c>
      <c r="D431">
        <v>0.221</v>
      </c>
      <c r="E431">
        <v>6.03778316835017E-2</v>
      </c>
      <c r="F431" t="s">
        <v>1290</v>
      </c>
      <c r="G431" t="s">
        <v>1291</v>
      </c>
      <c r="H431" t="str">
        <f>HYPERLINK("https://zfin.org/ZDB-GENE-040426-1785")</f>
        <v>https://zfin.org/ZDB-GENE-040426-1785</v>
      </c>
      <c r="I431" t="s">
        <v>1292</v>
      </c>
    </row>
    <row r="432" spans="1:9">
      <c r="A432">
        <v>4.4329615154712298E-6</v>
      </c>
      <c r="B432">
        <v>-0.11315220480326101</v>
      </c>
      <c r="C432">
        <v>0.60799999999999998</v>
      </c>
      <c r="D432">
        <v>0.70099999999999996</v>
      </c>
      <c r="E432">
        <v>6.1609299142019201E-2</v>
      </c>
      <c r="F432" t="s">
        <v>1293</v>
      </c>
      <c r="G432" t="s">
        <v>1294</v>
      </c>
      <c r="H432" t="str">
        <f>HYPERLINK("https://zfin.org/ZDB-GENE-061215-48")</f>
        <v>https://zfin.org/ZDB-GENE-061215-48</v>
      </c>
      <c r="I432" t="s">
        <v>1295</v>
      </c>
    </row>
    <row r="433" spans="1:9">
      <c r="A433">
        <v>4.5215276459452702E-6</v>
      </c>
      <c r="B433">
        <v>-0.12254538247922001</v>
      </c>
      <c r="C433">
        <v>0.14399999999999999</v>
      </c>
      <c r="D433">
        <v>0.21099999999999999</v>
      </c>
      <c r="E433">
        <v>6.28401912233474E-2</v>
      </c>
      <c r="F433" t="s">
        <v>1296</v>
      </c>
      <c r="G433" t="s">
        <v>1297</v>
      </c>
      <c r="H433" t="str">
        <f>HYPERLINK("https://zfin.org/ZDB-GENE-030131-5938")</f>
        <v>https://zfin.org/ZDB-GENE-030131-5938</v>
      </c>
      <c r="I433" t="s">
        <v>1298</v>
      </c>
    </row>
    <row r="434" spans="1:9">
      <c r="A434">
        <v>4.5656231505678597E-6</v>
      </c>
      <c r="B434">
        <v>-0.125972625462107</v>
      </c>
      <c r="C434">
        <v>0.53</v>
      </c>
      <c r="D434">
        <v>0.64100000000000001</v>
      </c>
      <c r="E434">
        <v>6.3453030546592196E-2</v>
      </c>
      <c r="F434" t="s">
        <v>1299</v>
      </c>
      <c r="G434" t="s">
        <v>1300</v>
      </c>
      <c r="H434" t="str">
        <f>HYPERLINK("https://zfin.org/ZDB-GENE-030131-5175")</f>
        <v>https://zfin.org/ZDB-GENE-030131-5175</v>
      </c>
      <c r="I434" t="s">
        <v>1301</v>
      </c>
    </row>
    <row r="435" spans="1:9">
      <c r="A435">
        <v>4.7078060746504398E-6</v>
      </c>
      <c r="B435">
        <v>-0.115421958768519</v>
      </c>
      <c r="C435">
        <v>0.42299999999999999</v>
      </c>
      <c r="D435">
        <v>0.52100000000000002</v>
      </c>
      <c r="E435">
        <v>6.5429088825491796E-2</v>
      </c>
      <c r="F435" t="s">
        <v>1302</v>
      </c>
      <c r="G435" t="s">
        <v>1303</v>
      </c>
      <c r="H435" t="str">
        <f>HYPERLINK("https://zfin.org/ZDB-GENE-020419-14")</f>
        <v>https://zfin.org/ZDB-GENE-020419-14</v>
      </c>
      <c r="I435" t="s">
        <v>1304</v>
      </c>
    </row>
    <row r="436" spans="1:9">
      <c r="A436">
        <v>4.8987518675122199E-6</v>
      </c>
      <c r="B436">
        <v>-0.12521198199917</v>
      </c>
      <c r="C436">
        <v>5.5E-2</v>
      </c>
      <c r="D436">
        <v>0.10100000000000001</v>
      </c>
      <c r="E436">
        <v>6.8082853454684802E-2</v>
      </c>
      <c r="F436" t="s">
        <v>1305</v>
      </c>
      <c r="G436" t="s">
        <v>1306</v>
      </c>
      <c r="H436" t="str">
        <f>HYPERLINK("https://zfin.org/ZDB-GENE-120215-228")</f>
        <v>https://zfin.org/ZDB-GENE-120215-228</v>
      </c>
      <c r="I436" t="s">
        <v>1307</v>
      </c>
    </row>
    <row r="437" spans="1:9">
      <c r="A437">
        <v>4.9452336428304899E-6</v>
      </c>
      <c r="B437">
        <v>-0.11158665999313</v>
      </c>
      <c r="C437">
        <v>0.183</v>
      </c>
      <c r="D437">
        <v>0.26</v>
      </c>
      <c r="E437">
        <v>6.8728857168058197E-2</v>
      </c>
      <c r="F437" t="s">
        <v>1308</v>
      </c>
      <c r="G437" t="s">
        <v>1309</v>
      </c>
      <c r="H437" t="str">
        <f>HYPERLINK("https://zfin.org/ZDB-GENE-030131-3435")</f>
        <v>https://zfin.org/ZDB-GENE-030131-3435</v>
      </c>
      <c r="I437" t="s">
        <v>1310</v>
      </c>
    </row>
    <row r="438" spans="1:9">
      <c r="A438">
        <v>5.0034095691273003E-6</v>
      </c>
      <c r="B438">
        <v>-0.196112703077574</v>
      </c>
      <c r="C438">
        <v>7.9000000000000001E-2</v>
      </c>
      <c r="D438">
        <v>0.13100000000000001</v>
      </c>
      <c r="E438">
        <v>6.9537386191731193E-2</v>
      </c>
      <c r="F438" t="s">
        <v>1311</v>
      </c>
      <c r="G438" t="s">
        <v>1312</v>
      </c>
      <c r="H438" t="str">
        <f>HYPERLINK("https://zfin.org/ZDB-GENE-131127-543")</f>
        <v>https://zfin.org/ZDB-GENE-131127-543</v>
      </c>
      <c r="I438" t="s">
        <v>1313</v>
      </c>
    </row>
    <row r="439" spans="1:9">
      <c r="A439">
        <v>5.09689627364561E-6</v>
      </c>
      <c r="B439">
        <v>-0.13846379864061001</v>
      </c>
      <c r="C439">
        <v>0.108</v>
      </c>
      <c r="D439">
        <v>0.17</v>
      </c>
      <c r="E439">
        <v>7.0836664411126696E-2</v>
      </c>
      <c r="F439" t="s">
        <v>1314</v>
      </c>
      <c r="G439" t="s">
        <v>1315</v>
      </c>
      <c r="H439" t="str">
        <f>HYPERLINK("https://zfin.org/ZDB-GENE-081104-416")</f>
        <v>https://zfin.org/ZDB-GENE-081104-416</v>
      </c>
      <c r="I439" t="s">
        <v>1316</v>
      </c>
    </row>
    <row r="440" spans="1:9">
      <c r="A440">
        <v>5.1820016882176797E-6</v>
      </c>
      <c r="B440">
        <v>-0.136881653604287</v>
      </c>
      <c r="C440">
        <v>0.32900000000000001</v>
      </c>
      <c r="D440">
        <v>0.42</v>
      </c>
      <c r="E440">
        <v>7.2019459462849406E-2</v>
      </c>
      <c r="F440" t="s">
        <v>1317</v>
      </c>
      <c r="G440" t="s">
        <v>1318</v>
      </c>
      <c r="H440" t="str">
        <f>HYPERLINK("https://zfin.org/ZDB-GENE-040204-1")</f>
        <v>https://zfin.org/ZDB-GENE-040204-1</v>
      </c>
      <c r="I440" t="s">
        <v>1319</v>
      </c>
    </row>
    <row r="441" spans="1:9">
      <c r="A441">
        <v>5.2279571620178902E-6</v>
      </c>
      <c r="B441">
        <v>-0.122352223020628</v>
      </c>
      <c r="C441">
        <v>0.19400000000000001</v>
      </c>
      <c r="D441">
        <v>0.27100000000000002</v>
      </c>
      <c r="E441">
        <v>7.2658148637724698E-2</v>
      </c>
      <c r="F441" t="s">
        <v>1320</v>
      </c>
      <c r="G441" t="s">
        <v>1321</v>
      </c>
      <c r="H441" t="str">
        <f>HYPERLINK("https://zfin.org/ZDB-GENE-030131-7691")</f>
        <v>https://zfin.org/ZDB-GENE-030131-7691</v>
      </c>
      <c r="I441" t="s">
        <v>1322</v>
      </c>
    </row>
    <row r="442" spans="1:9">
      <c r="A442">
        <v>5.2416814216744004E-6</v>
      </c>
      <c r="B442">
        <v>-0.12649538483144199</v>
      </c>
      <c r="C442">
        <v>9.5000000000000001E-2</v>
      </c>
      <c r="D442">
        <v>0.14899999999999999</v>
      </c>
      <c r="E442">
        <v>7.2848888398430803E-2</v>
      </c>
      <c r="F442" t="s">
        <v>1323</v>
      </c>
      <c r="G442" t="s">
        <v>1324</v>
      </c>
      <c r="H442" t="str">
        <f>HYPERLINK("https://zfin.org/ZDB-GENE-030131-1334")</f>
        <v>https://zfin.org/ZDB-GENE-030131-1334</v>
      </c>
      <c r="I442" t="s">
        <v>1325</v>
      </c>
    </row>
    <row r="443" spans="1:9">
      <c r="A443">
        <v>5.2536030991719997E-6</v>
      </c>
      <c r="B443">
        <v>-0.10264783053507399</v>
      </c>
      <c r="C443">
        <v>0.371</v>
      </c>
      <c r="D443">
        <v>0.46899999999999997</v>
      </c>
      <c r="E443">
        <v>7.3014575872292403E-2</v>
      </c>
      <c r="F443" t="s">
        <v>1326</v>
      </c>
      <c r="G443" t="s">
        <v>1327</v>
      </c>
      <c r="H443" t="str">
        <f>HYPERLINK("https://zfin.org/ZDB-GENE-050417-375")</f>
        <v>https://zfin.org/ZDB-GENE-050417-375</v>
      </c>
      <c r="I443" t="s">
        <v>1328</v>
      </c>
    </row>
    <row r="444" spans="1:9">
      <c r="A444">
        <v>5.4479441040268703E-6</v>
      </c>
      <c r="B444">
        <v>-0.12982902430528001</v>
      </c>
      <c r="C444">
        <v>0.313</v>
      </c>
      <c r="D444">
        <v>0.40100000000000002</v>
      </c>
      <c r="E444">
        <v>7.5715527157765403E-2</v>
      </c>
      <c r="F444" t="s">
        <v>1329</v>
      </c>
      <c r="G444" t="s">
        <v>1330</v>
      </c>
      <c r="H444" t="str">
        <f>HYPERLINK("https://zfin.org/ZDB-GENE-040625-96")</f>
        <v>https://zfin.org/ZDB-GENE-040625-96</v>
      </c>
      <c r="I444" t="s">
        <v>1331</v>
      </c>
    </row>
    <row r="445" spans="1:9">
      <c r="A445">
        <v>5.5847672062430401E-6</v>
      </c>
      <c r="B445">
        <v>0.119793990577409</v>
      </c>
      <c r="C445">
        <v>0.90700000000000003</v>
      </c>
      <c r="D445">
        <v>0.92200000000000004</v>
      </c>
      <c r="E445">
        <v>7.7617094632365796E-2</v>
      </c>
      <c r="F445" t="s">
        <v>1332</v>
      </c>
      <c r="G445" t="s">
        <v>1333</v>
      </c>
      <c r="H445" t="str">
        <f>HYPERLINK("https://zfin.org/ZDB-GENE-030131-8606")</f>
        <v>https://zfin.org/ZDB-GENE-030131-8606</v>
      </c>
      <c r="I445" t="s">
        <v>1334</v>
      </c>
    </row>
    <row r="446" spans="1:9">
      <c r="A446">
        <v>6.3645248486690596E-6</v>
      </c>
      <c r="B446">
        <v>-0.12942057474055799</v>
      </c>
      <c r="C446">
        <v>0.51</v>
      </c>
      <c r="D446">
        <v>0.61</v>
      </c>
      <c r="E446">
        <v>8.8454166346802601E-2</v>
      </c>
      <c r="F446" t="s">
        <v>1335</v>
      </c>
      <c r="G446" t="s">
        <v>1336</v>
      </c>
      <c r="H446" t="str">
        <f>HYPERLINK("https://zfin.org/ZDB-GENE-060804-3")</f>
        <v>https://zfin.org/ZDB-GENE-060804-3</v>
      </c>
      <c r="I446" t="s">
        <v>1337</v>
      </c>
    </row>
    <row r="447" spans="1:9">
      <c r="A447">
        <v>6.4741555758677201E-6</v>
      </c>
      <c r="B447">
        <v>-0.100587819562156</v>
      </c>
      <c r="C447">
        <v>0.39100000000000001</v>
      </c>
      <c r="D447">
        <v>0.49399999999999999</v>
      </c>
      <c r="E447">
        <v>8.9977814193409597E-2</v>
      </c>
      <c r="F447" t="s">
        <v>1338</v>
      </c>
      <c r="G447" t="s">
        <v>1339</v>
      </c>
      <c r="H447" t="str">
        <f>HYPERLINK("https://zfin.org/ZDB-GENE-040426-1362")</f>
        <v>https://zfin.org/ZDB-GENE-040426-1362</v>
      </c>
      <c r="I447" t="s">
        <v>1340</v>
      </c>
    </row>
    <row r="448" spans="1:9">
      <c r="A448">
        <v>6.5437578480715102E-6</v>
      </c>
      <c r="B448">
        <v>-0.110855032541227</v>
      </c>
      <c r="C448">
        <v>0.20799999999999999</v>
      </c>
      <c r="D448">
        <v>0.28699999999999998</v>
      </c>
      <c r="E448">
        <v>9.0945146572497804E-2</v>
      </c>
      <c r="F448" t="s">
        <v>1341</v>
      </c>
      <c r="G448" t="s">
        <v>1342</v>
      </c>
      <c r="H448" t="str">
        <f>HYPERLINK("https://zfin.org/ZDB-GENE-010724-9")</f>
        <v>https://zfin.org/ZDB-GENE-010724-9</v>
      </c>
      <c r="I448" t="s">
        <v>1343</v>
      </c>
    </row>
    <row r="449" spans="1:9">
      <c r="A449">
        <v>7.1351997360492598E-6</v>
      </c>
      <c r="B449">
        <v>-0.123859099716067</v>
      </c>
      <c r="C449">
        <v>9.9000000000000005E-2</v>
      </c>
      <c r="D449">
        <v>0.155</v>
      </c>
      <c r="E449">
        <v>9.9165005931612593E-2</v>
      </c>
      <c r="F449" t="s">
        <v>1344</v>
      </c>
      <c r="G449" t="s">
        <v>1345</v>
      </c>
      <c r="H449" t="str">
        <f>HYPERLINK("https://zfin.org/ZDB-GENE-040718-217")</f>
        <v>https://zfin.org/ZDB-GENE-040718-217</v>
      </c>
      <c r="I449" t="s">
        <v>1346</v>
      </c>
    </row>
    <row r="450" spans="1:9">
      <c r="A450">
        <v>7.3190156201921004E-6</v>
      </c>
      <c r="B450">
        <v>-0.13578443222699599</v>
      </c>
      <c r="C450">
        <v>7.3999999999999996E-2</v>
      </c>
      <c r="D450">
        <v>0.124</v>
      </c>
      <c r="E450">
        <v>0.10171967908943</v>
      </c>
      <c r="F450" t="s">
        <v>1347</v>
      </c>
      <c r="G450" t="s">
        <v>1348</v>
      </c>
      <c r="H450" t="str">
        <f>HYPERLINK("https://zfin.org/ZDB-GENE-050419-103")</f>
        <v>https://zfin.org/ZDB-GENE-050419-103</v>
      </c>
      <c r="I450" t="s">
        <v>1349</v>
      </c>
    </row>
    <row r="451" spans="1:9">
      <c r="A451">
        <v>7.7008457797061106E-6</v>
      </c>
      <c r="B451">
        <v>0.18804738616610001</v>
      </c>
      <c r="C451">
        <v>0.113</v>
      </c>
      <c r="D451">
        <v>6.8000000000000005E-2</v>
      </c>
      <c r="E451">
        <v>0.107026354646355</v>
      </c>
      <c r="F451" t="s">
        <v>1350</v>
      </c>
      <c r="G451" t="s">
        <v>1351</v>
      </c>
      <c r="H451" t="str">
        <f>HYPERLINK("https://zfin.org/ZDB-GENE-050320-136")</f>
        <v>https://zfin.org/ZDB-GENE-050320-136</v>
      </c>
      <c r="I451" t="s">
        <v>1352</v>
      </c>
    </row>
    <row r="452" spans="1:9">
      <c r="A452">
        <v>8.0706428780981603E-6</v>
      </c>
      <c r="B452">
        <v>-0.100051960056438</v>
      </c>
      <c r="C452">
        <v>0.121</v>
      </c>
      <c r="D452">
        <v>0.184</v>
      </c>
      <c r="E452">
        <v>0.112165794719808</v>
      </c>
      <c r="F452" t="s">
        <v>1353</v>
      </c>
      <c r="G452" t="s">
        <v>1354</v>
      </c>
      <c r="H452" t="str">
        <f>HYPERLINK("https://zfin.org/ZDB-GENE-040426-1958")</f>
        <v>https://zfin.org/ZDB-GENE-040426-1958</v>
      </c>
      <c r="I452" t="s">
        <v>1355</v>
      </c>
    </row>
    <row r="453" spans="1:9">
      <c r="A453">
        <v>8.3659999491729706E-6</v>
      </c>
      <c r="B453">
        <v>-0.11519129730674101</v>
      </c>
      <c r="C453">
        <v>0.255</v>
      </c>
      <c r="D453">
        <v>0.33800000000000002</v>
      </c>
      <c r="E453">
        <v>0.11627066729360599</v>
      </c>
      <c r="F453" t="s">
        <v>1356</v>
      </c>
      <c r="G453" t="s">
        <v>1357</v>
      </c>
      <c r="H453" t="str">
        <f>HYPERLINK("https://zfin.org/ZDB-GENE-020326-1")</f>
        <v>https://zfin.org/ZDB-GENE-020326-1</v>
      </c>
      <c r="I453" t="s">
        <v>1358</v>
      </c>
    </row>
    <row r="454" spans="1:9">
      <c r="A454">
        <v>8.62025020799917E-6</v>
      </c>
      <c r="B454">
        <v>-0.102452434954821</v>
      </c>
      <c r="C454">
        <v>0.151</v>
      </c>
      <c r="D454">
        <v>0.22</v>
      </c>
      <c r="E454">
        <v>0.11980423739077301</v>
      </c>
      <c r="F454" t="s">
        <v>1359</v>
      </c>
      <c r="G454" t="s">
        <v>1360</v>
      </c>
      <c r="H454" t="str">
        <f>HYPERLINK("https://zfin.org/ZDB-GENE-030131-921")</f>
        <v>https://zfin.org/ZDB-GENE-030131-921</v>
      </c>
      <c r="I454" t="s">
        <v>1361</v>
      </c>
    </row>
    <row r="455" spans="1:9">
      <c r="A455">
        <v>8.8434595095239099E-6</v>
      </c>
      <c r="B455">
        <v>-0.12456379220505399</v>
      </c>
      <c r="C455">
        <v>0.121</v>
      </c>
      <c r="D455">
        <v>0.184</v>
      </c>
      <c r="E455">
        <v>0.122906400263363</v>
      </c>
      <c r="F455" t="s">
        <v>1362</v>
      </c>
      <c r="G455" t="s">
        <v>1363</v>
      </c>
      <c r="H455" t="str">
        <f>HYPERLINK("https://zfin.org/ZDB-GENE-030131-1486")</f>
        <v>https://zfin.org/ZDB-GENE-030131-1486</v>
      </c>
      <c r="I455" t="s">
        <v>1364</v>
      </c>
    </row>
    <row r="456" spans="1:9">
      <c r="A456">
        <v>8.8612639622064292E-6</v>
      </c>
      <c r="B456">
        <v>-0.117289093663607</v>
      </c>
      <c r="C456">
        <v>0.18099999999999999</v>
      </c>
      <c r="D456">
        <v>0.254</v>
      </c>
      <c r="E456">
        <v>0.12315384654674499</v>
      </c>
      <c r="F456" t="s">
        <v>1365</v>
      </c>
      <c r="G456" t="s">
        <v>1366</v>
      </c>
      <c r="H456" t="str">
        <f>HYPERLINK("https://zfin.org/ZDB-GENE-030131-6965")</f>
        <v>https://zfin.org/ZDB-GENE-030131-6965</v>
      </c>
      <c r="I456" t="s">
        <v>1367</v>
      </c>
    </row>
    <row r="457" spans="1:9">
      <c r="A457">
        <v>9.1081321409284906E-6</v>
      </c>
      <c r="B457">
        <v>-0.121909158143288</v>
      </c>
      <c r="C457">
        <v>0.33700000000000002</v>
      </c>
      <c r="D457">
        <v>0.42499999999999999</v>
      </c>
      <c r="E457">
        <v>0.126584820494624</v>
      </c>
      <c r="F457" t="s">
        <v>1368</v>
      </c>
      <c r="G457" t="s">
        <v>1369</v>
      </c>
      <c r="H457" t="str">
        <f>HYPERLINK("https://zfin.org/ZDB-GENE-050309-25")</f>
        <v>https://zfin.org/ZDB-GENE-050309-25</v>
      </c>
      <c r="I457" t="s">
        <v>1370</v>
      </c>
    </row>
    <row r="458" spans="1:9">
      <c r="A458">
        <v>9.1497892496201098E-6</v>
      </c>
      <c r="B458">
        <v>-0.13675289364401</v>
      </c>
      <c r="C458">
        <v>0.105</v>
      </c>
      <c r="D458">
        <v>0.161</v>
      </c>
      <c r="E458">
        <v>0.12716377099122</v>
      </c>
      <c r="F458" t="s">
        <v>1371</v>
      </c>
      <c r="G458" t="s">
        <v>1372</v>
      </c>
      <c r="H458" t="str">
        <f>HYPERLINK("https://zfin.org/ZDB-GENE-040801-240")</f>
        <v>https://zfin.org/ZDB-GENE-040801-240</v>
      </c>
      <c r="I458" t="s">
        <v>1373</v>
      </c>
    </row>
    <row r="459" spans="1:9">
      <c r="A459">
        <v>1.00220762794119E-5</v>
      </c>
      <c r="B459">
        <v>-0.10355131327754601</v>
      </c>
      <c r="C459">
        <v>0.214</v>
      </c>
      <c r="D459">
        <v>0.29299999999999998</v>
      </c>
      <c r="E459">
        <v>0.13928681613126601</v>
      </c>
      <c r="F459" t="s">
        <v>1374</v>
      </c>
      <c r="G459" t="s">
        <v>1375</v>
      </c>
      <c r="H459" t="str">
        <f>HYPERLINK("https://zfin.org/ZDB-GENE-120215-253")</f>
        <v>https://zfin.org/ZDB-GENE-120215-253</v>
      </c>
      <c r="I459" t="s">
        <v>1376</v>
      </c>
    </row>
    <row r="460" spans="1:9">
      <c r="A460">
        <v>1.0362861701191801E-5</v>
      </c>
      <c r="B460">
        <v>-0.10428028102343</v>
      </c>
      <c r="C460">
        <v>0.113</v>
      </c>
      <c r="D460">
        <v>0.17199999999999999</v>
      </c>
      <c r="E460">
        <v>0.144023051923164</v>
      </c>
      <c r="F460" t="s">
        <v>1377</v>
      </c>
      <c r="G460" t="s">
        <v>1378</v>
      </c>
      <c r="H460" t="str">
        <f>HYPERLINK("https://zfin.org/ZDB-GENE-041121-17")</f>
        <v>https://zfin.org/ZDB-GENE-041121-17</v>
      </c>
      <c r="I460" t="s">
        <v>1379</v>
      </c>
    </row>
    <row r="461" spans="1:9">
      <c r="A461">
        <v>1.07950359870679E-5</v>
      </c>
      <c r="B461">
        <v>-0.15009243320305299</v>
      </c>
      <c r="C461">
        <v>0.13500000000000001</v>
      </c>
      <c r="D461">
        <v>0.19800000000000001</v>
      </c>
      <c r="E461">
        <v>0.15002941014827001</v>
      </c>
      <c r="F461" t="s">
        <v>1380</v>
      </c>
      <c r="G461" t="s">
        <v>1381</v>
      </c>
      <c r="H461" t="str">
        <f>HYPERLINK("https://zfin.org/ZDB-GENE-040426-2227")</f>
        <v>https://zfin.org/ZDB-GENE-040426-2227</v>
      </c>
      <c r="I461" t="s">
        <v>1382</v>
      </c>
    </row>
    <row r="462" spans="1:9">
      <c r="A462">
        <v>1.1040456549509801E-5</v>
      </c>
      <c r="B462">
        <v>-0.13468697327976301</v>
      </c>
      <c r="C462">
        <v>0.13300000000000001</v>
      </c>
      <c r="D462">
        <v>0.193</v>
      </c>
      <c r="E462">
        <v>0.15344026512508699</v>
      </c>
      <c r="F462" t="s">
        <v>1383</v>
      </c>
      <c r="G462" t="s">
        <v>1384</v>
      </c>
      <c r="H462" t="str">
        <f>HYPERLINK("https://zfin.org/ZDB-GENE-060929-232")</f>
        <v>https://zfin.org/ZDB-GENE-060929-232</v>
      </c>
      <c r="I462" t="s">
        <v>1385</v>
      </c>
    </row>
    <row r="463" spans="1:9">
      <c r="A463">
        <v>1.19510401316262E-5</v>
      </c>
      <c r="B463">
        <v>-0.12959616489748499</v>
      </c>
      <c r="C463">
        <v>0.55700000000000005</v>
      </c>
      <c r="D463">
        <v>0.65200000000000002</v>
      </c>
      <c r="E463">
        <v>0.16609555574934101</v>
      </c>
      <c r="F463" t="s">
        <v>1386</v>
      </c>
      <c r="G463" t="s">
        <v>1387</v>
      </c>
      <c r="H463" t="str">
        <f>HYPERLINK("https://zfin.org/ZDB-GENE-030131-4915")</f>
        <v>https://zfin.org/ZDB-GENE-030131-4915</v>
      </c>
      <c r="I463" t="s">
        <v>1388</v>
      </c>
    </row>
    <row r="464" spans="1:9">
      <c r="A464">
        <v>1.2069681614416199E-5</v>
      </c>
      <c r="B464">
        <v>0.106947601226683</v>
      </c>
      <c r="C464">
        <v>0.93600000000000005</v>
      </c>
      <c r="D464">
        <v>0.94899999999999995</v>
      </c>
      <c r="E464">
        <v>0.167744435077157</v>
      </c>
      <c r="F464" t="s">
        <v>1389</v>
      </c>
      <c r="G464" t="s">
        <v>1390</v>
      </c>
      <c r="H464" t="str">
        <f>HYPERLINK("https://zfin.org/ZDB-GENE-030131-8512")</f>
        <v>https://zfin.org/ZDB-GENE-030131-8512</v>
      </c>
      <c r="I464" t="s">
        <v>1391</v>
      </c>
    </row>
    <row r="465" spans="1:9">
      <c r="A465">
        <v>1.2439356214141501E-5</v>
      </c>
      <c r="B465">
        <v>-0.102333377651649</v>
      </c>
      <c r="C465">
        <v>7.2999999999999995E-2</v>
      </c>
      <c r="D465">
        <v>0.122</v>
      </c>
      <c r="E465">
        <v>0.17288217266413899</v>
      </c>
      <c r="F465" t="s">
        <v>1392</v>
      </c>
      <c r="G465" t="s">
        <v>1393</v>
      </c>
      <c r="H465" t="str">
        <f>HYPERLINK("https://zfin.org/ZDB-GENE-061103-96")</f>
        <v>https://zfin.org/ZDB-GENE-061103-96</v>
      </c>
      <c r="I465" t="s">
        <v>1394</v>
      </c>
    </row>
    <row r="466" spans="1:9">
      <c r="A466">
        <v>1.2564298807864599E-5</v>
      </c>
      <c r="B466">
        <v>-0.100594214923598</v>
      </c>
      <c r="C466">
        <v>0.23499999999999999</v>
      </c>
      <c r="D466">
        <v>0.315</v>
      </c>
      <c r="E466">
        <v>0.17461862483170201</v>
      </c>
      <c r="F466" t="s">
        <v>1395</v>
      </c>
      <c r="G466" t="s">
        <v>1396</v>
      </c>
      <c r="H466" t="str">
        <f>HYPERLINK("https://zfin.org/ZDB-GENE-070410-56")</f>
        <v>https://zfin.org/ZDB-GENE-070410-56</v>
      </c>
      <c r="I466" t="s">
        <v>1397</v>
      </c>
    </row>
    <row r="467" spans="1:9">
      <c r="A467">
        <v>1.30803647018331E-5</v>
      </c>
      <c r="B467">
        <v>-0.110320651786169</v>
      </c>
      <c r="C467">
        <v>0.154</v>
      </c>
      <c r="D467">
        <v>0.22</v>
      </c>
      <c r="E467">
        <v>0.181790908626076</v>
      </c>
      <c r="F467" t="s">
        <v>1398</v>
      </c>
      <c r="G467" t="s">
        <v>1399</v>
      </c>
      <c r="H467" t="str">
        <f>HYPERLINK("https://zfin.org/ZDB-GENE-030131-445")</f>
        <v>https://zfin.org/ZDB-GENE-030131-445</v>
      </c>
      <c r="I467" t="s">
        <v>1400</v>
      </c>
    </row>
    <row r="468" spans="1:9">
      <c r="A468">
        <v>1.34134235887496E-5</v>
      </c>
      <c r="B468">
        <v>-0.102614476009232</v>
      </c>
      <c r="C468">
        <v>9.5000000000000001E-2</v>
      </c>
      <c r="D468">
        <v>0.151</v>
      </c>
      <c r="E468">
        <v>0.18641976103644101</v>
      </c>
      <c r="F468" t="s">
        <v>1401</v>
      </c>
      <c r="G468" t="s">
        <v>1402</v>
      </c>
      <c r="H468" t="str">
        <f>HYPERLINK("https://zfin.org/ZDB-GENE-070216-2")</f>
        <v>https://zfin.org/ZDB-GENE-070216-2</v>
      </c>
      <c r="I468" t="s">
        <v>1403</v>
      </c>
    </row>
    <row r="469" spans="1:9">
      <c r="A469">
        <v>1.3464589534978E-5</v>
      </c>
      <c r="B469">
        <v>-0.10450765151277699</v>
      </c>
      <c r="C469">
        <v>0.34300000000000003</v>
      </c>
      <c r="D469">
        <v>0.437</v>
      </c>
      <c r="E469">
        <v>0.187130865357124</v>
      </c>
      <c r="F469" t="s">
        <v>1404</v>
      </c>
      <c r="G469" t="s">
        <v>1405</v>
      </c>
      <c r="H469" t="str">
        <f>HYPERLINK("https://zfin.org/ZDB-GENE-030616-564")</f>
        <v>https://zfin.org/ZDB-GENE-030616-564</v>
      </c>
      <c r="I469" t="s">
        <v>1406</v>
      </c>
    </row>
    <row r="470" spans="1:9">
      <c r="A470">
        <v>1.36715041688684E-5</v>
      </c>
      <c r="B470">
        <v>-0.118199425163726</v>
      </c>
      <c r="C470">
        <v>8.5999999999999993E-2</v>
      </c>
      <c r="D470">
        <v>0.13800000000000001</v>
      </c>
      <c r="E470">
        <v>0.190006564938934</v>
      </c>
      <c r="F470" t="s">
        <v>1407</v>
      </c>
      <c r="G470" t="s">
        <v>1408</v>
      </c>
      <c r="H470" t="str">
        <f>HYPERLINK("https://zfin.org/ZDB-GENE-030131-9775")</f>
        <v>https://zfin.org/ZDB-GENE-030131-9775</v>
      </c>
      <c r="I470" t="s">
        <v>1409</v>
      </c>
    </row>
    <row r="471" spans="1:9">
      <c r="A471">
        <v>1.37378348350773E-5</v>
      </c>
      <c r="B471">
        <v>-0.113488232833187</v>
      </c>
      <c r="C471">
        <v>0.25</v>
      </c>
      <c r="D471">
        <v>0.33100000000000002</v>
      </c>
      <c r="E471">
        <v>0.19092842853790401</v>
      </c>
      <c r="F471" t="s">
        <v>1410</v>
      </c>
      <c r="G471" t="s">
        <v>1411</v>
      </c>
      <c r="H471" t="str">
        <f>HYPERLINK("https://zfin.org/ZDB-GENE-130821-1")</f>
        <v>https://zfin.org/ZDB-GENE-130821-1</v>
      </c>
      <c r="I471" t="s">
        <v>1412</v>
      </c>
    </row>
    <row r="472" spans="1:9">
      <c r="A472">
        <v>1.40457860322717E-5</v>
      </c>
      <c r="B472">
        <v>-0.12871257141703299</v>
      </c>
      <c r="C472">
        <v>0.54200000000000004</v>
      </c>
      <c r="D472">
        <v>0.64800000000000002</v>
      </c>
      <c r="E472">
        <v>0.19520833427651199</v>
      </c>
      <c r="F472" t="s">
        <v>1413</v>
      </c>
      <c r="G472" t="s">
        <v>1414</v>
      </c>
      <c r="H472" t="str">
        <f>HYPERLINK("https://zfin.org/ZDB-GENE-030131-8554")</f>
        <v>https://zfin.org/ZDB-GENE-030131-8554</v>
      </c>
      <c r="I472" t="s">
        <v>1415</v>
      </c>
    </row>
    <row r="473" spans="1:9">
      <c r="A473">
        <v>1.42995561565369E-5</v>
      </c>
      <c r="B473">
        <v>-0.109691336813658</v>
      </c>
      <c r="C473">
        <v>0.46400000000000002</v>
      </c>
      <c r="D473">
        <v>0.56299999999999994</v>
      </c>
      <c r="E473">
        <v>0.19873523146354999</v>
      </c>
      <c r="F473" t="s">
        <v>1416</v>
      </c>
      <c r="G473" t="s">
        <v>1417</v>
      </c>
      <c r="H473" t="str">
        <f>HYPERLINK("https://zfin.org/ZDB-GENE-160728-87")</f>
        <v>https://zfin.org/ZDB-GENE-160728-87</v>
      </c>
      <c r="I473" t="s">
        <v>1418</v>
      </c>
    </row>
    <row r="474" spans="1:9">
      <c r="A474">
        <v>1.5360025772975498E-5</v>
      </c>
      <c r="B474">
        <v>-0.12490743999538299</v>
      </c>
      <c r="C474">
        <v>0.123</v>
      </c>
      <c r="D474">
        <v>0.18099999999999999</v>
      </c>
      <c r="E474">
        <v>0.21347363819281301</v>
      </c>
      <c r="F474" t="s">
        <v>1419</v>
      </c>
      <c r="G474" t="s">
        <v>1420</v>
      </c>
      <c r="H474" t="str">
        <f>HYPERLINK("https://zfin.org/ZDB-GENE-070615-13")</f>
        <v>https://zfin.org/ZDB-GENE-070615-13</v>
      </c>
      <c r="I474" t="s">
        <v>1421</v>
      </c>
    </row>
    <row r="475" spans="1:9">
      <c r="A475">
        <v>1.56173191149574E-5</v>
      </c>
      <c r="B475">
        <v>-0.105116941034295</v>
      </c>
      <c r="C475">
        <v>9.9000000000000005E-2</v>
      </c>
      <c r="D475">
        <v>0.156</v>
      </c>
      <c r="E475">
        <v>0.21704950105967799</v>
      </c>
      <c r="F475" t="s">
        <v>1422</v>
      </c>
      <c r="G475" t="s">
        <v>1423</v>
      </c>
      <c r="H475" t="str">
        <f>HYPERLINK("https://zfin.org/ZDB-GENE-020220-1")</f>
        <v>https://zfin.org/ZDB-GENE-020220-1</v>
      </c>
      <c r="I475" t="s">
        <v>1424</v>
      </c>
    </row>
    <row r="476" spans="1:9">
      <c r="A476">
        <v>1.5808317401589198E-5</v>
      </c>
      <c r="B476">
        <v>-0.12919782441626801</v>
      </c>
      <c r="C476">
        <v>8.2000000000000003E-2</v>
      </c>
      <c r="D476">
        <v>0.13100000000000001</v>
      </c>
      <c r="E476">
        <v>0.21970399524728601</v>
      </c>
      <c r="F476" t="s">
        <v>1425</v>
      </c>
      <c r="G476" t="s">
        <v>1426</v>
      </c>
      <c r="H476" t="str">
        <f>HYPERLINK("https://zfin.org/ZDB-GENE-060312-33")</f>
        <v>https://zfin.org/ZDB-GENE-060312-33</v>
      </c>
      <c r="I476" t="s">
        <v>1427</v>
      </c>
    </row>
    <row r="477" spans="1:9">
      <c r="A477">
        <v>1.5943218480295199E-5</v>
      </c>
      <c r="B477">
        <v>-0.10093639837535801</v>
      </c>
      <c r="C477">
        <v>0.09</v>
      </c>
      <c r="D477">
        <v>0.14399999999999999</v>
      </c>
      <c r="E477">
        <v>0.22157885043914299</v>
      </c>
      <c r="F477" t="s">
        <v>1428</v>
      </c>
      <c r="G477" t="s">
        <v>1429</v>
      </c>
      <c r="H477" t="str">
        <f>HYPERLINK("https://zfin.org/ZDB-GENE-070112-2272")</f>
        <v>https://zfin.org/ZDB-GENE-070112-2272</v>
      </c>
      <c r="I477" t="s">
        <v>1430</v>
      </c>
    </row>
    <row r="478" spans="1:9">
      <c r="A478">
        <v>1.6220889019217699E-5</v>
      </c>
      <c r="B478">
        <v>-0.109709464267929</v>
      </c>
      <c r="C478">
        <v>8.5999999999999993E-2</v>
      </c>
      <c r="D478">
        <v>0.13800000000000001</v>
      </c>
      <c r="E478">
        <v>0.22543791558908699</v>
      </c>
      <c r="F478" t="s">
        <v>1431</v>
      </c>
      <c r="G478" t="s">
        <v>1432</v>
      </c>
      <c r="H478" t="str">
        <f>HYPERLINK("https://zfin.org/ZDB-GENE-040718-315")</f>
        <v>https://zfin.org/ZDB-GENE-040718-315</v>
      </c>
      <c r="I478" t="s">
        <v>1433</v>
      </c>
    </row>
    <row r="479" spans="1:9">
      <c r="A479">
        <v>1.63422706858562E-5</v>
      </c>
      <c r="B479">
        <v>-0.110327257684342</v>
      </c>
      <c r="C479">
        <v>0.14499999999999999</v>
      </c>
      <c r="D479">
        <v>0.20899999999999999</v>
      </c>
      <c r="E479">
        <v>0.22712487799202899</v>
      </c>
      <c r="F479" t="s">
        <v>1434</v>
      </c>
      <c r="G479" t="s">
        <v>1435</v>
      </c>
      <c r="H479" t="str">
        <f>HYPERLINK("https://zfin.org/ZDB-GENE-030131-3374")</f>
        <v>https://zfin.org/ZDB-GENE-030131-3374</v>
      </c>
      <c r="I479" t="s">
        <v>1436</v>
      </c>
    </row>
    <row r="480" spans="1:9">
      <c r="A480">
        <v>1.6566932623279399E-5</v>
      </c>
      <c r="B480">
        <v>-0.118302881974409</v>
      </c>
      <c r="C480">
        <v>0.10299999999999999</v>
      </c>
      <c r="D480">
        <v>0.157</v>
      </c>
      <c r="E480">
        <v>0.23024722959833799</v>
      </c>
      <c r="F480" t="s">
        <v>1437</v>
      </c>
      <c r="G480" t="s">
        <v>1438</v>
      </c>
      <c r="H480" t="str">
        <f>HYPERLINK("https://zfin.org/ZDB-GENE-030131-6215")</f>
        <v>https://zfin.org/ZDB-GENE-030131-6215</v>
      </c>
      <c r="I480" t="s">
        <v>1439</v>
      </c>
    </row>
    <row r="481" spans="1:9">
      <c r="A481">
        <v>1.7225106042450901E-5</v>
      </c>
      <c r="B481">
        <v>-0.10337969158231</v>
      </c>
      <c r="C481">
        <v>7.0999999999999994E-2</v>
      </c>
      <c r="D481">
        <v>0.12</v>
      </c>
      <c r="E481">
        <v>0.23939452377798301</v>
      </c>
      <c r="F481" t="s">
        <v>1440</v>
      </c>
      <c r="G481" t="s">
        <v>1441</v>
      </c>
      <c r="H481" t="str">
        <f>HYPERLINK("https://zfin.org/ZDB-GENE-030131-1459")</f>
        <v>https://zfin.org/ZDB-GENE-030131-1459</v>
      </c>
      <c r="I481" t="s">
        <v>1442</v>
      </c>
    </row>
    <row r="482" spans="1:9">
      <c r="A482">
        <v>1.7369364598425601E-5</v>
      </c>
      <c r="B482">
        <v>-0.10841681274395699</v>
      </c>
      <c r="C482">
        <v>0.109</v>
      </c>
      <c r="D482">
        <v>0.16600000000000001</v>
      </c>
      <c r="E482">
        <v>0.24139942918891899</v>
      </c>
      <c r="F482" t="s">
        <v>1443</v>
      </c>
      <c r="G482" t="s">
        <v>1444</v>
      </c>
      <c r="H482" t="str">
        <f>HYPERLINK("https://zfin.org/ZDB-GENE-120709-9")</f>
        <v>https://zfin.org/ZDB-GENE-120709-9</v>
      </c>
      <c r="I482" t="s">
        <v>1445</v>
      </c>
    </row>
    <row r="483" spans="1:9">
      <c r="A483">
        <v>1.8198074491426801E-5</v>
      </c>
      <c r="B483">
        <v>0.24684129984867501</v>
      </c>
      <c r="C483">
        <v>0.46899999999999997</v>
      </c>
      <c r="D483">
        <v>0.433</v>
      </c>
      <c r="E483">
        <v>0.25291683928184899</v>
      </c>
      <c r="F483" t="s">
        <v>1446</v>
      </c>
      <c r="G483" t="s">
        <v>1447</v>
      </c>
      <c r="H483" t="str">
        <f>HYPERLINK("https://zfin.org/ZDB-GENE-001219-1")</f>
        <v>https://zfin.org/ZDB-GENE-001219-1</v>
      </c>
      <c r="I483" t="s">
        <v>1448</v>
      </c>
    </row>
    <row r="484" spans="1:9">
      <c r="A484">
        <v>1.8430470627408699E-5</v>
      </c>
      <c r="B484">
        <v>0.13378574933491499</v>
      </c>
      <c r="C484">
        <v>0.84</v>
      </c>
      <c r="D484">
        <v>0.85199999999999998</v>
      </c>
      <c r="E484">
        <v>0.25614668077972702</v>
      </c>
      <c r="F484" t="s">
        <v>1449</v>
      </c>
      <c r="G484" t="s">
        <v>1450</v>
      </c>
      <c r="H484" t="str">
        <f>HYPERLINK("https://zfin.org/ZDB-GENE-060331-121")</f>
        <v>https://zfin.org/ZDB-GENE-060331-121</v>
      </c>
      <c r="I484" t="s">
        <v>1451</v>
      </c>
    </row>
    <row r="485" spans="1:9">
      <c r="A485">
        <v>1.90338293887148E-5</v>
      </c>
      <c r="B485">
        <v>0.21513346880028</v>
      </c>
      <c r="C485">
        <v>0.53500000000000003</v>
      </c>
      <c r="D485">
        <v>0.51500000000000001</v>
      </c>
      <c r="E485">
        <v>0.26453216084435899</v>
      </c>
      <c r="F485" t="s">
        <v>1452</v>
      </c>
      <c r="G485" t="s">
        <v>1453</v>
      </c>
      <c r="H485" t="str">
        <f>HYPERLINK("https://zfin.org/ZDB-GENE-040426-1768")</f>
        <v>https://zfin.org/ZDB-GENE-040426-1768</v>
      </c>
      <c r="I485" t="s">
        <v>1454</v>
      </c>
    </row>
    <row r="486" spans="1:9">
      <c r="A486">
        <v>1.92309112770342E-5</v>
      </c>
      <c r="B486">
        <v>-0.10202229858878099</v>
      </c>
      <c r="C486">
        <v>0.55600000000000005</v>
      </c>
      <c r="D486">
        <v>0.66100000000000003</v>
      </c>
      <c r="E486">
        <v>0.26727120492822098</v>
      </c>
      <c r="F486" t="s">
        <v>1455</v>
      </c>
      <c r="G486" t="s">
        <v>1456</v>
      </c>
      <c r="H486" t="str">
        <f>HYPERLINK("https://zfin.org/ZDB-GENE-050809-130")</f>
        <v>https://zfin.org/ZDB-GENE-050809-130</v>
      </c>
      <c r="I486" t="s">
        <v>1457</v>
      </c>
    </row>
    <row r="487" spans="1:9">
      <c r="A487">
        <v>2.0253681703909001E-5</v>
      </c>
      <c r="B487">
        <v>-0.105573228890963</v>
      </c>
      <c r="C487">
        <v>0.184</v>
      </c>
      <c r="D487">
        <v>0.255</v>
      </c>
      <c r="E487">
        <v>0.28148566832092697</v>
      </c>
      <c r="F487" t="s">
        <v>1458</v>
      </c>
      <c r="G487" t="s">
        <v>1459</v>
      </c>
      <c r="H487" t="str">
        <f>HYPERLINK("https://zfin.org/")</f>
        <v>https://zfin.org/</v>
      </c>
      <c r="I487" t="s">
        <v>1460</v>
      </c>
    </row>
    <row r="488" spans="1:9">
      <c r="A488">
        <v>2.1211366761009601E-5</v>
      </c>
      <c r="B488">
        <v>0.30236182045468102</v>
      </c>
      <c r="C488">
        <v>0.29399999999999998</v>
      </c>
      <c r="D488">
        <v>0.246</v>
      </c>
      <c r="E488">
        <v>0.294795575244512</v>
      </c>
      <c r="F488" t="s">
        <v>1461</v>
      </c>
      <c r="G488" t="s">
        <v>1462</v>
      </c>
      <c r="H488" t="str">
        <f>HYPERLINK("https://zfin.org/ZDB-GENE-091204-265")</f>
        <v>https://zfin.org/ZDB-GENE-091204-265</v>
      </c>
      <c r="I488" t="s">
        <v>1463</v>
      </c>
    </row>
    <row r="489" spans="1:9">
      <c r="A489">
        <v>2.1319915653223501E-5</v>
      </c>
      <c r="B489">
        <v>-0.11008722716772899</v>
      </c>
      <c r="C489">
        <v>0.29199999999999998</v>
      </c>
      <c r="D489">
        <v>0.375</v>
      </c>
      <c r="E489">
        <v>0.29630418774849998</v>
      </c>
      <c r="F489" t="s">
        <v>1464</v>
      </c>
      <c r="G489" t="s">
        <v>1465</v>
      </c>
      <c r="H489" t="str">
        <f>HYPERLINK("https://zfin.org/ZDB-GENE-040426-2345")</f>
        <v>https://zfin.org/ZDB-GENE-040426-2345</v>
      </c>
      <c r="I489" t="s">
        <v>1466</v>
      </c>
    </row>
    <row r="490" spans="1:9">
      <c r="A490">
        <v>2.1796587035108101E-5</v>
      </c>
      <c r="B490">
        <v>-0.11750613637280601</v>
      </c>
      <c r="C490">
        <v>9.5000000000000001E-2</v>
      </c>
      <c r="D490">
        <v>0.14799999999999999</v>
      </c>
      <c r="E490">
        <v>0.30292896661393198</v>
      </c>
      <c r="F490" t="s">
        <v>1467</v>
      </c>
      <c r="G490" t="s">
        <v>1468</v>
      </c>
      <c r="H490" t="str">
        <f>HYPERLINK("https://zfin.org/ZDB-GENE-020419-36")</f>
        <v>https://zfin.org/ZDB-GENE-020419-36</v>
      </c>
      <c r="I490" t="s">
        <v>1469</v>
      </c>
    </row>
    <row r="491" spans="1:9">
      <c r="A491">
        <v>2.1885885528506101E-5</v>
      </c>
      <c r="B491">
        <v>-0.10192014259658599</v>
      </c>
      <c r="C491">
        <v>0.373</v>
      </c>
      <c r="D491">
        <v>0.46300000000000002</v>
      </c>
      <c r="E491">
        <v>0.30417003707517698</v>
      </c>
      <c r="F491" t="s">
        <v>1470</v>
      </c>
      <c r="G491" t="s">
        <v>1471</v>
      </c>
      <c r="H491" t="str">
        <f>HYPERLINK("https://zfin.org/ZDB-GENE-040426-770")</f>
        <v>https://zfin.org/ZDB-GENE-040426-770</v>
      </c>
      <c r="I491" t="s">
        <v>1472</v>
      </c>
    </row>
    <row r="492" spans="1:9">
      <c r="A492">
        <v>2.1889362978533102E-5</v>
      </c>
      <c r="B492">
        <v>-0.11637867194733401</v>
      </c>
      <c r="C492">
        <v>0.183</v>
      </c>
      <c r="D492">
        <v>0.253</v>
      </c>
      <c r="E492">
        <v>0.304218366675654</v>
      </c>
      <c r="F492" t="s">
        <v>1473</v>
      </c>
      <c r="G492" t="s">
        <v>1474</v>
      </c>
      <c r="H492" t="str">
        <f>HYPERLINK("https://zfin.org/ZDB-GENE-070928-29")</f>
        <v>https://zfin.org/ZDB-GENE-070928-29</v>
      </c>
      <c r="I492" t="s">
        <v>1475</v>
      </c>
    </row>
    <row r="493" spans="1:9">
      <c r="A493">
        <v>2.2620328112579499E-5</v>
      </c>
      <c r="B493">
        <v>-0.12320288020715101</v>
      </c>
      <c r="C493">
        <v>0.129</v>
      </c>
      <c r="D493">
        <v>0.187</v>
      </c>
      <c r="E493">
        <v>0.31437732010863101</v>
      </c>
      <c r="F493" t="s">
        <v>1476</v>
      </c>
      <c r="G493" t="s">
        <v>1477</v>
      </c>
      <c r="H493" t="str">
        <f>HYPERLINK("https://zfin.org/ZDB-GENE-040801-63")</f>
        <v>https://zfin.org/ZDB-GENE-040801-63</v>
      </c>
      <c r="I493" t="s">
        <v>1478</v>
      </c>
    </row>
    <row r="494" spans="1:9">
      <c r="A494">
        <v>2.3175140906918401E-5</v>
      </c>
      <c r="B494">
        <v>-0.106322774518253</v>
      </c>
      <c r="C494">
        <v>0.11</v>
      </c>
      <c r="D494">
        <v>0.16600000000000001</v>
      </c>
      <c r="E494">
        <v>0.32208810832435197</v>
      </c>
      <c r="F494" t="s">
        <v>1479</v>
      </c>
      <c r="G494" t="s">
        <v>1480</v>
      </c>
      <c r="H494" t="str">
        <f>HYPERLINK("https://zfin.org/ZDB-GENE-001020-1")</f>
        <v>https://zfin.org/ZDB-GENE-001020-1</v>
      </c>
      <c r="I494" t="s">
        <v>1481</v>
      </c>
    </row>
    <row r="495" spans="1:9">
      <c r="A495">
        <v>2.60608760278537E-5</v>
      </c>
      <c r="B495">
        <v>-0.100690077889199</v>
      </c>
      <c r="C495">
        <v>0.15</v>
      </c>
      <c r="D495">
        <v>0.21199999999999999</v>
      </c>
      <c r="E495">
        <v>0.36219405503510999</v>
      </c>
      <c r="F495" t="s">
        <v>1482</v>
      </c>
      <c r="G495" t="s">
        <v>1483</v>
      </c>
      <c r="H495" t="str">
        <f>HYPERLINK("https://zfin.org/ZDB-GENE-050522-513")</f>
        <v>https://zfin.org/ZDB-GENE-050522-513</v>
      </c>
      <c r="I495" t="s">
        <v>1484</v>
      </c>
    </row>
    <row r="496" spans="1:9">
      <c r="A496">
        <v>2.7168515694987501E-5</v>
      </c>
      <c r="B496">
        <v>-0.114351593081294</v>
      </c>
      <c r="C496">
        <v>0.495</v>
      </c>
      <c r="D496">
        <v>0.59</v>
      </c>
      <c r="E496">
        <v>0.37758803112893702</v>
      </c>
      <c r="F496" t="s">
        <v>1485</v>
      </c>
      <c r="G496" t="s">
        <v>1486</v>
      </c>
      <c r="H496" t="str">
        <f>HYPERLINK("https://zfin.org/ZDB-GENE-040426-1966")</f>
        <v>https://zfin.org/ZDB-GENE-040426-1966</v>
      </c>
      <c r="I496" t="s">
        <v>1487</v>
      </c>
    </row>
    <row r="497" spans="1:9">
      <c r="A497">
        <v>2.8464681745793499E-5</v>
      </c>
      <c r="B497">
        <v>-0.13778301850813701</v>
      </c>
      <c r="C497">
        <v>0.16800000000000001</v>
      </c>
      <c r="D497">
        <v>0.23499999999999999</v>
      </c>
      <c r="E497">
        <v>0.39560214690303802</v>
      </c>
      <c r="F497" t="s">
        <v>1488</v>
      </c>
      <c r="G497" t="s">
        <v>1489</v>
      </c>
      <c r="H497" t="str">
        <f>HYPERLINK("https://zfin.org/ZDB-GENE-040801-58")</f>
        <v>https://zfin.org/ZDB-GENE-040801-58</v>
      </c>
      <c r="I497" t="s">
        <v>1490</v>
      </c>
    </row>
    <row r="498" spans="1:9">
      <c r="A498">
        <v>2.8929267872047701E-5</v>
      </c>
      <c r="B498">
        <v>-0.108280286464847</v>
      </c>
      <c r="C498">
        <v>0.53300000000000003</v>
      </c>
      <c r="D498">
        <v>0.63900000000000001</v>
      </c>
      <c r="E498">
        <v>0.40205896488571902</v>
      </c>
      <c r="F498" t="s">
        <v>1491</v>
      </c>
      <c r="G498" t="s">
        <v>1492</v>
      </c>
      <c r="H498" t="str">
        <f>HYPERLINK("https://zfin.org/ZDB-GENE-030131-9784")</f>
        <v>https://zfin.org/ZDB-GENE-030131-9784</v>
      </c>
      <c r="I498" t="s">
        <v>1493</v>
      </c>
    </row>
    <row r="499" spans="1:9">
      <c r="A499">
        <v>2.91469060798154E-5</v>
      </c>
      <c r="B499">
        <v>-0.10983655933318701</v>
      </c>
      <c r="C499">
        <v>0.19700000000000001</v>
      </c>
      <c r="D499">
        <v>0.26900000000000002</v>
      </c>
      <c r="E499">
        <v>0.40508370069727401</v>
      </c>
      <c r="F499" t="s">
        <v>1494</v>
      </c>
      <c r="G499" t="s">
        <v>1495</v>
      </c>
      <c r="H499" t="str">
        <f>HYPERLINK("https://zfin.org/ZDB-GENE-050320-20")</f>
        <v>https://zfin.org/ZDB-GENE-050320-20</v>
      </c>
      <c r="I499" t="s">
        <v>1496</v>
      </c>
    </row>
    <row r="500" spans="1:9">
      <c r="A500">
        <v>3.0443157297123799E-5</v>
      </c>
      <c r="B500">
        <v>-0.14254780997451799</v>
      </c>
      <c r="C500">
        <v>0.11700000000000001</v>
      </c>
      <c r="D500">
        <v>0.17100000000000001</v>
      </c>
      <c r="E500">
        <v>0.423099000115426</v>
      </c>
      <c r="F500" t="s">
        <v>1497</v>
      </c>
      <c r="G500" t="s">
        <v>1498</v>
      </c>
      <c r="H500" t="str">
        <f>HYPERLINK("https://zfin.org/ZDB-GENE-040718-85")</f>
        <v>https://zfin.org/ZDB-GENE-040718-85</v>
      </c>
      <c r="I500" t="s">
        <v>1499</v>
      </c>
    </row>
    <row r="501" spans="1:9">
      <c r="A501">
        <v>3.04757420413927E-5</v>
      </c>
      <c r="B501">
        <v>-0.11127237345270299</v>
      </c>
      <c r="C501">
        <v>0.69799999999999995</v>
      </c>
      <c r="D501">
        <v>0.79800000000000004</v>
      </c>
      <c r="E501">
        <v>0.423551862891275</v>
      </c>
      <c r="F501" t="s">
        <v>1500</v>
      </c>
      <c r="G501" t="s">
        <v>1501</v>
      </c>
      <c r="H501" t="str">
        <f>HYPERLINK("https://zfin.org/ZDB-GENE-040912-122")</f>
        <v>https://zfin.org/ZDB-GENE-040912-122</v>
      </c>
      <c r="I501" t="s">
        <v>1502</v>
      </c>
    </row>
    <row r="502" spans="1:9">
      <c r="A502">
        <v>3.07489267589767E-5</v>
      </c>
      <c r="B502">
        <v>-0.106674423475037</v>
      </c>
      <c r="C502">
        <v>0.53900000000000003</v>
      </c>
      <c r="D502">
        <v>0.64900000000000002</v>
      </c>
      <c r="E502">
        <v>0.42734858409625798</v>
      </c>
      <c r="F502" t="s">
        <v>1503</v>
      </c>
      <c r="G502" t="s">
        <v>1504</v>
      </c>
      <c r="H502" t="str">
        <f>HYPERLINK("https://zfin.org/ZDB-GENE-030825-1")</f>
        <v>https://zfin.org/ZDB-GENE-030825-1</v>
      </c>
      <c r="I502" t="s">
        <v>1505</v>
      </c>
    </row>
    <row r="503" spans="1:9">
      <c r="A503">
        <v>3.0955940855716603E-5</v>
      </c>
      <c r="B503">
        <v>0.179859304397293</v>
      </c>
      <c r="C503">
        <v>0.14399999999999999</v>
      </c>
      <c r="D503">
        <v>9.7000000000000003E-2</v>
      </c>
      <c r="E503">
        <v>0.43022566601274898</v>
      </c>
      <c r="F503" t="s">
        <v>1506</v>
      </c>
      <c r="G503" t="s">
        <v>1507</v>
      </c>
      <c r="H503" t="str">
        <f>HYPERLINK("https://zfin.org/ZDB-GENE-061215-52")</f>
        <v>https://zfin.org/ZDB-GENE-061215-52</v>
      </c>
      <c r="I503" t="s">
        <v>1508</v>
      </c>
    </row>
    <row r="504" spans="1:9">
      <c r="A504">
        <v>3.1738282605676599E-5</v>
      </c>
      <c r="B504">
        <v>-0.120775556683305</v>
      </c>
      <c r="C504">
        <v>0.54700000000000004</v>
      </c>
      <c r="D504">
        <v>0.64900000000000002</v>
      </c>
      <c r="E504">
        <v>0.441098651653693</v>
      </c>
      <c r="F504" t="s">
        <v>1509</v>
      </c>
      <c r="G504" t="s">
        <v>1510</v>
      </c>
      <c r="H504" t="str">
        <f>HYPERLINK("https://zfin.org/ZDB-GENE-031016-2")</f>
        <v>https://zfin.org/ZDB-GENE-031016-2</v>
      </c>
      <c r="I504" t="s">
        <v>1511</v>
      </c>
    </row>
    <row r="505" spans="1:9">
      <c r="A505">
        <v>3.2550328009063702E-5</v>
      </c>
      <c r="B505">
        <v>0.10998806210236101</v>
      </c>
      <c r="C505">
        <v>0.91800000000000004</v>
      </c>
      <c r="D505">
        <v>0.93300000000000005</v>
      </c>
      <c r="E505">
        <v>0.45238445866996702</v>
      </c>
      <c r="F505" t="s">
        <v>1512</v>
      </c>
      <c r="G505" t="s">
        <v>1513</v>
      </c>
      <c r="H505" t="str">
        <f>HYPERLINK("https://zfin.org/ZDB-GENE-020419-12")</f>
        <v>https://zfin.org/ZDB-GENE-020419-12</v>
      </c>
      <c r="I505" t="s">
        <v>1514</v>
      </c>
    </row>
    <row r="506" spans="1:9">
      <c r="A506">
        <v>3.3669375230884903E-5</v>
      </c>
      <c r="B506">
        <v>-0.12374621007681499</v>
      </c>
      <c r="C506">
        <v>0.27900000000000003</v>
      </c>
      <c r="D506">
        <v>0.35799999999999998</v>
      </c>
      <c r="E506">
        <v>0.46793697695883801</v>
      </c>
      <c r="F506" t="s">
        <v>1515</v>
      </c>
      <c r="G506" t="s">
        <v>1516</v>
      </c>
      <c r="H506" t="str">
        <f>HYPERLINK("https://zfin.org/ZDB-GENE-040122-5")</f>
        <v>https://zfin.org/ZDB-GENE-040122-5</v>
      </c>
      <c r="I506" t="s">
        <v>1517</v>
      </c>
    </row>
    <row r="507" spans="1:9">
      <c r="A507">
        <v>3.4181874309120101E-5</v>
      </c>
      <c r="B507">
        <v>-0.107406041386038</v>
      </c>
      <c r="C507">
        <v>0.27700000000000002</v>
      </c>
      <c r="D507">
        <v>0.35799999999999998</v>
      </c>
      <c r="E507">
        <v>0.475059689148151</v>
      </c>
      <c r="F507" t="s">
        <v>1518</v>
      </c>
      <c r="G507" t="s">
        <v>1519</v>
      </c>
      <c r="H507" t="str">
        <f>HYPERLINK("https://zfin.org/ZDB-GENE-041212-51")</f>
        <v>https://zfin.org/ZDB-GENE-041212-51</v>
      </c>
      <c r="I507" t="s">
        <v>1520</v>
      </c>
    </row>
    <row r="508" spans="1:9">
      <c r="A508">
        <v>3.4308438697882103E-5</v>
      </c>
      <c r="B508">
        <v>-0.10103320317912499</v>
      </c>
      <c r="C508">
        <v>0.39700000000000002</v>
      </c>
      <c r="D508">
        <v>0.48799999999999999</v>
      </c>
      <c r="E508">
        <v>0.47681868102316499</v>
      </c>
      <c r="F508" t="s">
        <v>1521</v>
      </c>
      <c r="G508" t="s">
        <v>1522</v>
      </c>
      <c r="H508" t="str">
        <f>HYPERLINK("https://zfin.org/ZDB-GENE-050522-377")</f>
        <v>https://zfin.org/ZDB-GENE-050522-377</v>
      </c>
      <c r="I508" t="s">
        <v>1523</v>
      </c>
    </row>
    <row r="509" spans="1:9">
      <c r="A509">
        <v>3.4615118188549299E-5</v>
      </c>
      <c r="B509">
        <v>-0.107342724563116</v>
      </c>
      <c r="C509">
        <v>0.10299999999999999</v>
      </c>
      <c r="D509">
        <v>0.156</v>
      </c>
      <c r="E509">
        <v>0.48108091258445801</v>
      </c>
      <c r="F509" t="s">
        <v>1524</v>
      </c>
      <c r="G509" t="s">
        <v>1525</v>
      </c>
      <c r="H509" t="str">
        <f>HYPERLINK("https://zfin.org/ZDB-GENE-050522-117")</f>
        <v>https://zfin.org/ZDB-GENE-050522-117</v>
      </c>
      <c r="I509" t="s">
        <v>1526</v>
      </c>
    </row>
    <row r="510" spans="1:9">
      <c r="A510">
        <v>3.6688203114382198E-5</v>
      </c>
      <c r="B510">
        <v>-0.11275089480547699</v>
      </c>
      <c r="C510">
        <v>0.14699999999999999</v>
      </c>
      <c r="D510">
        <v>0.20699999999999999</v>
      </c>
      <c r="E510">
        <v>0.50989264688368396</v>
      </c>
      <c r="F510" t="s">
        <v>1527</v>
      </c>
      <c r="G510" t="s">
        <v>1528</v>
      </c>
      <c r="H510" t="str">
        <f>HYPERLINK("https://zfin.org/ZDB-GENE-041024-1")</f>
        <v>https://zfin.org/ZDB-GENE-041024-1</v>
      </c>
      <c r="I510" t="s">
        <v>1529</v>
      </c>
    </row>
    <row r="511" spans="1:9">
      <c r="A511">
        <v>4.2167654012171403E-5</v>
      </c>
      <c r="B511">
        <v>0.100337417552504</v>
      </c>
      <c r="C511">
        <v>0.875</v>
      </c>
      <c r="D511">
        <v>0.89400000000000002</v>
      </c>
      <c r="E511">
        <v>0.58604605546115895</v>
      </c>
      <c r="F511" t="s">
        <v>1530</v>
      </c>
      <c r="G511" t="s">
        <v>1531</v>
      </c>
      <c r="H511" t="str">
        <f>HYPERLINK("https://zfin.org/ZDB-GENE-040426-1788")</f>
        <v>https://zfin.org/ZDB-GENE-040426-1788</v>
      </c>
      <c r="I511" t="s">
        <v>1532</v>
      </c>
    </row>
    <row r="512" spans="1:9">
      <c r="A512">
        <v>4.3328688910324697E-5</v>
      </c>
      <c r="B512">
        <v>-0.13003670182566399</v>
      </c>
      <c r="C512">
        <v>0.54</v>
      </c>
      <c r="D512">
        <v>0.64200000000000002</v>
      </c>
      <c r="E512">
        <v>0.60218211847569203</v>
      </c>
      <c r="F512" t="s">
        <v>1533</v>
      </c>
      <c r="G512" t="s">
        <v>1534</v>
      </c>
      <c r="H512" t="str">
        <f>HYPERLINK("https://zfin.org/ZDB-GENE-040426-2720")</f>
        <v>https://zfin.org/ZDB-GENE-040426-2720</v>
      </c>
      <c r="I512" t="s">
        <v>1535</v>
      </c>
    </row>
    <row r="513" spans="1:9">
      <c r="A513">
        <v>4.5055812004702499E-5</v>
      </c>
      <c r="B513">
        <v>-0.173066650152195</v>
      </c>
      <c r="C513">
        <v>0.123</v>
      </c>
      <c r="D513">
        <v>0.17899999999999999</v>
      </c>
      <c r="E513">
        <v>0.62618567524135504</v>
      </c>
      <c r="F513" t="s">
        <v>1536</v>
      </c>
      <c r="G513" t="s">
        <v>1537</v>
      </c>
      <c r="H513" t="str">
        <f>HYPERLINK("https://zfin.org/ZDB-GENE-040704-31")</f>
        <v>https://zfin.org/ZDB-GENE-040704-31</v>
      </c>
      <c r="I513" t="s">
        <v>1538</v>
      </c>
    </row>
    <row r="514" spans="1:9">
      <c r="A514">
        <v>4.5157865999803201E-5</v>
      </c>
      <c r="B514">
        <v>-0.10996426520283301</v>
      </c>
      <c r="C514">
        <v>0.66500000000000004</v>
      </c>
      <c r="D514">
        <v>0.755</v>
      </c>
      <c r="E514">
        <v>0.62760402166526497</v>
      </c>
      <c r="F514" t="s">
        <v>1539</v>
      </c>
      <c r="G514" t="s">
        <v>1540</v>
      </c>
      <c r="H514" t="str">
        <f>HYPERLINK("https://zfin.org/ZDB-GENE-030131-2524")</f>
        <v>https://zfin.org/ZDB-GENE-030131-2524</v>
      </c>
      <c r="I514" t="s">
        <v>1541</v>
      </c>
    </row>
    <row r="515" spans="1:9">
      <c r="A515">
        <v>4.5217627647135299E-5</v>
      </c>
      <c r="B515">
        <v>-0.109369548868559</v>
      </c>
      <c r="C515">
        <v>7.0999999999999994E-2</v>
      </c>
      <c r="D515">
        <v>0.115</v>
      </c>
      <c r="E515">
        <v>0.62843458903988603</v>
      </c>
      <c r="F515" t="s">
        <v>1542</v>
      </c>
      <c r="G515" t="s">
        <v>1543</v>
      </c>
      <c r="H515" t="str">
        <f>HYPERLINK("https://zfin.org/ZDB-GENE-020103-2")</f>
        <v>https://zfin.org/ZDB-GENE-020103-2</v>
      </c>
      <c r="I515" t="s">
        <v>1544</v>
      </c>
    </row>
    <row r="516" spans="1:9">
      <c r="A516">
        <v>4.8800628804949699E-5</v>
      </c>
      <c r="B516">
        <v>0.24811799526550099</v>
      </c>
      <c r="C516">
        <v>0.45800000000000002</v>
      </c>
      <c r="D516">
        <v>0.433</v>
      </c>
      <c r="E516">
        <v>0.67823113913119104</v>
      </c>
      <c r="F516" t="s">
        <v>1545</v>
      </c>
      <c r="G516" t="s">
        <v>1546</v>
      </c>
      <c r="H516" t="str">
        <f>HYPERLINK("https://zfin.org/ZDB-GENE-030131-5982")</f>
        <v>https://zfin.org/ZDB-GENE-030131-5982</v>
      </c>
      <c r="I516" t="s">
        <v>1547</v>
      </c>
    </row>
    <row r="517" spans="1:9">
      <c r="A517">
        <v>5.0293315562781798E-5</v>
      </c>
      <c r="B517">
        <v>0.14457794510446401</v>
      </c>
      <c r="C517">
        <v>0.71899999999999997</v>
      </c>
      <c r="D517">
        <v>0.73099999999999998</v>
      </c>
      <c r="E517">
        <v>0.69897649969154196</v>
      </c>
      <c r="F517" t="s">
        <v>1548</v>
      </c>
      <c r="G517" t="s">
        <v>1549</v>
      </c>
      <c r="H517" t="str">
        <f>HYPERLINK("https://zfin.org/ZDB-GENE-030131-3238")</f>
        <v>https://zfin.org/ZDB-GENE-030131-3238</v>
      </c>
      <c r="I517" t="s">
        <v>1550</v>
      </c>
    </row>
    <row r="518" spans="1:9">
      <c r="A518">
        <v>6.30698372881334E-5</v>
      </c>
      <c r="B518">
        <v>-0.10005004198390299</v>
      </c>
      <c r="C518">
        <v>7.6999999999999999E-2</v>
      </c>
      <c r="D518">
        <v>0.122</v>
      </c>
      <c r="E518">
        <v>0.87654459863047895</v>
      </c>
      <c r="F518" t="s">
        <v>1551</v>
      </c>
      <c r="G518" t="s">
        <v>1552</v>
      </c>
      <c r="H518" t="str">
        <f>HYPERLINK("https://zfin.org/ZDB-GENE-030131-2457")</f>
        <v>https://zfin.org/ZDB-GENE-030131-2457</v>
      </c>
      <c r="I518" t="s">
        <v>1553</v>
      </c>
    </row>
    <row r="519" spans="1:9">
      <c r="A519">
        <v>6.3463274908342698E-5</v>
      </c>
      <c r="B519">
        <v>0.182377869705389</v>
      </c>
      <c r="C519">
        <v>0.64500000000000002</v>
      </c>
      <c r="D519">
        <v>0.63</v>
      </c>
      <c r="E519">
        <v>0.88201259467614701</v>
      </c>
      <c r="F519" t="s">
        <v>1554</v>
      </c>
      <c r="G519" t="s">
        <v>1555</v>
      </c>
      <c r="H519" t="str">
        <f>HYPERLINK("https://zfin.org/ZDB-GENE-040426-2229")</f>
        <v>https://zfin.org/ZDB-GENE-040426-2229</v>
      </c>
      <c r="I519" t="s">
        <v>1556</v>
      </c>
    </row>
    <row r="520" spans="1:9">
      <c r="A520">
        <v>6.60272845541767E-5</v>
      </c>
      <c r="B520">
        <v>0.24819301353215401</v>
      </c>
      <c r="C520">
        <v>0.41199999999999998</v>
      </c>
      <c r="D520">
        <v>0.372</v>
      </c>
      <c r="E520">
        <v>0.91764720073394701</v>
      </c>
      <c r="F520" t="s">
        <v>1557</v>
      </c>
      <c r="G520" t="s">
        <v>1558</v>
      </c>
      <c r="H520" t="str">
        <f>HYPERLINK("https://zfin.org/ZDB-GENE-990415-264")</f>
        <v>https://zfin.org/ZDB-GENE-990415-264</v>
      </c>
      <c r="I520" t="s">
        <v>1559</v>
      </c>
    </row>
    <row r="521" spans="1:9">
      <c r="A521">
        <v>6.8433621310432302E-5</v>
      </c>
      <c r="B521">
        <v>-0.111270600051026</v>
      </c>
      <c r="C521">
        <v>0.34100000000000003</v>
      </c>
      <c r="D521">
        <v>0.42399999999999999</v>
      </c>
      <c r="E521">
        <v>0.95109046897238902</v>
      </c>
      <c r="F521" t="s">
        <v>1560</v>
      </c>
      <c r="G521" t="s">
        <v>1561</v>
      </c>
      <c r="H521" t="str">
        <f>HYPERLINK("https://zfin.org/ZDB-GENE-021219-3")</f>
        <v>https://zfin.org/ZDB-GENE-021219-3</v>
      </c>
      <c r="I521" t="s">
        <v>1562</v>
      </c>
    </row>
    <row r="522" spans="1:9">
      <c r="A522">
        <v>6.9967877535072497E-5</v>
      </c>
      <c r="B522">
        <v>0.143580898626018</v>
      </c>
      <c r="C522">
        <v>0.82</v>
      </c>
      <c r="D522">
        <v>0.82099999999999995</v>
      </c>
      <c r="E522">
        <v>0.972413561982438</v>
      </c>
      <c r="F522" t="s">
        <v>1563</v>
      </c>
      <c r="G522" t="s">
        <v>1564</v>
      </c>
      <c r="H522" t="str">
        <f>HYPERLINK("https://zfin.org/ZDB-GENE-000329-3")</f>
        <v>https://zfin.org/ZDB-GENE-000329-3</v>
      </c>
      <c r="I522" t="s">
        <v>1565</v>
      </c>
    </row>
    <row r="523" spans="1:9">
      <c r="A523">
        <v>7.1713423926584303E-5</v>
      </c>
      <c r="B523">
        <v>-0.110666294457202</v>
      </c>
      <c r="C523">
        <v>8.4000000000000005E-2</v>
      </c>
      <c r="D523">
        <v>0.13</v>
      </c>
      <c r="E523">
        <v>0.99667316573166898</v>
      </c>
      <c r="F523" t="s">
        <v>1566</v>
      </c>
      <c r="G523" t="s">
        <v>1567</v>
      </c>
      <c r="H523" t="str">
        <f>HYPERLINK("https://zfin.org/ZDB-GENE-050417-201")</f>
        <v>https://zfin.org/ZDB-GENE-050417-201</v>
      </c>
      <c r="I523" t="s">
        <v>1568</v>
      </c>
    </row>
    <row r="524" spans="1:9">
      <c r="A524">
        <v>7.1739110065212395E-5</v>
      </c>
      <c r="B524">
        <v>-0.119485128467702</v>
      </c>
      <c r="C524">
        <v>0.253</v>
      </c>
      <c r="D524">
        <v>0.32200000000000001</v>
      </c>
      <c r="E524">
        <v>0.99703015168632203</v>
      </c>
      <c r="F524" t="s">
        <v>1569</v>
      </c>
      <c r="G524" t="s">
        <v>1570</v>
      </c>
      <c r="H524" t="str">
        <f>HYPERLINK("https://zfin.org/ZDB-GENE-040426-2487")</f>
        <v>https://zfin.org/ZDB-GENE-040426-2487</v>
      </c>
      <c r="I524" t="s">
        <v>1571</v>
      </c>
    </row>
    <row r="525" spans="1:9">
      <c r="A525">
        <v>7.5252722595706297E-5</v>
      </c>
      <c r="B525">
        <v>-0.101433783405233</v>
      </c>
      <c r="C525">
        <v>0.71099999999999997</v>
      </c>
      <c r="D525">
        <v>0.79400000000000004</v>
      </c>
      <c r="E525">
        <v>1</v>
      </c>
      <c r="F525" t="s">
        <v>1572</v>
      </c>
      <c r="G525" t="s">
        <v>1573</v>
      </c>
      <c r="H525" t="str">
        <f>HYPERLINK("https://zfin.org/ZDB-GENE-040426-1961")</f>
        <v>https://zfin.org/ZDB-GENE-040426-1961</v>
      </c>
      <c r="I525" t="s">
        <v>1574</v>
      </c>
    </row>
    <row r="526" spans="1:9">
      <c r="A526">
        <v>7.7966724036190193E-5</v>
      </c>
      <c r="B526">
        <v>-0.115517052961121</v>
      </c>
      <c r="C526">
        <v>0.34</v>
      </c>
      <c r="D526">
        <v>0.42099999999999999</v>
      </c>
      <c r="E526">
        <v>1</v>
      </c>
      <c r="F526" t="s">
        <v>1575</v>
      </c>
      <c r="G526" t="s">
        <v>1576</v>
      </c>
      <c r="H526" t="str">
        <f>HYPERLINK("https://zfin.org/ZDB-GENE-050320-87")</f>
        <v>https://zfin.org/ZDB-GENE-050320-87</v>
      </c>
      <c r="I526" t="s">
        <v>1577</v>
      </c>
    </row>
    <row r="527" spans="1:9">
      <c r="A527">
        <v>7.8592548070117497E-5</v>
      </c>
      <c r="B527">
        <v>-0.10891706157641701</v>
      </c>
      <c r="C527">
        <v>0.51500000000000001</v>
      </c>
      <c r="D527">
        <v>0.61899999999999999</v>
      </c>
      <c r="E527">
        <v>1</v>
      </c>
      <c r="F527" t="s">
        <v>1578</v>
      </c>
      <c r="G527" t="s">
        <v>1579</v>
      </c>
      <c r="H527" t="str">
        <f>HYPERLINK("https://zfin.org/ZDB-GENE-040426-1112")</f>
        <v>https://zfin.org/ZDB-GENE-040426-1112</v>
      </c>
      <c r="I527" t="s">
        <v>1580</v>
      </c>
    </row>
    <row r="528" spans="1:9">
      <c r="A528">
        <v>7.8638397670623402E-5</v>
      </c>
      <c r="B528">
        <v>-0.119395494232109</v>
      </c>
      <c r="C528">
        <v>7.2999999999999995E-2</v>
      </c>
      <c r="D528">
        <v>0.11700000000000001</v>
      </c>
      <c r="E528">
        <v>1</v>
      </c>
      <c r="F528" t="s">
        <v>1581</v>
      </c>
      <c r="G528" t="s">
        <v>1582</v>
      </c>
      <c r="H528" t="str">
        <f>HYPERLINK("https://zfin.org/ZDB-GENE-081104-166")</f>
        <v>https://zfin.org/ZDB-GENE-081104-166</v>
      </c>
      <c r="I528" t="s">
        <v>1583</v>
      </c>
    </row>
    <row r="529" spans="1:9">
      <c r="A529">
        <v>7.8976323804200098E-5</v>
      </c>
      <c r="B529">
        <v>-0.116294093321854</v>
      </c>
      <c r="C529">
        <v>0.38200000000000001</v>
      </c>
      <c r="D529">
        <v>0.46500000000000002</v>
      </c>
      <c r="E529">
        <v>1</v>
      </c>
      <c r="F529" t="s">
        <v>1584</v>
      </c>
      <c r="G529" t="s">
        <v>1585</v>
      </c>
      <c r="H529" t="str">
        <f>HYPERLINK("https://zfin.org/ZDB-GENE-030131-779")</f>
        <v>https://zfin.org/ZDB-GENE-030131-779</v>
      </c>
      <c r="I529" t="s">
        <v>1586</v>
      </c>
    </row>
    <row r="530" spans="1:9">
      <c r="A530">
        <v>8.5616070742766003E-5</v>
      </c>
      <c r="B530">
        <v>-0.10356576094525601</v>
      </c>
      <c r="C530">
        <v>0.14799999999999999</v>
      </c>
      <c r="D530">
        <v>0.20699999999999999</v>
      </c>
      <c r="E530">
        <v>1</v>
      </c>
      <c r="F530" t="s">
        <v>1587</v>
      </c>
      <c r="G530" t="s">
        <v>1588</v>
      </c>
      <c r="H530" t="str">
        <f>HYPERLINK("https://zfin.org/ZDB-GENE-030131-8470")</f>
        <v>https://zfin.org/ZDB-GENE-030131-8470</v>
      </c>
      <c r="I530" t="s">
        <v>1589</v>
      </c>
    </row>
    <row r="531" spans="1:9">
      <c r="A531">
        <v>8.7648316322013395E-5</v>
      </c>
      <c r="B531">
        <v>-0.108913002380038</v>
      </c>
      <c r="C531">
        <v>0.16900000000000001</v>
      </c>
      <c r="D531">
        <v>0.23</v>
      </c>
      <c r="E531">
        <v>1</v>
      </c>
      <c r="F531" t="s">
        <v>1590</v>
      </c>
      <c r="G531" t="s">
        <v>1591</v>
      </c>
      <c r="H531" t="str">
        <f>HYPERLINK("https://zfin.org/ZDB-GENE-040718-144")</f>
        <v>https://zfin.org/ZDB-GENE-040718-144</v>
      </c>
      <c r="I531" t="s">
        <v>1592</v>
      </c>
    </row>
    <row r="532" spans="1:9">
      <c r="A532">
        <v>9.3816948009666995E-5</v>
      </c>
      <c r="B532">
        <v>-0.180585093530541</v>
      </c>
      <c r="C532">
        <v>0.41699999999999998</v>
      </c>
      <c r="D532">
        <v>0.48799999999999999</v>
      </c>
      <c r="E532">
        <v>1</v>
      </c>
      <c r="F532" t="s">
        <v>1593</v>
      </c>
      <c r="G532" t="s">
        <v>1594</v>
      </c>
      <c r="H532" t="str">
        <f>HYPERLINK("https://zfin.org/ZDB-GENE-050320-109")</f>
        <v>https://zfin.org/ZDB-GENE-050320-109</v>
      </c>
      <c r="I532" t="s">
        <v>1595</v>
      </c>
    </row>
    <row r="533" spans="1:9">
      <c r="A533">
        <v>9.58490141820124E-5</v>
      </c>
      <c r="B533">
        <v>-0.102558270701105</v>
      </c>
      <c r="C533">
        <v>0.46800000000000003</v>
      </c>
      <c r="D533">
        <v>0.55800000000000005</v>
      </c>
      <c r="E533">
        <v>1</v>
      </c>
      <c r="F533" t="s">
        <v>1596</v>
      </c>
      <c r="G533" t="s">
        <v>1597</v>
      </c>
      <c r="H533" t="str">
        <f>HYPERLINK("https://zfin.org/ZDB-GENE-040426-2717")</f>
        <v>https://zfin.org/ZDB-GENE-040426-2717</v>
      </c>
      <c r="I533" t="s">
        <v>1598</v>
      </c>
    </row>
    <row r="534" spans="1:9">
      <c r="A534">
        <v>1.00239317776103E-4</v>
      </c>
      <c r="B534">
        <v>0.276282792178557</v>
      </c>
      <c r="C534">
        <v>0.41599999999999998</v>
      </c>
      <c r="D534">
        <v>0.38</v>
      </c>
      <c r="E534">
        <v>1</v>
      </c>
      <c r="F534" t="s">
        <v>1599</v>
      </c>
      <c r="G534" t="s">
        <v>1600</v>
      </c>
      <c r="H534" t="str">
        <f>HYPERLINK("https://zfin.org/ZDB-GENE-000616-13")</f>
        <v>https://zfin.org/ZDB-GENE-000616-13</v>
      </c>
      <c r="I534" t="s">
        <v>1601</v>
      </c>
    </row>
    <row r="535" spans="1:9">
      <c r="A535">
        <v>1.04770989437865E-4</v>
      </c>
      <c r="B535">
        <v>-0.102948865721427</v>
      </c>
      <c r="C535">
        <v>0.18099999999999999</v>
      </c>
      <c r="D535">
        <v>0.245</v>
      </c>
      <c r="E535">
        <v>1</v>
      </c>
      <c r="F535" t="s">
        <v>1602</v>
      </c>
      <c r="G535" t="s">
        <v>1603</v>
      </c>
      <c r="H535" t="str">
        <f>HYPERLINK("https://zfin.org/ZDB-GENE-081104-343")</f>
        <v>https://zfin.org/ZDB-GENE-081104-343</v>
      </c>
      <c r="I535" t="s">
        <v>1604</v>
      </c>
    </row>
    <row r="536" spans="1:9">
      <c r="A536">
        <v>1.04827760945024E-4</v>
      </c>
      <c r="B536">
        <v>-0.115768618568131</v>
      </c>
      <c r="C536">
        <v>0.154</v>
      </c>
      <c r="D536">
        <v>0.21099999999999999</v>
      </c>
      <c r="E536">
        <v>1</v>
      </c>
      <c r="F536" t="s">
        <v>1605</v>
      </c>
      <c r="G536" t="s">
        <v>1606</v>
      </c>
      <c r="H536" t="str">
        <f>HYPERLINK("https://zfin.org/ZDB-GENE-030131-7667")</f>
        <v>https://zfin.org/ZDB-GENE-030131-7667</v>
      </c>
      <c r="I536" t="s">
        <v>1607</v>
      </c>
    </row>
    <row r="537" spans="1:9">
      <c r="A537">
        <v>1.06453592827692E-4</v>
      </c>
      <c r="B537">
        <v>-0.112002828065038</v>
      </c>
      <c r="C537">
        <v>0.13700000000000001</v>
      </c>
      <c r="D537">
        <v>0.193</v>
      </c>
      <c r="E537">
        <v>1</v>
      </c>
      <c r="F537" t="s">
        <v>1608</v>
      </c>
      <c r="G537" t="s">
        <v>1609</v>
      </c>
      <c r="H537" t="str">
        <f>HYPERLINK("https://zfin.org/ZDB-GENE-990415-257")</f>
        <v>https://zfin.org/ZDB-GENE-990415-257</v>
      </c>
      <c r="I537" t="s">
        <v>1610</v>
      </c>
    </row>
    <row r="538" spans="1:9">
      <c r="A538">
        <v>1.11851633203723E-4</v>
      </c>
      <c r="B538">
        <v>0.21288443071427099</v>
      </c>
      <c r="C538">
        <v>0.44700000000000001</v>
      </c>
      <c r="D538">
        <v>0.41499999999999998</v>
      </c>
      <c r="E538">
        <v>1</v>
      </c>
      <c r="F538" t="s">
        <v>1611</v>
      </c>
      <c r="G538" t="s">
        <v>1612</v>
      </c>
      <c r="H538" t="str">
        <f>HYPERLINK("https://zfin.org/ZDB-GENE-050428-1")</f>
        <v>https://zfin.org/ZDB-GENE-050428-1</v>
      </c>
      <c r="I538" t="s">
        <v>1613</v>
      </c>
    </row>
    <row r="539" spans="1:9">
      <c r="A539">
        <v>1.3173607380721099E-4</v>
      </c>
      <c r="B539">
        <v>0.26536980787741299</v>
      </c>
      <c r="C539">
        <v>0.38800000000000001</v>
      </c>
      <c r="D539">
        <v>0.34599999999999997</v>
      </c>
      <c r="E539">
        <v>1</v>
      </c>
      <c r="F539" t="s">
        <v>1614</v>
      </c>
      <c r="G539" t="s">
        <v>1615</v>
      </c>
      <c r="H539" t="str">
        <f>HYPERLINK("https://zfin.org/ZDB-GENE-030411-6")</f>
        <v>https://zfin.org/ZDB-GENE-030411-6</v>
      </c>
      <c r="I539" t="s">
        <v>1616</v>
      </c>
    </row>
    <row r="540" spans="1:9">
      <c r="A540">
        <v>1.50173121822385E-4</v>
      </c>
      <c r="B540">
        <v>-0.118140590371887</v>
      </c>
      <c r="C540">
        <v>0.36099999999999999</v>
      </c>
      <c r="D540">
        <v>0.44500000000000001</v>
      </c>
      <c r="E540">
        <v>1</v>
      </c>
      <c r="F540" t="s">
        <v>1617</v>
      </c>
      <c r="G540" t="s">
        <v>1618</v>
      </c>
      <c r="H540" t="str">
        <f>HYPERLINK("https://zfin.org/ZDB-GENE-141215-49")</f>
        <v>https://zfin.org/ZDB-GENE-141215-49</v>
      </c>
      <c r="I540" t="s">
        <v>1619</v>
      </c>
    </row>
    <row r="541" spans="1:9">
      <c r="A541">
        <v>1.50933130424662E-4</v>
      </c>
      <c r="B541">
        <v>-0.109415123504933</v>
      </c>
      <c r="C541">
        <v>7.1999999999999995E-2</v>
      </c>
      <c r="D541">
        <v>0.113</v>
      </c>
      <c r="E541">
        <v>1</v>
      </c>
      <c r="F541" t="s">
        <v>1620</v>
      </c>
      <c r="G541" t="s">
        <v>1621</v>
      </c>
      <c r="H541" t="str">
        <f>HYPERLINK("https://zfin.org/ZDB-GENE-030219-51")</f>
        <v>https://zfin.org/ZDB-GENE-030219-51</v>
      </c>
      <c r="I541" t="s">
        <v>1622</v>
      </c>
    </row>
    <row r="542" spans="1:9">
      <c r="A542">
        <v>1.5759540484271801E-4</v>
      </c>
      <c r="B542">
        <v>-0.112681349824962</v>
      </c>
      <c r="C542">
        <v>0.46100000000000002</v>
      </c>
      <c r="D542">
        <v>0.53700000000000003</v>
      </c>
      <c r="E542">
        <v>1</v>
      </c>
      <c r="F542" t="s">
        <v>1623</v>
      </c>
      <c r="G542" t="s">
        <v>1624</v>
      </c>
      <c r="H542" t="str">
        <f>HYPERLINK("https://zfin.org/ZDB-GENE-030912-14")</f>
        <v>https://zfin.org/ZDB-GENE-030912-14</v>
      </c>
      <c r="I542" t="s">
        <v>1625</v>
      </c>
    </row>
    <row r="543" spans="1:9">
      <c r="A543">
        <v>1.6454603288654099E-4</v>
      </c>
      <c r="B543">
        <v>-0.167544072885803</v>
      </c>
      <c r="C543">
        <v>0.55600000000000005</v>
      </c>
      <c r="D543">
        <v>0.64600000000000002</v>
      </c>
      <c r="E543">
        <v>1</v>
      </c>
      <c r="F543" t="s">
        <v>1626</v>
      </c>
      <c r="G543" t="s">
        <v>1627</v>
      </c>
      <c r="H543" t="str">
        <f>HYPERLINK("https://zfin.org/ZDB-GENE-000619-1")</f>
        <v>https://zfin.org/ZDB-GENE-000619-1</v>
      </c>
      <c r="I543" t="s">
        <v>1628</v>
      </c>
    </row>
    <row r="544" spans="1:9">
      <c r="A544">
        <v>1.7614772610178201E-4</v>
      </c>
      <c r="B544">
        <v>-0.102801259921596</v>
      </c>
      <c r="C544">
        <v>0.249</v>
      </c>
      <c r="D544">
        <v>0.316</v>
      </c>
      <c r="E544">
        <v>1</v>
      </c>
      <c r="F544" t="s">
        <v>1629</v>
      </c>
      <c r="G544" t="s">
        <v>1630</v>
      </c>
      <c r="H544" t="str">
        <f>HYPERLINK("https://zfin.org/ZDB-GENE-030131-2969")</f>
        <v>https://zfin.org/ZDB-GENE-030131-2969</v>
      </c>
      <c r="I544" t="s">
        <v>1631</v>
      </c>
    </row>
    <row r="545" spans="1:9">
      <c r="A545">
        <v>1.8133422478298501E-4</v>
      </c>
      <c r="B545">
        <v>-0.13933328337284501</v>
      </c>
      <c r="C545">
        <v>0.184</v>
      </c>
      <c r="D545">
        <v>0.24399999999999999</v>
      </c>
      <c r="E545">
        <v>1</v>
      </c>
      <c r="F545" t="s">
        <v>1632</v>
      </c>
      <c r="G545" t="s">
        <v>1633</v>
      </c>
      <c r="H545" t="str">
        <f>HYPERLINK("https://zfin.org/ZDB-GENE-991111-3")</f>
        <v>https://zfin.org/ZDB-GENE-991111-3</v>
      </c>
      <c r="I545" t="s">
        <v>1634</v>
      </c>
    </row>
    <row r="546" spans="1:9">
      <c r="A546">
        <v>2.0548689552233701E-4</v>
      </c>
      <c r="B546">
        <v>-0.10076470288394899</v>
      </c>
      <c r="C546">
        <v>0.14199999999999999</v>
      </c>
      <c r="D546">
        <v>0.19600000000000001</v>
      </c>
      <c r="E546">
        <v>1</v>
      </c>
      <c r="F546" t="s">
        <v>1635</v>
      </c>
      <c r="G546" t="s">
        <v>1636</v>
      </c>
      <c r="H546" t="str">
        <f>HYPERLINK("https://zfin.org/ZDB-GENE-030131-4637")</f>
        <v>https://zfin.org/ZDB-GENE-030131-4637</v>
      </c>
      <c r="I546" t="s">
        <v>1637</v>
      </c>
    </row>
    <row r="547" spans="1:9">
      <c r="A547">
        <v>2.1874531806653701E-4</v>
      </c>
      <c r="B547">
        <v>0.109375354239597</v>
      </c>
      <c r="C547">
        <v>0.86099999999999999</v>
      </c>
      <c r="D547">
        <v>0.88800000000000001</v>
      </c>
      <c r="E547">
        <v>1</v>
      </c>
      <c r="F547" t="s">
        <v>1638</v>
      </c>
      <c r="G547" t="s">
        <v>1639</v>
      </c>
      <c r="H547" t="str">
        <f>HYPERLINK("https://zfin.org/ZDB-GENE-051113-276")</f>
        <v>https://zfin.org/ZDB-GENE-051113-276</v>
      </c>
      <c r="I547" t="s">
        <v>1640</v>
      </c>
    </row>
    <row r="548" spans="1:9">
      <c r="A548">
        <v>2.1891846925912499E-4</v>
      </c>
      <c r="B548">
        <v>-0.11407615589793201</v>
      </c>
      <c r="C548">
        <v>0.10100000000000001</v>
      </c>
      <c r="D548">
        <v>0.14699999999999999</v>
      </c>
      <c r="E548">
        <v>1</v>
      </c>
      <c r="F548" t="s">
        <v>1641</v>
      </c>
      <c r="G548" t="s">
        <v>1642</v>
      </c>
      <c r="H548" t="str">
        <f>HYPERLINK("https://zfin.org/ZDB-GENE-030131-1058")</f>
        <v>https://zfin.org/ZDB-GENE-030131-1058</v>
      </c>
      <c r="I548" t="s">
        <v>1643</v>
      </c>
    </row>
    <row r="549" spans="1:9">
      <c r="A549">
        <v>2.3611967887532401E-4</v>
      </c>
      <c r="B549">
        <v>-0.101093219343986</v>
      </c>
      <c r="C549">
        <v>0.221</v>
      </c>
      <c r="D549">
        <v>0.28399999999999997</v>
      </c>
      <c r="E549">
        <v>1</v>
      </c>
      <c r="F549" t="s">
        <v>1644</v>
      </c>
      <c r="G549" t="s">
        <v>1645</v>
      </c>
      <c r="H549" t="str">
        <f>HYPERLINK("https://zfin.org/ZDB-GENE-040426-1038")</f>
        <v>https://zfin.org/ZDB-GENE-040426-1038</v>
      </c>
      <c r="I549" t="s">
        <v>1646</v>
      </c>
    </row>
    <row r="550" spans="1:9">
      <c r="A550">
        <v>2.63653107150927E-4</v>
      </c>
      <c r="B550">
        <v>-0.10062116910088099</v>
      </c>
      <c r="C550">
        <v>0.111</v>
      </c>
      <c r="D550">
        <v>0.159</v>
      </c>
      <c r="E550">
        <v>1</v>
      </c>
      <c r="F550" t="s">
        <v>1647</v>
      </c>
      <c r="G550" t="s">
        <v>1648</v>
      </c>
      <c r="H550" t="str">
        <f>HYPERLINK("https://zfin.org/ZDB-GENE-030925-31")</f>
        <v>https://zfin.org/ZDB-GENE-030925-31</v>
      </c>
      <c r="I550" t="s">
        <v>1649</v>
      </c>
    </row>
    <row r="551" spans="1:9">
      <c r="A551">
        <v>2.66787073232443E-4</v>
      </c>
      <c r="B551">
        <v>-0.101462823496177</v>
      </c>
      <c r="C551">
        <v>0.55600000000000005</v>
      </c>
      <c r="D551">
        <v>0.64400000000000002</v>
      </c>
      <c r="E551">
        <v>1</v>
      </c>
      <c r="F551" t="s">
        <v>1650</v>
      </c>
      <c r="G551" t="s">
        <v>1651</v>
      </c>
      <c r="H551" t="str">
        <f>HYPERLINK("https://zfin.org/ZDB-GENE-041008-106")</f>
        <v>https://zfin.org/ZDB-GENE-041008-106</v>
      </c>
      <c r="I551" t="s">
        <v>1652</v>
      </c>
    </row>
    <row r="552" spans="1:9">
      <c r="A552">
        <v>3.0806747011136003E-4</v>
      </c>
      <c r="B552">
        <v>-0.101959999180261</v>
      </c>
      <c r="C552">
        <v>7.0000000000000007E-2</v>
      </c>
      <c r="D552">
        <v>0.108</v>
      </c>
      <c r="E552">
        <v>1</v>
      </c>
      <c r="F552" t="s">
        <v>1653</v>
      </c>
      <c r="G552" t="s">
        <v>1654</v>
      </c>
      <c r="H552" t="str">
        <f>HYPERLINK("https://zfin.org/ZDB-GENE-041010-138")</f>
        <v>https://zfin.org/ZDB-GENE-041010-138</v>
      </c>
      <c r="I552" t="s">
        <v>1655</v>
      </c>
    </row>
    <row r="553" spans="1:9">
      <c r="A553">
        <v>3.4977047849881003E-4</v>
      </c>
      <c r="B553">
        <v>-0.18890855351668001</v>
      </c>
      <c r="C553">
        <v>0.79200000000000004</v>
      </c>
      <c r="D553">
        <v>0.88700000000000001</v>
      </c>
      <c r="E553">
        <v>1</v>
      </c>
      <c r="F553" t="s">
        <v>1656</v>
      </c>
      <c r="G553" t="s">
        <v>1657</v>
      </c>
      <c r="H553" t="str">
        <f>HYPERLINK("https://zfin.org/ZDB-GENE-070705-532")</f>
        <v>https://zfin.org/ZDB-GENE-070705-532</v>
      </c>
      <c r="I553" t="s">
        <v>1658</v>
      </c>
    </row>
    <row r="554" spans="1:9">
      <c r="A554">
        <v>3.7104418830918601E-4</v>
      </c>
      <c r="B554">
        <v>0.189529440443888</v>
      </c>
      <c r="C554">
        <v>0.58899999999999997</v>
      </c>
      <c r="D554">
        <v>0.58499999999999996</v>
      </c>
      <c r="E554">
        <v>1</v>
      </c>
      <c r="F554" t="s">
        <v>1659</v>
      </c>
      <c r="G554" t="s">
        <v>1660</v>
      </c>
      <c r="H554" t="str">
        <f>HYPERLINK("https://zfin.org/ZDB-GENE-980526-333")</f>
        <v>https://zfin.org/ZDB-GENE-980526-333</v>
      </c>
      <c r="I554" t="s">
        <v>1661</v>
      </c>
    </row>
    <row r="555" spans="1:9">
      <c r="A555">
        <v>3.9168677339446802E-4</v>
      </c>
      <c r="B555">
        <v>-0.112057839842996</v>
      </c>
      <c r="C555">
        <v>0.09</v>
      </c>
      <c r="D555">
        <v>0.13200000000000001</v>
      </c>
      <c r="E555">
        <v>1</v>
      </c>
      <c r="F555" t="s">
        <v>1662</v>
      </c>
      <c r="G555" t="s">
        <v>1663</v>
      </c>
      <c r="H555" t="str">
        <f>HYPERLINK("https://zfin.org/ZDB-GENE-030616-357")</f>
        <v>https://zfin.org/ZDB-GENE-030616-357</v>
      </c>
      <c r="I555" t="s">
        <v>1664</v>
      </c>
    </row>
    <row r="556" spans="1:9">
      <c r="A556">
        <v>4.0951595399873E-4</v>
      </c>
      <c r="B556">
        <v>-0.15423925348446499</v>
      </c>
      <c r="C556">
        <v>0.13200000000000001</v>
      </c>
      <c r="D556">
        <v>0.18</v>
      </c>
      <c r="E556">
        <v>1</v>
      </c>
      <c r="F556" t="s">
        <v>1665</v>
      </c>
      <c r="G556" t="s">
        <v>1666</v>
      </c>
      <c r="H556" t="str">
        <f>HYPERLINK("https://zfin.org/ZDB-GENE-070502-5")</f>
        <v>https://zfin.org/ZDB-GENE-070502-5</v>
      </c>
      <c r="I556" t="s">
        <v>1667</v>
      </c>
    </row>
    <row r="557" spans="1:9">
      <c r="A557">
        <v>4.3838103132084398E-4</v>
      </c>
      <c r="B557">
        <v>0.189807630682539</v>
      </c>
      <c r="C557">
        <v>0.13100000000000001</v>
      </c>
      <c r="D557">
        <v>9.4E-2</v>
      </c>
      <c r="E557">
        <v>1</v>
      </c>
      <c r="F557" t="s">
        <v>1668</v>
      </c>
      <c r="G557" t="s">
        <v>1669</v>
      </c>
      <c r="H557" t="str">
        <f>HYPERLINK("https://zfin.org/ZDB-GENE-040426-1245")</f>
        <v>https://zfin.org/ZDB-GENE-040426-1245</v>
      </c>
      <c r="I557" t="s">
        <v>1670</v>
      </c>
    </row>
    <row r="558" spans="1:9">
      <c r="A558">
        <v>4.7047550145179598E-4</v>
      </c>
      <c r="B558">
        <v>0.13222788847002201</v>
      </c>
      <c r="C558">
        <v>0.72099999999999997</v>
      </c>
      <c r="D558">
        <v>0.73799999999999999</v>
      </c>
      <c r="E558">
        <v>1</v>
      </c>
      <c r="F558" t="s">
        <v>1671</v>
      </c>
      <c r="G558" t="s">
        <v>1672</v>
      </c>
      <c r="H558" t="str">
        <f>HYPERLINK("https://zfin.org/ZDB-GENE-051023-7")</f>
        <v>https://zfin.org/ZDB-GENE-051023-7</v>
      </c>
      <c r="I558" t="s">
        <v>1673</v>
      </c>
    </row>
    <row r="559" spans="1:9">
      <c r="A559">
        <v>5.1103115916734305E-4</v>
      </c>
      <c r="B559">
        <v>-0.104688053019969</v>
      </c>
      <c r="C559">
        <v>0.13800000000000001</v>
      </c>
      <c r="D559">
        <v>0.188</v>
      </c>
      <c r="E559">
        <v>1</v>
      </c>
      <c r="F559" t="s">
        <v>1674</v>
      </c>
      <c r="G559" t="s">
        <v>1675</v>
      </c>
      <c r="H559" t="str">
        <f>HYPERLINK("https://zfin.org/")</f>
        <v>https://zfin.org/</v>
      </c>
    </row>
    <row r="560" spans="1:9">
      <c r="A560">
        <v>5.1143365846324004E-4</v>
      </c>
      <c r="B560">
        <v>0.196522045757797</v>
      </c>
      <c r="C560">
        <v>0.47899999999999998</v>
      </c>
      <c r="D560">
        <v>0.47199999999999998</v>
      </c>
      <c r="E560">
        <v>1</v>
      </c>
      <c r="F560" t="s">
        <v>1676</v>
      </c>
      <c r="G560" t="s">
        <v>1677</v>
      </c>
      <c r="H560" t="str">
        <f>HYPERLINK("https://zfin.org/ZDB-GENE-051120-21")</f>
        <v>https://zfin.org/ZDB-GENE-051120-21</v>
      </c>
      <c r="I560" t="s">
        <v>1678</v>
      </c>
    </row>
    <row r="561" spans="1:9">
      <c r="A561">
        <v>5.1707579467879605E-4</v>
      </c>
      <c r="B561">
        <v>-0.118680928396991</v>
      </c>
      <c r="C561">
        <v>0.155</v>
      </c>
      <c r="D561">
        <v>0.20399999999999999</v>
      </c>
      <c r="E561">
        <v>1</v>
      </c>
      <c r="F561" t="s">
        <v>1679</v>
      </c>
      <c r="G561" t="s">
        <v>1680</v>
      </c>
      <c r="H561" t="str">
        <f>HYPERLINK("https://zfin.org/ZDB-GENE-040426-977")</f>
        <v>https://zfin.org/ZDB-GENE-040426-977</v>
      </c>
      <c r="I561" t="s">
        <v>1681</v>
      </c>
    </row>
    <row r="562" spans="1:9">
      <c r="A562">
        <v>5.40921678403801E-4</v>
      </c>
      <c r="B562">
        <v>-0.168601785601069</v>
      </c>
      <c r="C562">
        <v>0.19700000000000001</v>
      </c>
      <c r="D562">
        <v>0.249</v>
      </c>
      <c r="E562">
        <v>1</v>
      </c>
      <c r="F562" t="s">
        <v>1682</v>
      </c>
      <c r="G562" t="s">
        <v>1683</v>
      </c>
      <c r="H562" t="str">
        <f>HYPERLINK("https://zfin.org/ZDB-GENE-131121-141")</f>
        <v>https://zfin.org/ZDB-GENE-131121-141</v>
      </c>
      <c r="I562" t="s">
        <v>1684</v>
      </c>
    </row>
    <row r="563" spans="1:9">
      <c r="A563">
        <v>5.85215702061438E-4</v>
      </c>
      <c r="B563">
        <v>-0.100579120721996</v>
      </c>
      <c r="C563">
        <v>0.253</v>
      </c>
      <c r="D563">
        <v>0.317</v>
      </c>
      <c r="E563">
        <v>1</v>
      </c>
      <c r="F563" t="s">
        <v>1685</v>
      </c>
      <c r="G563" t="s">
        <v>1686</v>
      </c>
      <c r="H563" t="str">
        <f>HYPERLINK("https://zfin.org/ZDB-GENE-030131-9661")</f>
        <v>https://zfin.org/ZDB-GENE-030131-9661</v>
      </c>
      <c r="I563" t="s">
        <v>1687</v>
      </c>
    </row>
    <row r="564" spans="1:9">
      <c r="A564">
        <v>5.9913162549332405E-4</v>
      </c>
      <c r="B564">
        <v>0.15177646373004899</v>
      </c>
      <c r="C564">
        <v>0.6</v>
      </c>
      <c r="D564">
        <v>0.58299999999999996</v>
      </c>
      <c r="E564">
        <v>1</v>
      </c>
      <c r="F564" t="s">
        <v>1688</v>
      </c>
      <c r="G564" t="s">
        <v>1689</v>
      </c>
      <c r="H564" t="str">
        <f>HYPERLINK("https://zfin.org/ZDB-GENE-030131-7389")</f>
        <v>https://zfin.org/ZDB-GENE-030131-7389</v>
      </c>
      <c r="I564" t="s">
        <v>1690</v>
      </c>
    </row>
    <row r="565" spans="1:9">
      <c r="A565">
        <v>6.3415639493422495E-4</v>
      </c>
      <c r="B565">
        <v>-0.114030517397552</v>
      </c>
      <c r="C565">
        <v>7.9000000000000001E-2</v>
      </c>
      <c r="D565">
        <v>0.11799999999999999</v>
      </c>
      <c r="E565">
        <v>1</v>
      </c>
      <c r="F565" t="s">
        <v>1691</v>
      </c>
      <c r="G565" t="s">
        <v>1692</v>
      </c>
      <c r="H565" t="str">
        <f>HYPERLINK("https://zfin.org/ZDB-GENE-990415-25")</f>
        <v>https://zfin.org/ZDB-GENE-990415-25</v>
      </c>
      <c r="I565" t="s">
        <v>1693</v>
      </c>
    </row>
    <row r="566" spans="1:9">
      <c r="A566">
        <v>6.4211021499790998E-4</v>
      </c>
      <c r="B566">
        <v>0.18526934289377101</v>
      </c>
      <c r="C566">
        <v>0.46899999999999997</v>
      </c>
      <c r="D566">
        <v>0.45100000000000001</v>
      </c>
      <c r="E566">
        <v>1</v>
      </c>
      <c r="F566" t="s">
        <v>1694</v>
      </c>
      <c r="G566" t="s">
        <v>1695</v>
      </c>
      <c r="H566" t="str">
        <f>HYPERLINK("https://zfin.org/ZDB-GENE-040718-312")</f>
        <v>https://zfin.org/ZDB-GENE-040718-312</v>
      </c>
      <c r="I566" t="s">
        <v>1696</v>
      </c>
    </row>
    <row r="567" spans="1:9">
      <c r="A567">
        <v>6.4802279777730195E-4</v>
      </c>
      <c r="B567">
        <v>-0.120024849901308</v>
      </c>
      <c r="C567">
        <v>8.6999999999999994E-2</v>
      </c>
      <c r="D567">
        <v>0.126</v>
      </c>
      <c r="E567">
        <v>1</v>
      </c>
      <c r="F567" t="s">
        <v>1697</v>
      </c>
      <c r="G567" t="s">
        <v>1698</v>
      </c>
      <c r="H567" t="str">
        <f>HYPERLINK("https://zfin.org/ZDB-GENE-061013-318")</f>
        <v>https://zfin.org/ZDB-GENE-061013-318</v>
      </c>
      <c r="I567" t="s">
        <v>1699</v>
      </c>
    </row>
    <row r="568" spans="1:9">
      <c r="A568">
        <v>6.54576098064505E-4</v>
      </c>
      <c r="B568">
        <v>-0.10377605568385601</v>
      </c>
      <c r="C568">
        <v>0.105</v>
      </c>
      <c r="D568">
        <v>0.14699999999999999</v>
      </c>
      <c r="E568">
        <v>1</v>
      </c>
      <c r="F568" t="s">
        <v>1700</v>
      </c>
      <c r="G568" t="s">
        <v>1701</v>
      </c>
      <c r="H568" t="str">
        <f>HYPERLINK("https://zfin.org/ZDB-GENE-040426-2289")</f>
        <v>https://zfin.org/ZDB-GENE-040426-2289</v>
      </c>
      <c r="I568" t="s">
        <v>1702</v>
      </c>
    </row>
    <row r="569" spans="1:9">
      <c r="A569">
        <v>6.5655987450678201E-4</v>
      </c>
      <c r="B569">
        <v>0.18695874228468401</v>
      </c>
      <c r="C569">
        <v>0.13</v>
      </c>
      <c r="D569">
        <v>9.2999999999999999E-2</v>
      </c>
      <c r="E569">
        <v>1</v>
      </c>
      <c r="F569" t="s">
        <v>1703</v>
      </c>
      <c r="G569" t="s">
        <v>1704</v>
      </c>
      <c r="H569" t="str">
        <f>HYPERLINK("https://zfin.org/ZDB-GENE-131120-109")</f>
        <v>https://zfin.org/ZDB-GENE-131120-109</v>
      </c>
      <c r="I569" t="s">
        <v>1705</v>
      </c>
    </row>
    <row r="570" spans="1:9">
      <c r="A570">
        <v>7.2338885824986597E-4</v>
      </c>
      <c r="B570">
        <v>0.174416267217918</v>
      </c>
      <c r="C570">
        <v>0.20100000000000001</v>
      </c>
      <c r="D570">
        <v>0.159</v>
      </c>
      <c r="E570">
        <v>1</v>
      </c>
      <c r="F570" t="s">
        <v>1706</v>
      </c>
      <c r="G570" t="s">
        <v>1707</v>
      </c>
      <c r="H570" t="str">
        <f>HYPERLINK("https://zfin.org/ZDB-GENE-040718-408")</f>
        <v>https://zfin.org/ZDB-GENE-040718-408</v>
      </c>
      <c r="I570" t="s">
        <v>1708</v>
      </c>
    </row>
    <row r="571" spans="1:9">
      <c r="A571">
        <v>9.1615022402299505E-4</v>
      </c>
      <c r="B571">
        <v>0.11961152476412799</v>
      </c>
      <c r="C571">
        <v>0.73499999999999999</v>
      </c>
      <c r="D571">
        <v>0.76200000000000001</v>
      </c>
      <c r="E571">
        <v>1</v>
      </c>
      <c r="F571" t="s">
        <v>1709</v>
      </c>
      <c r="G571" t="s">
        <v>1710</v>
      </c>
      <c r="H571" t="str">
        <f>HYPERLINK("https://zfin.org/ZDB-GENE-000831-2")</f>
        <v>https://zfin.org/ZDB-GENE-000831-2</v>
      </c>
      <c r="I571" t="s">
        <v>1711</v>
      </c>
    </row>
    <row r="572" spans="1:9">
      <c r="A572">
        <v>9.4437324186609495E-4</v>
      </c>
      <c r="B572">
        <v>-0.10075546962044001</v>
      </c>
      <c r="C572">
        <v>0.13300000000000001</v>
      </c>
      <c r="D572">
        <v>0.18099999999999999</v>
      </c>
      <c r="E572">
        <v>1</v>
      </c>
      <c r="F572" t="s">
        <v>1712</v>
      </c>
      <c r="G572" t="s">
        <v>1713</v>
      </c>
      <c r="H572" t="str">
        <f>HYPERLINK("https://zfin.org/ZDB-GENE-100922-65")</f>
        <v>https://zfin.org/ZDB-GENE-100922-65</v>
      </c>
      <c r="I572" t="s">
        <v>1714</v>
      </c>
    </row>
    <row r="573" spans="1:9">
      <c r="A573">
        <v>1.11359106047121E-3</v>
      </c>
      <c r="B573">
        <v>-0.101950002960943</v>
      </c>
      <c r="C573">
        <v>0.44800000000000001</v>
      </c>
      <c r="D573">
        <v>0.52200000000000002</v>
      </c>
      <c r="E573">
        <v>1</v>
      </c>
      <c r="F573" t="s">
        <v>1715</v>
      </c>
      <c r="G573" t="s">
        <v>1716</v>
      </c>
      <c r="H573" t="str">
        <f>HYPERLINK("https://zfin.org/ZDB-GENE-030131-2159")</f>
        <v>https://zfin.org/ZDB-GENE-030131-2159</v>
      </c>
      <c r="I573" t="s">
        <v>1717</v>
      </c>
    </row>
    <row r="574" spans="1:9">
      <c r="A574">
        <v>1.3301954757441101E-3</v>
      </c>
      <c r="B574">
        <v>-0.100169508118026</v>
      </c>
      <c r="C574">
        <v>9.4E-2</v>
      </c>
      <c r="D574">
        <v>0.13300000000000001</v>
      </c>
      <c r="E574">
        <v>1</v>
      </c>
      <c r="F574" t="s">
        <v>1718</v>
      </c>
      <c r="G574" t="s">
        <v>1719</v>
      </c>
      <c r="H574" t="str">
        <f>HYPERLINK("https://zfin.org/ZDB-GENE-081104-350")</f>
        <v>https://zfin.org/ZDB-GENE-081104-350</v>
      </c>
      <c r="I574" t="s">
        <v>1720</v>
      </c>
    </row>
    <row r="575" spans="1:9">
      <c r="A575">
        <v>1.3849690033875301E-3</v>
      </c>
      <c r="B575">
        <v>0.15977633503813701</v>
      </c>
      <c r="C575">
        <v>0.53400000000000003</v>
      </c>
      <c r="D575">
        <v>0.50600000000000001</v>
      </c>
      <c r="E575">
        <v>1</v>
      </c>
      <c r="F575" t="s">
        <v>1721</v>
      </c>
      <c r="G575" t="s">
        <v>1722</v>
      </c>
      <c r="H575" t="str">
        <f>HYPERLINK("https://zfin.org/ZDB-GENE-030131-247")</f>
        <v>https://zfin.org/ZDB-GENE-030131-247</v>
      </c>
      <c r="I575" t="s">
        <v>1723</v>
      </c>
    </row>
    <row r="576" spans="1:9">
      <c r="A576">
        <v>1.4620112078681401E-3</v>
      </c>
      <c r="B576">
        <v>0.22497674837551601</v>
      </c>
      <c r="C576">
        <v>0.21</v>
      </c>
      <c r="D576">
        <v>0.17599999999999999</v>
      </c>
      <c r="E576">
        <v>1</v>
      </c>
      <c r="F576" t="s">
        <v>1724</v>
      </c>
      <c r="G576" t="s">
        <v>1725</v>
      </c>
      <c r="H576" t="str">
        <f>HYPERLINK("https://zfin.org/ZDB-GENE-041001-193")</f>
        <v>https://zfin.org/ZDB-GENE-041001-193</v>
      </c>
      <c r="I576" t="s">
        <v>1726</v>
      </c>
    </row>
    <row r="577" spans="1:9">
      <c r="A577">
        <v>1.47750989573746E-3</v>
      </c>
      <c r="B577">
        <v>-0.13141986164713201</v>
      </c>
      <c r="C577">
        <v>0.374</v>
      </c>
      <c r="D577">
        <v>0.437</v>
      </c>
      <c r="E577">
        <v>1</v>
      </c>
      <c r="F577" t="s">
        <v>1727</v>
      </c>
      <c r="G577" t="s">
        <v>1728</v>
      </c>
      <c r="H577" t="str">
        <f>HYPERLINK("https://zfin.org/ZDB-GENE-030829-65")</f>
        <v>https://zfin.org/ZDB-GENE-030829-65</v>
      </c>
      <c r="I577" t="s">
        <v>1729</v>
      </c>
    </row>
    <row r="578" spans="1:9">
      <c r="A578">
        <v>1.50236123097091E-3</v>
      </c>
      <c r="B578">
        <v>0.198174318967244</v>
      </c>
      <c r="C578">
        <v>0.29799999999999999</v>
      </c>
      <c r="D578">
        <v>0.25700000000000001</v>
      </c>
      <c r="E578">
        <v>1</v>
      </c>
      <c r="F578" t="s">
        <v>1730</v>
      </c>
      <c r="G578" t="s">
        <v>1731</v>
      </c>
      <c r="H578" t="str">
        <f>HYPERLINK("https://zfin.org/ZDB-GENE-030131-1009")</f>
        <v>https://zfin.org/ZDB-GENE-030131-1009</v>
      </c>
      <c r="I578" t="s">
        <v>1732</v>
      </c>
    </row>
    <row r="579" spans="1:9">
      <c r="A579">
        <v>1.74053943101776E-3</v>
      </c>
      <c r="B579">
        <v>0.337132268091409</v>
      </c>
      <c r="C579">
        <v>0.16600000000000001</v>
      </c>
      <c r="D579">
        <v>0.13100000000000001</v>
      </c>
      <c r="E579">
        <v>1</v>
      </c>
      <c r="F579" t="s">
        <v>1733</v>
      </c>
      <c r="G579" t="s">
        <v>1734</v>
      </c>
      <c r="H579" t="str">
        <f>HYPERLINK("https://zfin.org/ZDB-GENE-050417-400")</f>
        <v>https://zfin.org/ZDB-GENE-050417-400</v>
      </c>
      <c r="I579" t="s">
        <v>1735</v>
      </c>
    </row>
    <row r="580" spans="1:9">
      <c r="A580">
        <v>1.8986664804516999E-3</v>
      </c>
      <c r="B580">
        <v>0.134578985598585</v>
      </c>
      <c r="C580">
        <v>0.114</v>
      </c>
      <c r="D580">
        <v>8.3000000000000004E-2</v>
      </c>
      <c r="E580">
        <v>1</v>
      </c>
      <c r="F580" t="s">
        <v>1736</v>
      </c>
      <c r="G580" t="s">
        <v>1737</v>
      </c>
      <c r="H580" t="str">
        <f>HYPERLINK("https://zfin.org/ZDB-GENE-030909-13")</f>
        <v>https://zfin.org/ZDB-GENE-030909-13</v>
      </c>
      <c r="I580" t="s">
        <v>1738</v>
      </c>
    </row>
    <row r="581" spans="1:9">
      <c r="A581">
        <v>2.0533918530909901E-3</v>
      </c>
      <c r="B581">
        <v>0.15053285076862899</v>
      </c>
      <c r="C581">
        <v>0.184</v>
      </c>
      <c r="D581">
        <v>0.14699999999999999</v>
      </c>
      <c r="E581">
        <v>1</v>
      </c>
      <c r="F581" t="s">
        <v>1739</v>
      </c>
      <c r="G581" t="s">
        <v>1740</v>
      </c>
      <c r="H581" t="str">
        <f>HYPERLINK("https://zfin.org/ZDB-GENE-010702-1")</f>
        <v>https://zfin.org/ZDB-GENE-010702-1</v>
      </c>
      <c r="I581" t="s">
        <v>1741</v>
      </c>
    </row>
    <row r="582" spans="1:9">
      <c r="A582">
        <v>2.20843645070948E-3</v>
      </c>
      <c r="B582">
        <v>0.19619965449614901</v>
      </c>
      <c r="C582">
        <v>0.26600000000000001</v>
      </c>
      <c r="D582">
        <v>0.23</v>
      </c>
      <c r="E582">
        <v>1</v>
      </c>
      <c r="F582" t="s">
        <v>1742</v>
      </c>
      <c r="G582" t="s">
        <v>1743</v>
      </c>
      <c r="H582" t="str">
        <f>HYPERLINK("https://zfin.org/ZDB-GENE-030131-1697")</f>
        <v>https://zfin.org/ZDB-GENE-030131-1697</v>
      </c>
      <c r="I582" t="s">
        <v>1744</v>
      </c>
    </row>
    <row r="583" spans="1:9">
      <c r="A583">
        <v>2.47049095716641E-3</v>
      </c>
      <c r="B583">
        <v>-0.16211855952311199</v>
      </c>
      <c r="C583">
        <v>9.4E-2</v>
      </c>
      <c r="D583">
        <v>0.13100000000000001</v>
      </c>
      <c r="E583">
        <v>1</v>
      </c>
      <c r="F583" t="s">
        <v>1745</v>
      </c>
      <c r="G583" t="s">
        <v>1746</v>
      </c>
      <c r="H583" t="str">
        <f>HYPERLINK("https://zfin.org/ZDB-GENE-060503-475")</f>
        <v>https://zfin.org/ZDB-GENE-060503-475</v>
      </c>
      <c r="I583" t="s">
        <v>1747</v>
      </c>
    </row>
    <row r="584" spans="1:9">
      <c r="A584">
        <v>2.5367208497719998E-3</v>
      </c>
      <c r="B584">
        <v>0.10101174239195999</v>
      </c>
      <c r="C584">
        <v>0.94</v>
      </c>
      <c r="D584">
        <v>0.95799999999999996</v>
      </c>
      <c r="E584">
        <v>1</v>
      </c>
      <c r="F584" t="s">
        <v>1748</v>
      </c>
      <c r="G584" t="s">
        <v>1749</v>
      </c>
      <c r="H584" t="str">
        <f>HYPERLINK("https://zfin.org/ZDB-GENE-040718-203")</f>
        <v>https://zfin.org/ZDB-GENE-040718-203</v>
      </c>
      <c r="I584" t="s">
        <v>1750</v>
      </c>
    </row>
    <row r="585" spans="1:9">
      <c r="A585">
        <v>2.75023272328998E-3</v>
      </c>
      <c r="B585">
        <v>0.18000085938094901</v>
      </c>
      <c r="C585">
        <v>0.26900000000000002</v>
      </c>
      <c r="D585">
        <v>0.23300000000000001</v>
      </c>
      <c r="E585">
        <v>1</v>
      </c>
      <c r="F585" t="s">
        <v>1751</v>
      </c>
      <c r="G585" t="s">
        <v>1752</v>
      </c>
      <c r="H585" t="str">
        <f>HYPERLINK("https://zfin.org/ZDB-GENE-060616-210")</f>
        <v>https://zfin.org/ZDB-GENE-060616-210</v>
      </c>
      <c r="I585" t="s">
        <v>1753</v>
      </c>
    </row>
    <row r="586" spans="1:9">
      <c r="A586">
        <v>2.8911188819898399E-3</v>
      </c>
      <c r="B586">
        <v>0.172223269605395</v>
      </c>
      <c r="C586">
        <v>0.13900000000000001</v>
      </c>
      <c r="D586">
        <v>0.106</v>
      </c>
      <c r="E586">
        <v>1</v>
      </c>
      <c r="F586" t="s">
        <v>1754</v>
      </c>
      <c r="G586" t="s">
        <v>1755</v>
      </c>
      <c r="H586" t="str">
        <f>HYPERLINK("https://zfin.org/ZDB-GENE-030131-6760")</f>
        <v>https://zfin.org/ZDB-GENE-030131-6760</v>
      </c>
      <c r="I586" t="s">
        <v>1756</v>
      </c>
    </row>
    <row r="587" spans="1:9">
      <c r="A587">
        <v>3.3284680180410199E-3</v>
      </c>
      <c r="B587">
        <v>0.122325896702109</v>
      </c>
      <c r="C587">
        <v>0.114</v>
      </c>
      <c r="D587">
        <v>8.4000000000000005E-2</v>
      </c>
      <c r="E587">
        <v>1</v>
      </c>
      <c r="F587" t="s">
        <v>1757</v>
      </c>
      <c r="G587" t="s">
        <v>1758</v>
      </c>
      <c r="H587" t="str">
        <f>HYPERLINK("https://zfin.org/ZDB-GENE-160728-124")</f>
        <v>https://zfin.org/ZDB-GENE-160728-124</v>
      </c>
      <c r="I587" t="s">
        <v>1759</v>
      </c>
    </row>
    <row r="588" spans="1:9">
      <c r="A588">
        <v>3.8270853888261202E-3</v>
      </c>
      <c r="B588">
        <v>0.15681297025122101</v>
      </c>
      <c r="C588">
        <v>0.151</v>
      </c>
      <c r="D588">
        <v>0.11899999999999999</v>
      </c>
      <c r="E588">
        <v>1</v>
      </c>
      <c r="F588" t="s">
        <v>1760</v>
      </c>
      <c r="G588" t="s">
        <v>1761</v>
      </c>
      <c r="H588" t="str">
        <f>HYPERLINK("https://zfin.org/ZDB-GENE-041010-125")</f>
        <v>https://zfin.org/ZDB-GENE-041010-125</v>
      </c>
      <c r="I588" t="s">
        <v>1762</v>
      </c>
    </row>
    <row r="589" spans="1:9">
      <c r="A589">
        <v>3.9558617256593397E-3</v>
      </c>
      <c r="B589">
        <v>0.130038390304023</v>
      </c>
      <c r="C589">
        <v>0.749</v>
      </c>
      <c r="D589">
        <v>0.77600000000000002</v>
      </c>
      <c r="E589">
        <v>1</v>
      </c>
      <c r="F589" t="s">
        <v>1763</v>
      </c>
      <c r="G589" t="s">
        <v>1764</v>
      </c>
      <c r="H589" t="str">
        <f>HYPERLINK("https://zfin.org/ZDB-GENE-030131-8247")</f>
        <v>https://zfin.org/ZDB-GENE-030131-8247</v>
      </c>
      <c r="I589" t="s">
        <v>1765</v>
      </c>
    </row>
    <row r="590" spans="1:9">
      <c r="A590">
        <v>4.1551962472164599E-3</v>
      </c>
      <c r="B590">
        <v>0.178049070433243</v>
      </c>
      <c r="C590">
        <v>0.17399999999999999</v>
      </c>
      <c r="D590">
        <v>0.14099999999999999</v>
      </c>
      <c r="E590">
        <v>1</v>
      </c>
      <c r="F590" t="s">
        <v>1766</v>
      </c>
      <c r="G590" t="s">
        <v>1767</v>
      </c>
      <c r="H590" t="str">
        <f>HYPERLINK("https://zfin.org/ZDB-GENE-030131-3724")</f>
        <v>https://zfin.org/ZDB-GENE-030131-3724</v>
      </c>
      <c r="I590" t="s">
        <v>1768</v>
      </c>
    </row>
    <row r="591" spans="1:9">
      <c r="A591">
        <v>4.2855808901713002E-3</v>
      </c>
      <c r="B591">
        <v>0.15696598449178301</v>
      </c>
      <c r="C591">
        <v>0.13400000000000001</v>
      </c>
      <c r="D591">
        <v>0.10299999999999999</v>
      </c>
      <c r="E591">
        <v>1</v>
      </c>
      <c r="F591" t="s">
        <v>1769</v>
      </c>
      <c r="G591" t="s">
        <v>1770</v>
      </c>
      <c r="H591" t="str">
        <f>HYPERLINK("https://zfin.org/ZDB-GENE-040718-186")</f>
        <v>https://zfin.org/ZDB-GENE-040718-186</v>
      </c>
      <c r="I591" t="s">
        <v>1771</v>
      </c>
    </row>
    <row r="592" spans="1:9">
      <c r="A592">
        <v>4.5669044685439997E-3</v>
      </c>
      <c r="B592">
        <v>0.186873423983447</v>
      </c>
      <c r="C592">
        <v>0.215</v>
      </c>
      <c r="D592">
        <v>0.183</v>
      </c>
      <c r="E592">
        <v>1</v>
      </c>
      <c r="F592" t="s">
        <v>1772</v>
      </c>
      <c r="G592" t="s">
        <v>1773</v>
      </c>
      <c r="H592" t="str">
        <f>HYPERLINK("https://zfin.org/ZDB-GENE-030131-7831")</f>
        <v>https://zfin.org/ZDB-GENE-030131-7831</v>
      </c>
      <c r="I592" t="s">
        <v>1774</v>
      </c>
    </row>
    <row r="593" spans="1:9">
      <c r="A593">
        <v>4.94602592026767E-3</v>
      </c>
      <c r="B593">
        <v>0.156376101786877</v>
      </c>
      <c r="C593">
        <v>0.436</v>
      </c>
      <c r="D593">
        <v>0.40699999999999997</v>
      </c>
      <c r="E593">
        <v>1</v>
      </c>
      <c r="F593" t="s">
        <v>1775</v>
      </c>
      <c r="G593" t="s">
        <v>1776</v>
      </c>
      <c r="H593" t="str">
        <f>HYPERLINK("https://zfin.org/ZDB-GENE-070705-255")</f>
        <v>https://zfin.org/ZDB-GENE-070705-255</v>
      </c>
      <c r="I593" t="s">
        <v>1777</v>
      </c>
    </row>
    <row r="594" spans="1:9">
      <c r="A594">
        <v>5.2898331559280099E-3</v>
      </c>
      <c r="B594">
        <v>0.13428875630855699</v>
      </c>
      <c r="C594">
        <v>0.56100000000000005</v>
      </c>
      <c r="D594">
        <v>0.55600000000000005</v>
      </c>
      <c r="E594">
        <v>1</v>
      </c>
      <c r="F594" t="s">
        <v>1778</v>
      </c>
      <c r="G594" t="s">
        <v>1779</v>
      </c>
      <c r="H594" t="str">
        <f>HYPERLINK("https://zfin.org/ZDB-GENE-030131-5045")</f>
        <v>https://zfin.org/ZDB-GENE-030131-5045</v>
      </c>
      <c r="I594" t="s">
        <v>1780</v>
      </c>
    </row>
    <row r="595" spans="1:9">
      <c r="A595">
        <v>5.7611330902887304E-3</v>
      </c>
      <c r="B595">
        <v>0.20783446195786301</v>
      </c>
      <c r="C595">
        <v>0.32300000000000001</v>
      </c>
      <c r="D595">
        <v>0.29599999999999999</v>
      </c>
      <c r="E595">
        <v>1</v>
      </c>
      <c r="F595" t="s">
        <v>1781</v>
      </c>
      <c r="G595" t="s">
        <v>1782</v>
      </c>
      <c r="H595" t="str">
        <f>HYPERLINK("https://zfin.org/ZDB-GENE-030131-184")</f>
        <v>https://zfin.org/ZDB-GENE-030131-184</v>
      </c>
      <c r="I595" t="s">
        <v>1783</v>
      </c>
    </row>
    <row r="596" spans="1:9">
      <c r="A596">
        <v>5.8645313830715399E-3</v>
      </c>
      <c r="B596">
        <v>0.107638463641231</v>
      </c>
      <c r="C596">
        <v>0.106</v>
      </c>
      <c r="D596">
        <v>7.8E-2</v>
      </c>
      <c r="E596">
        <v>1</v>
      </c>
      <c r="F596" t="s">
        <v>1784</v>
      </c>
      <c r="G596" t="s">
        <v>1785</v>
      </c>
      <c r="H596" t="str">
        <f>HYPERLINK("https://zfin.org/ZDB-GENE-040426-1860")</f>
        <v>https://zfin.org/ZDB-GENE-040426-1860</v>
      </c>
      <c r="I596" t="s">
        <v>1786</v>
      </c>
    </row>
    <row r="597" spans="1:9">
      <c r="A597">
        <v>6.5854833808232597E-3</v>
      </c>
      <c r="B597">
        <v>0.13655852246911299</v>
      </c>
      <c r="C597">
        <v>0.245</v>
      </c>
      <c r="D597">
        <v>0.20799999999999999</v>
      </c>
      <c r="E597">
        <v>1</v>
      </c>
      <c r="F597" t="s">
        <v>1787</v>
      </c>
      <c r="G597" t="s">
        <v>1788</v>
      </c>
      <c r="H597" t="str">
        <f>HYPERLINK("https://zfin.org/ZDB-GENE-030715-1")</f>
        <v>https://zfin.org/ZDB-GENE-030715-1</v>
      </c>
      <c r="I597" t="s">
        <v>1789</v>
      </c>
    </row>
    <row r="598" spans="1:9">
      <c r="A598">
        <v>6.8273615957268902E-3</v>
      </c>
      <c r="B598">
        <v>0.11193393345543</v>
      </c>
      <c r="C598">
        <v>0.106</v>
      </c>
      <c r="D598">
        <v>7.8E-2</v>
      </c>
      <c r="E598">
        <v>1</v>
      </c>
      <c r="F598" t="s">
        <v>1790</v>
      </c>
      <c r="G598" t="s">
        <v>1791</v>
      </c>
      <c r="H598" t="str">
        <f>HYPERLINK("https://zfin.org/ZDB-GENE-070820-6")</f>
        <v>https://zfin.org/ZDB-GENE-070820-6</v>
      </c>
      <c r="I598" t="s">
        <v>1792</v>
      </c>
    </row>
    <row r="599" spans="1:9">
      <c r="A599">
        <v>7.0719535648692197E-3</v>
      </c>
      <c r="B599">
        <v>-0.124367545796897</v>
      </c>
      <c r="C599">
        <v>0.16300000000000001</v>
      </c>
      <c r="D599">
        <v>0.20200000000000001</v>
      </c>
      <c r="E599">
        <v>1</v>
      </c>
      <c r="F599" t="s">
        <v>1793</v>
      </c>
      <c r="G599" t="s">
        <v>1794</v>
      </c>
      <c r="H599" t="str">
        <f>HYPERLINK("https://zfin.org/ZDB-GENE-050417-175")</f>
        <v>https://zfin.org/ZDB-GENE-050417-175</v>
      </c>
      <c r="I599" t="s">
        <v>1795</v>
      </c>
    </row>
    <row r="600" spans="1:9">
      <c r="A600">
        <v>7.1203141371944997E-3</v>
      </c>
      <c r="B600">
        <v>0.41856857686898202</v>
      </c>
      <c r="C600">
        <v>0.15</v>
      </c>
      <c r="D600">
        <v>0.122</v>
      </c>
      <c r="E600">
        <v>1</v>
      </c>
      <c r="F600" t="s">
        <v>1796</v>
      </c>
      <c r="G600" t="s">
        <v>1797</v>
      </c>
      <c r="H600" t="str">
        <f>HYPERLINK("https://zfin.org/ZDB-GENE-000627-1")</f>
        <v>https://zfin.org/ZDB-GENE-000627-1</v>
      </c>
      <c r="I600" t="s">
        <v>1798</v>
      </c>
    </row>
    <row r="601" spans="1:9">
      <c r="A601">
        <v>7.4106289394474997E-3</v>
      </c>
      <c r="B601">
        <v>0.16148923306308799</v>
      </c>
      <c r="C601">
        <v>0.12</v>
      </c>
      <c r="D601">
        <v>9.1999999999999998E-2</v>
      </c>
      <c r="E601">
        <v>1</v>
      </c>
      <c r="F601" t="s">
        <v>1799</v>
      </c>
      <c r="G601" t="s">
        <v>1800</v>
      </c>
      <c r="H601" t="str">
        <f>HYPERLINK("https://zfin.org/ZDB-GENE-101207-1")</f>
        <v>https://zfin.org/ZDB-GENE-101207-1</v>
      </c>
      <c r="I601" t="s">
        <v>1801</v>
      </c>
    </row>
    <row r="602" spans="1:9">
      <c r="A602">
        <v>7.6513783602139502E-3</v>
      </c>
      <c r="B602">
        <v>0.118843777674645</v>
      </c>
      <c r="C602">
        <v>0.749</v>
      </c>
      <c r="D602">
        <v>0.76</v>
      </c>
      <c r="E602">
        <v>1</v>
      </c>
      <c r="F602" t="s">
        <v>1802</v>
      </c>
      <c r="G602" t="s">
        <v>1803</v>
      </c>
      <c r="H602" t="str">
        <f>HYPERLINK("https://zfin.org/ZDB-GENE-040625-93")</f>
        <v>https://zfin.org/ZDB-GENE-040625-93</v>
      </c>
      <c r="I602" t="s">
        <v>1804</v>
      </c>
    </row>
    <row r="603" spans="1:9">
      <c r="A603">
        <v>7.8631894629000998E-3</v>
      </c>
      <c r="B603">
        <v>-0.11745728717902</v>
      </c>
      <c r="C603">
        <v>0.57499999999999996</v>
      </c>
      <c r="D603">
        <v>0.64200000000000002</v>
      </c>
      <c r="E603">
        <v>1</v>
      </c>
      <c r="F603" t="s">
        <v>1805</v>
      </c>
      <c r="G603" t="s">
        <v>1806</v>
      </c>
      <c r="H603" t="str">
        <f>HYPERLINK("https://zfin.org/ZDB-GENE-050506-24")</f>
        <v>https://zfin.org/ZDB-GENE-050506-24</v>
      </c>
      <c r="I603" t="s">
        <v>1807</v>
      </c>
    </row>
    <row r="604" spans="1:9">
      <c r="A604">
        <v>9.7473897460256791E-3</v>
      </c>
      <c r="B604">
        <v>0.120851232162869</v>
      </c>
      <c r="C604">
        <v>0.106</v>
      </c>
      <c r="D604">
        <v>0.08</v>
      </c>
      <c r="E604">
        <v>1</v>
      </c>
      <c r="F604" t="s">
        <v>1808</v>
      </c>
      <c r="G604" t="s">
        <v>1809</v>
      </c>
      <c r="H604" t="str">
        <f>HYPERLINK("https://zfin.org/ZDB-GENE-070424-1")</f>
        <v>https://zfin.org/ZDB-GENE-070424-1</v>
      </c>
      <c r="I604" t="s">
        <v>1810</v>
      </c>
    </row>
    <row r="605" spans="1:9">
      <c r="A605">
        <v>1.03222773811344E-2</v>
      </c>
      <c r="B605">
        <v>-0.187727323373413</v>
      </c>
      <c r="C605">
        <v>0.17399999999999999</v>
      </c>
      <c r="D605">
        <v>0.21299999999999999</v>
      </c>
      <c r="E605">
        <v>1</v>
      </c>
      <c r="F605" t="s">
        <v>1811</v>
      </c>
      <c r="G605" t="s">
        <v>1812</v>
      </c>
      <c r="H605" t="str">
        <f>HYPERLINK("https://zfin.org/ZDB-GENE-041111-1")</f>
        <v>https://zfin.org/ZDB-GENE-041111-1</v>
      </c>
      <c r="I605" t="s">
        <v>1813</v>
      </c>
    </row>
    <row r="606" spans="1:9">
      <c r="A606">
        <v>1.08481082244665E-2</v>
      </c>
      <c r="B606">
        <v>0.15004623273687401</v>
      </c>
      <c r="C606">
        <v>0.14799999999999999</v>
      </c>
      <c r="D606">
        <v>0.12</v>
      </c>
      <c r="E606">
        <v>1</v>
      </c>
      <c r="F606" t="s">
        <v>1814</v>
      </c>
      <c r="G606" t="s">
        <v>1815</v>
      </c>
      <c r="H606" t="str">
        <f>HYPERLINK("https://zfin.org/ZDB-GENE-091204-346")</f>
        <v>https://zfin.org/ZDB-GENE-091204-346</v>
      </c>
      <c r="I606" t="s">
        <v>1816</v>
      </c>
    </row>
    <row r="607" spans="1:9">
      <c r="A607">
        <v>1.11234332457007E-2</v>
      </c>
      <c r="B607">
        <v>0.137039818785854</v>
      </c>
      <c r="C607">
        <v>0.129</v>
      </c>
      <c r="D607">
        <v>0.10199999999999999</v>
      </c>
      <c r="E607">
        <v>1</v>
      </c>
      <c r="F607" t="s">
        <v>1817</v>
      </c>
      <c r="G607" t="s">
        <v>1818</v>
      </c>
      <c r="H607" t="str">
        <f>HYPERLINK("https://zfin.org/ZDB-GENE-050417-34")</f>
        <v>https://zfin.org/ZDB-GENE-050417-34</v>
      </c>
      <c r="I607" t="s">
        <v>1819</v>
      </c>
    </row>
    <row r="608" spans="1:9">
      <c r="A608">
        <v>1.1434023840396801E-2</v>
      </c>
      <c r="B608">
        <v>0.39948057569725698</v>
      </c>
      <c r="C608">
        <v>0.88600000000000001</v>
      </c>
      <c r="D608">
        <v>0.92300000000000004</v>
      </c>
      <c r="E608">
        <v>1</v>
      </c>
      <c r="F608" t="s">
        <v>1820</v>
      </c>
      <c r="G608" t="s">
        <v>1821</v>
      </c>
      <c r="H608" t="str">
        <f>HYPERLINK("https://zfin.org/ZDB-GENE-050320-61")</f>
        <v>https://zfin.org/ZDB-GENE-050320-61</v>
      </c>
      <c r="I608" t="s">
        <v>1822</v>
      </c>
    </row>
    <row r="609" spans="1:9">
      <c r="A609">
        <v>1.14568564938251E-2</v>
      </c>
      <c r="B609">
        <v>0.15481672843935601</v>
      </c>
      <c r="C609">
        <v>0.312</v>
      </c>
      <c r="D609">
        <v>0.28499999999999998</v>
      </c>
      <c r="E609">
        <v>1</v>
      </c>
      <c r="F609" t="s">
        <v>1823</v>
      </c>
      <c r="G609" t="s">
        <v>1824</v>
      </c>
      <c r="H609" t="str">
        <f>HYPERLINK("https://zfin.org/ZDB-GENE-030616-268")</f>
        <v>https://zfin.org/ZDB-GENE-030616-268</v>
      </c>
      <c r="I609" t="s">
        <v>1825</v>
      </c>
    </row>
    <row r="610" spans="1:9">
      <c r="A610">
        <v>1.2197400382178401E-2</v>
      </c>
      <c r="B610">
        <v>0.16250809413671899</v>
      </c>
      <c r="C610">
        <v>0.22700000000000001</v>
      </c>
      <c r="D610">
        <v>0.19700000000000001</v>
      </c>
      <c r="E610">
        <v>1</v>
      </c>
      <c r="F610" t="s">
        <v>1826</v>
      </c>
      <c r="G610" t="s">
        <v>1827</v>
      </c>
      <c r="H610" t="str">
        <f>HYPERLINK("https://zfin.org/ZDB-GENE-040914-39")</f>
        <v>https://zfin.org/ZDB-GENE-040914-39</v>
      </c>
      <c r="I610" t="s">
        <v>1828</v>
      </c>
    </row>
    <row r="611" spans="1:9">
      <c r="A611">
        <v>1.26846264564263E-2</v>
      </c>
      <c r="B611">
        <v>0.10441895331661701</v>
      </c>
      <c r="C611">
        <v>0.747</v>
      </c>
      <c r="D611">
        <v>0.753</v>
      </c>
      <c r="E611">
        <v>1</v>
      </c>
      <c r="F611" t="s">
        <v>1829</v>
      </c>
      <c r="G611" t="s">
        <v>1830</v>
      </c>
      <c r="H611" t="str">
        <f>HYPERLINK("https://zfin.org/ZDB-GENE-030131-2085")</f>
        <v>https://zfin.org/ZDB-GENE-030131-2085</v>
      </c>
      <c r="I611" t="s">
        <v>1831</v>
      </c>
    </row>
    <row r="612" spans="1:9">
      <c r="A612">
        <v>1.31258685010323E-2</v>
      </c>
      <c r="B612">
        <v>0.17428929738309801</v>
      </c>
      <c r="C612">
        <v>0.32400000000000001</v>
      </c>
      <c r="D612">
        <v>0.29299999999999998</v>
      </c>
      <c r="E612">
        <v>1</v>
      </c>
      <c r="F612" t="s">
        <v>1832</v>
      </c>
      <c r="G612" t="s">
        <v>1833</v>
      </c>
      <c r="H612" t="str">
        <f>HYPERLINK("https://zfin.org/ZDB-GENE-051030-98")</f>
        <v>https://zfin.org/ZDB-GENE-051030-98</v>
      </c>
      <c r="I612" t="s">
        <v>1834</v>
      </c>
    </row>
    <row r="613" spans="1:9">
      <c r="A613">
        <v>1.3884931825379501E-2</v>
      </c>
      <c r="B613">
        <v>0.15694159111844899</v>
      </c>
      <c r="C613">
        <v>0.14299999999999999</v>
      </c>
      <c r="D613">
        <v>0.11700000000000001</v>
      </c>
      <c r="E613">
        <v>1</v>
      </c>
      <c r="F613" t="s">
        <v>1835</v>
      </c>
      <c r="G613" t="s">
        <v>1836</v>
      </c>
      <c r="H613" t="str">
        <f>HYPERLINK("https://zfin.org/ZDB-GENE-100729-2")</f>
        <v>https://zfin.org/ZDB-GENE-100729-2</v>
      </c>
      <c r="I613" t="s">
        <v>1837</v>
      </c>
    </row>
    <row r="614" spans="1:9">
      <c r="A614">
        <v>1.4457263097125E-2</v>
      </c>
      <c r="B614">
        <v>0.144074991089475</v>
      </c>
      <c r="C614">
        <v>0.38500000000000001</v>
      </c>
      <c r="D614">
        <v>0.36699999999999999</v>
      </c>
      <c r="E614">
        <v>1</v>
      </c>
      <c r="F614" t="s">
        <v>1838</v>
      </c>
      <c r="G614" t="s">
        <v>1839</v>
      </c>
      <c r="H614" t="str">
        <f>HYPERLINK("https://zfin.org/ZDB-GENE-051009-1")</f>
        <v>https://zfin.org/ZDB-GENE-051009-1</v>
      </c>
      <c r="I614" t="s">
        <v>1840</v>
      </c>
    </row>
    <row r="615" spans="1:9">
      <c r="A615">
        <v>1.4607130007335999E-2</v>
      </c>
      <c r="B615">
        <v>0.18254239873480199</v>
      </c>
      <c r="C615">
        <v>0.17399999999999999</v>
      </c>
      <c r="D615">
        <v>0.14699999999999999</v>
      </c>
      <c r="E615">
        <v>1</v>
      </c>
      <c r="F615" t="s">
        <v>1841</v>
      </c>
      <c r="G615" t="s">
        <v>1842</v>
      </c>
      <c r="H615" t="str">
        <f>HYPERLINK("https://zfin.org/ZDB-GENE-040426-2020")</f>
        <v>https://zfin.org/ZDB-GENE-040426-2020</v>
      </c>
      <c r="I615" t="s">
        <v>1843</v>
      </c>
    </row>
    <row r="616" spans="1:9">
      <c r="A616">
        <v>1.53421290831181E-2</v>
      </c>
      <c r="B616">
        <v>0.16090175640145299</v>
      </c>
      <c r="C616">
        <v>0.157</v>
      </c>
      <c r="D616">
        <v>0.129</v>
      </c>
      <c r="E616">
        <v>1</v>
      </c>
      <c r="F616" t="s">
        <v>1844</v>
      </c>
      <c r="G616" t="s">
        <v>1845</v>
      </c>
      <c r="H616" t="str">
        <f>HYPERLINK("https://zfin.org/ZDB-GENE-040707-1")</f>
        <v>https://zfin.org/ZDB-GENE-040707-1</v>
      </c>
      <c r="I616" t="s">
        <v>1846</v>
      </c>
    </row>
    <row r="617" spans="1:9">
      <c r="A617">
        <v>1.6716161745594801E-2</v>
      </c>
      <c r="B617">
        <v>0.130045752766454</v>
      </c>
      <c r="C617">
        <v>0.40699999999999997</v>
      </c>
      <c r="D617">
        <v>0.38300000000000001</v>
      </c>
      <c r="E617">
        <v>1</v>
      </c>
      <c r="F617" t="s">
        <v>1847</v>
      </c>
      <c r="G617" t="s">
        <v>1848</v>
      </c>
      <c r="H617" t="str">
        <f>HYPERLINK("https://zfin.org/")</f>
        <v>https://zfin.org/</v>
      </c>
    </row>
    <row r="618" spans="1:9">
      <c r="A618">
        <v>1.71505120348153E-2</v>
      </c>
      <c r="B618">
        <v>0.13730881487101601</v>
      </c>
      <c r="C618">
        <v>0.14699999999999999</v>
      </c>
      <c r="D618">
        <v>0.121</v>
      </c>
      <c r="E618">
        <v>1</v>
      </c>
      <c r="F618" t="s">
        <v>1849</v>
      </c>
      <c r="G618" t="s">
        <v>1850</v>
      </c>
      <c r="H618" t="str">
        <f>HYPERLINK("https://zfin.org/ZDB-GENE-031002-10")</f>
        <v>https://zfin.org/ZDB-GENE-031002-10</v>
      </c>
      <c r="I618" t="s">
        <v>1851</v>
      </c>
    </row>
    <row r="619" spans="1:9">
      <c r="A619">
        <v>1.7365508028672899E-2</v>
      </c>
      <c r="B619">
        <v>0.110799439320203</v>
      </c>
      <c r="C619">
        <v>0.56899999999999995</v>
      </c>
      <c r="D619">
        <v>0.57299999999999995</v>
      </c>
      <c r="E619">
        <v>1</v>
      </c>
      <c r="F619" t="s">
        <v>1852</v>
      </c>
      <c r="G619" t="s">
        <v>1853</v>
      </c>
      <c r="H619" t="str">
        <f>HYPERLINK("https://zfin.org/ZDB-GENE-030131-6544")</f>
        <v>https://zfin.org/ZDB-GENE-030131-6544</v>
      </c>
      <c r="I619" t="s">
        <v>1854</v>
      </c>
    </row>
    <row r="620" spans="1:9">
      <c r="A620">
        <v>1.77312093208618E-2</v>
      </c>
      <c r="B620">
        <v>0.139285323913764</v>
      </c>
      <c r="C620">
        <v>0.59599999999999997</v>
      </c>
      <c r="D620">
        <v>0.61899999999999999</v>
      </c>
      <c r="E620">
        <v>1</v>
      </c>
      <c r="F620" t="s">
        <v>1855</v>
      </c>
      <c r="G620" t="s">
        <v>1856</v>
      </c>
      <c r="H620" t="str">
        <f>HYPERLINK("https://zfin.org/")</f>
        <v>https://zfin.org/</v>
      </c>
    </row>
    <row r="621" spans="1:9">
      <c r="A621">
        <v>2.0680185185683399E-2</v>
      </c>
      <c r="B621">
        <v>0.13002879081383101</v>
      </c>
      <c r="C621">
        <v>0.113</v>
      </c>
      <c r="D621">
        <v>8.8999999999999996E-2</v>
      </c>
      <c r="E621">
        <v>1</v>
      </c>
      <c r="F621" t="s">
        <v>1857</v>
      </c>
      <c r="G621" t="s">
        <v>1858</v>
      </c>
      <c r="H621" t="str">
        <f>HYPERLINK("https://zfin.org/ZDB-GENE-060503-86")</f>
        <v>https://zfin.org/ZDB-GENE-060503-86</v>
      </c>
      <c r="I621" t="s">
        <v>1859</v>
      </c>
    </row>
    <row r="622" spans="1:9">
      <c r="A622">
        <v>2.1555692510621002E-2</v>
      </c>
      <c r="B622">
        <v>0.195290066726481</v>
      </c>
      <c r="C622">
        <v>0.17399999999999999</v>
      </c>
      <c r="D622">
        <v>0.14699999999999999</v>
      </c>
      <c r="E622">
        <v>1</v>
      </c>
      <c r="F622" t="s">
        <v>1860</v>
      </c>
      <c r="G622" t="s">
        <v>1861</v>
      </c>
      <c r="H622" t="str">
        <f>HYPERLINK("https://zfin.org/ZDB-GENE-041001-212")</f>
        <v>https://zfin.org/ZDB-GENE-041001-212</v>
      </c>
      <c r="I622" t="s">
        <v>1862</v>
      </c>
    </row>
    <row r="623" spans="1:9">
      <c r="A623">
        <v>2.3283545844960601E-2</v>
      </c>
      <c r="B623">
        <v>0.13161129280605499</v>
      </c>
      <c r="C623">
        <v>0.10199999999999999</v>
      </c>
      <c r="D623">
        <v>7.9000000000000001E-2</v>
      </c>
      <c r="E623">
        <v>1</v>
      </c>
      <c r="F623" t="s">
        <v>1863</v>
      </c>
      <c r="G623" t="s">
        <v>1864</v>
      </c>
      <c r="H623" t="str">
        <f>HYPERLINK("https://zfin.org/ZDB-GENE-020320-4")</f>
        <v>https://zfin.org/ZDB-GENE-020320-4</v>
      </c>
      <c r="I623" t="s">
        <v>1865</v>
      </c>
    </row>
    <row r="624" spans="1:9">
      <c r="A624">
        <v>2.3562523994888101E-2</v>
      </c>
      <c r="B624">
        <v>0.26918011715041501</v>
      </c>
      <c r="C624">
        <v>0.151</v>
      </c>
      <c r="D624">
        <v>0.128</v>
      </c>
      <c r="E624">
        <v>1</v>
      </c>
      <c r="F624" t="s">
        <v>1866</v>
      </c>
      <c r="G624" t="s">
        <v>1867</v>
      </c>
      <c r="H624" t="str">
        <f>HYPERLINK("https://zfin.org/ZDB-GENE-060815-1")</f>
        <v>https://zfin.org/ZDB-GENE-060815-1</v>
      </c>
      <c r="I624" t="s">
        <v>1868</v>
      </c>
    </row>
    <row r="625" spans="1:9">
      <c r="A625">
        <v>2.37933000510922E-2</v>
      </c>
      <c r="B625">
        <v>0.18713437558896701</v>
      </c>
      <c r="C625">
        <v>0.48</v>
      </c>
      <c r="D625">
        <v>0.48299999999999998</v>
      </c>
      <c r="E625">
        <v>1</v>
      </c>
      <c r="F625" t="s">
        <v>1869</v>
      </c>
      <c r="G625" t="s">
        <v>1870</v>
      </c>
      <c r="H625" t="str">
        <f>HYPERLINK("https://zfin.org/ZDB-GENE-040426-2879")</f>
        <v>https://zfin.org/ZDB-GENE-040426-2879</v>
      </c>
      <c r="I625" t="s">
        <v>1871</v>
      </c>
    </row>
    <row r="626" spans="1:9">
      <c r="A626">
        <v>2.75770768173693E-2</v>
      </c>
      <c r="B626">
        <v>0.117586701946964</v>
      </c>
      <c r="C626">
        <v>0.93100000000000005</v>
      </c>
      <c r="D626">
        <v>0.94899999999999995</v>
      </c>
      <c r="E626">
        <v>1</v>
      </c>
      <c r="F626" t="s">
        <v>1872</v>
      </c>
      <c r="G626" t="s">
        <v>1873</v>
      </c>
      <c r="H626" t="str">
        <f>HYPERLINK("https://zfin.org/ZDB-GENE-040426-1508")</f>
        <v>https://zfin.org/ZDB-GENE-040426-1508</v>
      </c>
      <c r="I626" t="s">
        <v>1874</v>
      </c>
    </row>
    <row r="627" spans="1:9">
      <c r="A627">
        <v>3.0044138571146399E-2</v>
      </c>
      <c r="B627">
        <v>0.14838507674277299</v>
      </c>
      <c r="C627">
        <v>0.14599999999999999</v>
      </c>
      <c r="D627">
        <v>0.122</v>
      </c>
      <c r="E627">
        <v>1</v>
      </c>
      <c r="F627" t="s">
        <v>1875</v>
      </c>
      <c r="G627" t="s">
        <v>1876</v>
      </c>
      <c r="H627" t="str">
        <f>HYPERLINK("https://zfin.org/ZDB-GENE-990603-12")</f>
        <v>https://zfin.org/ZDB-GENE-990603-12</v>
      </c>
      <c r="I627" t="s">
        <v>1877</v>
      </c>
    </row>
    <row r="628" spans="1:9">
      <c r="A628">
        <v>3.2662791318857298E-2</v>
      </c>
      <c r="B628">
        <v>0.138057847392625</v>
      </c>
      <c r="C628">
        <v>0.14299999999999999</v>
      </c>
      <c r="D628">
        <v>0.12</v>
      </c>
      <c r="E628">
        <v>1</v>
      </c>
      <c r="F628" t="s">
        <v>1878</v>
      </c>
      <c r="G628" t="s">
        <v>1879</v>
      </c>
      <c r="H628" t="str">
        <f>HYPERLINK("https://zfin.org/ZDB-GENE-040625-97")</f>
        <v>https://zfin.org/ZDB-GENE-040625-97</v>
      </c>
      <c r="I628" t="s">
        <v>1880</v>
      </c>
    </row>
    <row r="629" spans="1:9">
      <c r="A629">
        <v>3.8781802721808603E-2</v>
      </c>
      <c r="B629">
        <v>0.15074121613709701</v>
      </c>
      <c r="C629">
        <v>0.123</v>
      </c>
      <c r="D629">
        <v>0.10299999999999999</v>
      </c>
      <c r="E629">
        <v>1</v>
      </c>
      <c r="F629" t="s">
        <v>1881</v>
      </c>
      <c r="G629" t="s">
        <v>1882</v>
      </c>
      <c r="H629" t="str">
        <f>HYPERLINK("https://zfin.org/ZDB-GENE-091204-41")</f>
        <v>https://zfin.org/ZDB-GENE-091204-41</v>
      </c>
      <c r="I629" t="s">
        <v>1883</v>
      </c>
    </row>
    <row r="630" spans="1:9">
      <c r="A630">
        <v>4.16511413484962E-2</v>
      </c>
      <c r="B630">
        <v>0.131702965174293</v>
      </c>
      <c r="C630">
        <v>0.20100000000000001</v>
      </c>
      <c r="D630">
        <v>0.17799999999999999</v>
      </c>
      <c r="E630">
        <v>1</v>
      </c>
      <c r="F630" t="s">
        <v>1884</v>
      </c>
      <c r="G630" t="s">
        <v>1885</v>
      </c>
      <c r="H630" t="str">
        <f>HYPERLINK("https://zfin.org/ZDB-GENE-041010-201")</f>
        <v>https://zfin.org/ZDB-GENE-041010-201</v>
      </c>
      <c r="I630" t="s">
        <v>1886</v>
      </c>
    </row>
    <row r="631" spans="1:9">
      <c r="A631">
        <v>4.5174447909054803E-2</v>
      </c>
      <c r="B631">
        <v>0.20858832059303001</v>
      </c>
      <c r="C631">
        <v>0.315</v>
      </c>
      <c r="D631">
        <v>0.29299999999999998</v>
      </c>
      <c r="E631">
        <v>1</v>
      </c>
      <c r="F631" t="s">
        <v>1887</v>
      </c>
      <c r="G631" t="s">
        <v>1888</v>
      </c>
      <c r="H631" t="str">
        <f>HYPERLINK("https://zfin.org/ZDB-GENE-980526-521")</f>
        <v>https://zfin.org/ZDB-GENE-980526-521</v>
      </c>
      <c r="I631" t="s">
        <v>1889</v>
      </c>
    </row>
    <row r="632" spans="1:9">
      <c r="A632">
        <v>4.9145409991949898E-2</v>
      </c>
      <c r="B632">
        <v>0.13568275665899501</v>
      </c>
      <c r="C632">
        <v>0.11700000000000001</v>
      </c>
      <c r="D632">
        <v>9.8000000000000004E-2</v>
      </c>
      <c r="E632">
        <v>1</v>
      </c>
      <c r="F632" t="s">
        <v>1890</v>
      </c>
      <c r="G632" t="s">
        <v>1891</v>
      </c>
      <c r="H632" t="str">
        <f>HYPERLINK("https://zfin.org/ZDB-GENE-080204-87")</f>
        <v>https://zfin.org/ZDB-GENE-080204-87</v>
      </c>
      <c r="I632" t="s">
        <v>1892</v>
      </c>
    </row>
    <row r="633" spans="1:9">
      <c r="A633">
        <v>4.9666492192127099E-2</v>
      </c>
      <c r="B633">
        <v>0.12068874512733301</v>
      </c>
      <c r="C633">
        <v>0.125</v>
      </c>
      <c r="D633">
        <v>0.104</v>
      </c>
      <c r="E633">
        <v>1</v>
      </c>
      <c r="F633" t="s">
        <v>1893</v>
      </c>
      <c r="G633" t="s">
        <v>1894</v>
      </c>
      <c r="H633" t="str">
        <f>HYPERLINK("https://zfin.org/ZDB-GENE-040426-2370")</f>
        <v>https://zfin.org/ZDB-GENE-040426-2370</v>
      </c>
      <c r="I633" t="s">
        <v>1895</v>
      </c>
    </row>
    <row r="634" spans="1:9">
      <c r="A634">
        <v>5.42014588361555E-2</v>
      </c>
      <c r="B634">
        <v>0.13497196620487301</v>
      </c>
      <c r="C634">
        <v>0.27900000000000003</v>
      </c>
      <c r="D634">
        <v>0.25600000000000001</v>
      </c>
      <c r="E634">
        <v>1</v>
      </c>
      <c r="F634" t="s">
        <v>1896</v>
      </c>
      <c r="G634" t="s">
        <v>1897</v>
      </c>
      <c r="H634" t="str">
        <f>HYPERLINK("https://zfin.org/ZDB-GENE-030131-7785")</f>
        <v>https://zfin.org/ZDB-GENE-030131-7785</v>
      </c>
      <c r="I634" t="s">
        <v>1898</v>
      </c>
    </row>
    <row r="635" spans="1:9">
      <c r="A635">
        <v>5.6416212551170901E-2</v>
      </c>
      <c r="B635">
        <v>0.12241630605135401</v>
      </c>
      <c r="C635">
        <v>0.127</v>
      </c>
      <c r="D635">
        <v>0.108</v>
      </c>
      <c r="E635">
        <v>1</v>
      </c>
      <c r="F635" t="s">
        <v>1899</v>
      </c>
      <c r="G635" t="s">
        <v>1900</v>
      </c>
      <c r="H635" t="str">
        <f>HYPERLINK("https://zfin.org/ZDB-GENE-080218-25")</f>
        <v>https://zfin.org/ZDB-GENE-080218-25</v>
      </c>
      <c r="I635" t="s">
        <v>1901</v>
      </c>
    </row>
    <row r="636" spans="1:9">
      <c r="A636">
        <v>5.8344044552987702E-2</v>
      </c>
      <c r="B636">
        <v>0.137778925633741</v>
      </c>
      <c r="C636">
        <v>0.40200000000000002</v>
      </c>
      <c r="D636">
        <v>0.39400000000000002</v>
      </c>
      <c r="E636">
        <v>1</v>
      </c>
      <c r="F636" t="s">
        <v>1902</v>
      </c>
      <c r="G636" t="s">
        <v>1903</v>
      </c>
      <c r="H636" t="str">
        <f>HYPERLINK("https://zfin.org/ZDB-GENE-050417-338")</f>
        <v>https://zfin.org/ZDB-GENE-050417-338</v>
      </c>
      <c r="I636" t="s">
        <v>1904</v>
      </c>
    </row>
    <row r="637" spans="1:9">
      <c r="A637">
        <v>6.3352135937211507E-2</v>
      </c>
      <c r="B637">
        <v>0.10799836288522401</v>
      </c>
      <c r="C637">
        <v>0.10199999999999999</v>
      </c>
      <c r="D637">
        <v>8.4000000000000005E-2</v>
      </c>
      <c r="E637">
        <v>1</v>
      </c>
      <c r="F637" t="s">
        <v>1905</v>
      </c>
      <c r="G637" t="s">
        <v>1906</v>
      </c>
      <c r="H637" t="str">
        <f>HYPERLINK("https://zfin.org/ZDB-GENE-100812-2")</f>
        <v>https://zfin.org/ZDB-GENE-100812-2</v>
      </c>
      <c r="I637" t="s">
        <v>1907</v>
      </c>
    </row>
    <row r="638" spans="1:9">
      <c r="A638">
        <v>6.5792320207012395E-2</v>
      </c>
      <c r="B638">
        <v>0.14294529135466499</v>
      </c>
      <c r="C638">
        <v>0.128</v>
      </c>
      <c r="D638">
        <v>0.108</v>
      </c>
      <c r="E638">
        <v>1</v>
      </c>
      <c r="F638" t="s">
        <v>1908</v>
      </c>
      <c r="G638" t="s">
        <v>1909</v>
      </c>
      <c r="H638" t="str">
        <f>HYPERLINK("https://zfin.org/")</f>
        <v>https://zfin.org/</v>
      </c>
    </row>
    <row r="639" spans="1:9">
      <c r="A639">
        <v>6.8415949364711695E-2</v>
      </c>
      <c r="B639">
        <v>0.42555166150861901</v>
      </c>
      <c r="C639">
        <v>0.14499999999999999</v>
      </c>
      <c r="D639">
        <v>0.125</v>
      </c>
      <c r="E639">
        <v>1</v>
      </c>
      <c r="F639" t="s">
        <v>1910</v>
      </c>
      <c r="G639" t="s">
        <v>1911</v>
      </c>
      <c r="H639" t="str">
        <f>HYPERLINK("https://zfin.org/")</f>
        <v>https://zfin.org/</v>
      </c>
    </row>
    <row r="640" spans="1:9">
      <c r="A640">
        <v>6.9554617026985302E-2</v>
      </c>
      <c r="B640">
        <v>0.17563477401197</v>
      </c>
      <c r="C640">
        <v>0.22700000000000001</v>
      </c>
      <c r="D640">
        <v>0.21</v>
      </c>
      <c r="E640">
        <v>1</v>
      </c>
      <c r="F640" t="s">
        <v>1912</v>
      </c>
      <c r="G640" t="s">
        <v>1913</v>
      </c>
      <c r="H640" t="str">
        <f>HYPERLINK("https://zfin.org/ZDB-GENE-070112-292")</f>
        <v>https://zfin.org/ZDB-GENE-070112-292</v>
      </c>
      <c r="I640" t="s">
        <v>1914</v>
      </c>
    </row>
    <row r="641" spans="1:9">
      <c r="A641">
        <v>7.3737997260042404E-2</v>
      </c>
      <c r="B641">
        <v>0.15727176684862099</v>
      </c>
      <c r="C641">
        <v>0.21099999999999999</v>
      </c>
      <c r="D641">
        <v>0.19500000000000001</v>
      </c>
      <c r="E641">
        <v>1</v>
      </c>
      <c r="F641" t="s">
        <v>1915</v>
      </c>
      <c r="G641" t="s">
        <v>1916</v>
      </c>
      <c r="H641" t="str">
        <f>HYPERLINK("https://zfin.org/ZDB-GENE-040912-49")</f>
        <v>https://zfin.org/ZDB-GENE-040912-49</v>
      </c>
      <c r="I641" t="s">
        <v>1917</v>
      </c>
    </row>
    <row r="642" spans="1:9">
      <c r="A642">
        <v>7.54663819498885E-2</v>
      </c>
      <c r="B642">
        <v>0.13995702643289701</v>
      </c>
      <c r="C642">
        <v>0.14199999999999999</v>
      </c>
      <c r="D642">
        <v>0.124</v>
      </c>
      <c r="E642">
        <v>1</v>
      </c>
      <c r="F642" t="s">
        <v>1918</v>
      </c>
      <c r="G642" t="s">
        <v>1919</v>
      </c>
      <c r="H642" t="str">
        <f>HYPERLINK("https://zfin.org/ZDB-GENE-131127-97")</f>
        <v>https://zfin.org/ZDB-GENE-131127-97</v>
      </c>
      <c r="I642" t="s">
        <v>1920</v>
      </c>
    </row>
    <row r="643" spans="1:9">
      <c r="A643">
        <v>7.8519665843898301E-2</v>
      </c>
      <c r="B643">
        <v>0.123061009905826</v>
      </c>
      <c r="C643">
        <v>0.52</v>
      </c>
      <c r="D643">
        <v>0.53400000000000003</v>
      </c>
      <c r="E643">
        <v>1</v>
      </c>
      <c r="F643" t="s">
        <v>1921</v>
      </c>
      <c r="G643" t="s">
        <v>1922</v>
      </c>
      <c r="H643" t="str">
        <f>HYPERLINK("https://zfin.org/ZDB-GENE-141212-380")</f>
        <v>https://zfin.org/ZDB-GENE-141212-380</v>
      </c>
      <c r="I643" t="s">
        <v>1923</v>
      </c>
    </row>
    <row r="644" spans="1:9">
      <c r="A644">
        <v>8.1599297783052097E-2</v>
      </c>
      <c r="B644">
        <v>0.12658789529770301</v>
      </c>
      <c r="C644">
        <v>0.24199999999999999</v>
      </c>
      <c r="D644">
        <v>0.28000000000000003</v>
      </c>
      <c r="E644">
        <v>1</v>
      </c>
      <c r="F644" t="s">
        <v>1924</v>
      </c>
      <c r="G644" t="s">
        <v>1925</v>
      </c>
      <c r="H644" t="str">
        <f>HYPERLINK("https://zfin.org/ZDB-GENE-031006-14")</f>
        <v>https://zfin.org/ZDB-GENE-031006-14</v>
      </c>
      <c r="I644" t="s">
        <v>1926</v>
      </c>
    </row>
    <row r="645" spans="1:9">
      <c r="A645">
        <v>8.7150625157796993E-2</v>
      </c>
      <c r="B645">
        <v>0.13301399867047001</v>
      </c>
      <c r="C645">
        <v>0.12</v>
      </c>
      <c r="D645">
        <v>0.104</v>
      </c>
      <c r="E645">
        <v>1</v>
      </c>
      <c r="F645" t="s">
        <v>1927</v>
      </c>
      <c r="G645" t="s">
        <v>1928</v>
      </c>
      <c r="H645" t="str">
        <f>HYPERLINK("https://zfin.org/ZDB-GENE-060929-604")</f>
        <v>https://zfin.org/ZDB-GENE-060929-604</v>
      </c>
      <c r="I645" t="s">
        <v>1929</v>
      </c>
    </row>
    <row r="646" spans="1:9">
      <c r="A646">
        <v>8.7473160715667797E-2</v>
      </c>
      <c r="B646">
        <v>0.10785151720854801</v>
      </c>
      <c r="C646">
        <v>0.13200000000000001</v>
      </c>
      <c r="D646">
        <v>0.114</v>
      </c>
      <c r="E646">
        <v>1</v>
      </c>
      <c r="F646" t="s">
        <v>1930</v>
      </c>
      <c r="G646" t="s">
        <v>1931</v>
      </c>
      <c r="H646" t="str">
        <f>HYPERLINK("https://zfin.org/ZDB-GENE-030131-451")</f>
        <v>https://zfin.org/ZDB-GENE-030131-451</v>
      </c>
      <c r="I646" t="s">
        <v>1932</v>
      </c>
    </row>
    <row r="647" spans="1:9">
      <c r="A647">
        <v>8.8301685849368705E-2</v>
      </c>
      <c r="B647">
        <v>0.18767665841551601</v>
      </c>
      <c r="C647">
        <v>0.20399999999999999</v>
      </c>
      <c r="D647">
        <v>0.19</v>
      </c>
      <c r="E647">
        <v>1</v>
      </c>
      <c r="F647" t="s">
        <v>1933</v>
      </c>
      <c r="G647" t="s">
        <v>1934</v>
      </c>
      <c r="H647" t="str">
        <f>HYPERLINK("https://zfin.org/ZDB-GENE-030131-1257")</f>
        <v>https://zfin.org/ZDB-GENE-030131-1257</v>
      </c>
      <c r="I647" t="s">
        <v>1935</v>
      </c>
    </row>
    <row r="648" spans="1:9">
      <c r="A648">
        <v>8.8546136089535904E-2</v>
      </c>
      <c r="B648">
        <v>0.10183076128707701</v>
      </c>
      <c r="C648">
        <v>0.10100000000000001</v>
      </c>
      <c r="D648">
        <v>8.4000000000000005E-2</v>
      </c>
      <c r="E648">
        <v>1</v>
      </c>
      <c r="F648" t="s">
        <v>1936</v>
      </c>
      <c r="G648" t="s">
        <v>1937</v>
      </c>
      <c r="H648" t="str">
        <f>HYPERLINK("https://zfin.org/ZDB-GENE-041212-18")</f>
        <v>https://zfin.org/ZDB-GENE-041212-18</v>
      </c>
      <c r="I648" t="s">
        <v>1938</v>
      </c>
    </row>
    <row r="649" spans="1:9">
      <c r="A649">
        <v>8.9674391000171605E-2</v>
      </c>
      <c r="B649">
        <v>0.15140273144091501</v>
      </c>
      <c r="C649">
        <v>0.19600000000000001</v>
      </c>
      <c r="D649">
        <v>0.18</v>
      </c>
      <c r="E649">
        <v>1</v>
      </c>
      <c r="F649" t="s">
        <v>1939</v>
      </c>
      <c r="G649" t="s">
        <v>1940</v>
      </c>
      <c r="H649" t="str">
        <f>HYPERLINK("https://zfin.org/ZDB-GENE-030131-5561")</f>
        <v>https://zfin.org/ZDB-GENE-030131-5561</v>
      </c>
      <c r="I649" t="s">
        <v>1941</v>
      </c>
    </row>
    <row r="650" spans="1:9">
      <c r="A650">
        <v>9.2076772238137705E-2</v>
      </c>
      <c r="B650">
        <v>0.15110614962114899</v>
      </c>
      <c r="C650">
        <v>0.29299999999999998</v>
      </c>
      <c r="D650">
        <v>0.28299999999999997</v>
      </c>
      <c r="E650">
        <v>1</v>
      </c>
      <c r="F650" t="s">
        <v>1942</v>
      </c>
      <c r="G650" t="s">
        <v>1943</v>
      </c>
      <c r="H650" t="str">
        <f>HYPERLINK("https://zfin.org/ZDB-GENE-041114-44")</f>
        <v>https://zfin.org/ZDB-GENE-041114-44</v>
      </c>
      <c r="I650" t="s">
        <v>1944</v>
      </c>
    </row>
    <row r="651" spans="1:9">
      <c r="A651">
        <v>9.3808342827202407E-2</v>
      </c>
      <c r="B651">
        <v>0.13677200237228901</v>
      </c>
      <c r="C651">
        <v>0.41299999999999998</v>
      </c>
      <c r="D651">
        <v>0.41599999999999998</v>
      </c>
      <c r="E651">
        <v>1</v>
      </c>
      <c r="F651" t="s">
        <v>1945</v>
      </c>
      <c r="G651" t="s">
        <v>1946</v>
      </c>
      <c r="H651" t="str">
        <f>HYPERLINK("https://zfin.org/ZDB-GENE-040426-1076")</f>
        <v>https://zfin.org/ZDB-GENE-040426-1076</v>
      </c>
      <c r="I651" t="s">
        <v>1947</v>
      </c>
    </row>
    <row r="652" spans="1:9">
      <c r="A652">
        <v>9.5443019307522706E-2</v>
      </c>
      <c r="B652">
        <v>0.14921409672046099</v>
      </c>
      <c r="C652">
        <v>0.104</v>
      </c>
      <c r="D652">
        <v>8.8999999999999996E-2</v>
      </c>
      <c r="E652">
        <v>1</v>
      </c>
      <c r="F652" t="s">
        <v>1948</v>
      </c>
      <c r="G652" t="s">
        <v>1949</v>
      </c>
      <c r="H652" t="str">
        <f>HYPERLINK("https://zfin.org/ZDB-GENE-110718-2")</f>
        <v>https://zfin.org/ZDB-GENE-110718-2</v>
      </c>
      <c r="I652" t="s">
        <v>1950</v>
      </c>
    </row>
    <row r="653" spans="1:9">
      <c r="A653">
        <v>0.101455142312073</v>
      </c>
      <c r="B653">
        <v>0.10112475402778399</v>
      </c>
      <c r="C653">
        <v>0.16600000000000001</v>
      </c>
      <c r="D653">
        <v>0.14799999999999999</v>
      </c>
      <c r="E653">
        <v>1</v>
      </c>
      <c r="F653" t="s">
        <v>1951</v>
      </c>
      <c r="G653" t="s">
        <v>1952</v>
      </c>
      <c r="H653" t="str">
        <f>HYPERLINK("https://zfin.org/")</f>
        <v>https://zfin.org/</v>
      </c>
    </row>
    <row r="654" spans="1:9">
      <c r="A654">
        <v>0.10370384715199001</v>
      </c>
      <c r="B654">
        <v>0.15534087945470501</v>
      </c>
      <c r="C654">
        <v>0.252</v>
      </c>
      <c r="D654">
        <v>0.23799999999999999</v>
      </c>
      <c r="E654">
        <v>1</v>
      </c>
      <c r="F654" t="s">
        <v>1953</v>
      </c>
      <c r="G654" t="s">
        <v>1954</v>
      </c>
      <c r="H654" t="str">
        <f>HYPERLINK("https://zfin.org/ZDB-GENE-000616-2")</f>
        <v>https://zfin.org/ZDB-GENE-000616-2</v>
      </c>
      <c r="I654" t="s">
        <v>1955</v>
      </c>
    </row>
    <row r="655" spans="1:9">
      <c r="A655">
        <v>0.11498641930157701</v>
      </c>
      <c r="B655">
        <v>0.13922853957342499</v>
      </c>
      <c r="C655">
        <v>0.187</v>
      </c>
      <c r="D655">
        <v>0.17399999999999999</v>
      </c>
      <c r="E655">
        <v>1</v>
      </c>
      <c r="F655" t="s">
        <v>1956</v>
      </c>
      <c r="G655" t="s">
        <v>1957</v>
      </c>
      <c r="H655" t="str">
        <f>HYPERLINK("https://zfin.org/ZDB-GENE-040426-2137")</f>
        <v>https://zfin.org/ZDB-GENE-040426-2137</v>
      </c>
      <c r="I655" t="s">
        <v>1958</v>
      </c>
    </row>
    <row r="656" spans="1:9">
      <c r="A656">
        <v>0.116291036429785</v>
      </c>
      <c r="B656">
        <v>0.120191792286934</v>
      </c>
      <c r="C656">
        <v>0.104</v>
      </c>
      <c r="D656">
        <v>8.8999999999999996E-2</v>
      </c>
      <c r="E656">
        <v>1</v>
      </c>
      <c r="F656" t="s">
        <v>1959</v>
      </c>
      <c r="G656" t="s">
        <v>1960</v>
      </c>
      <c r="H656" t="str">
        <f>HYPERLINK("https://zfin.org/ZDB-GENE-120926-3")</f>
        <v>https://zfin.org/ZDB-GENE-120926-3</v>
      </c>
      <c r="I656" t="s">
        <v>1961</v>
      </c>
    </row>
    <row r="657" spans="1:9">
      <c r="A657">
        <v>0.11920944373336</v>
      </c>
      <c r="B657">
        <v>0.12629236964613499</v>
      </c>
      <c r="C657">
        <v>0.152</v>
      </c>
      <c r="D657">
        <v>0.13700000000000001</v>
      </c>
      <c r="E657">
        <v>1</v>
      </c>
      <c r="F657" t="s">
        <v>1962</v>
      </c>
      <c r="G657" t="s">
        <v>1963</v>
      </c>
      <c r="H657" t="str">
        <f>HYPERLINK("https://zfin.org/ZDB-GENE-070301-5")</f>
        <v>https://zfin.org/ZDB-GENE-070301-5</v>
      </c>
      <c r="I657" t="s">
        <v>1964</v>
      </c>
    </row>
    <row r="658" spans="1:9">
      <c r="A658">
        <v>0.14553217570820601</v>
      </c>
      <c r="B658">
        <v>0.117170996451488</v>
      </c>
      <c r="C658">
        <v>0.12</v>
      </c>
      <c r="D658">
        <v>0.106</v>
      </c>
      <c r="E658">
        <v>1</v>
      </c>
      <c r="F658" t="s">
        <v>1965</v>
      </c>
      <c r="G658" t="s">
        <v>1966</v>
      </c>
      <c r="H658" t="str">
        <f>HYPERLINK("https://zfin.org/ZDB-GENE-011128-1")</f>
        <v>https://zfin.org/ZDB-GENE-011128-1</v>
      </c>
      <c r="I658" t="s">
        <v>1967</v>
      </c>
    </row>
    <row r="659" spans="1:9">
      <c r="A659">
        <v>0.14598101143214501</v>
      </c>
      <c r="B659">
        <v>0.109737710088333</v>
      </c>
      <c r="C659">
        <v>0.36699999999999999</v>
      </c>
      <c r="D659">
        <v>0.36299999999999999</v>
      </c>
      <c r="E659">
        <v>1</v>
      </c>
      <c r="F659" t="s">
        <v>1968</v>
      </c>
      <c r="G659" t="s">
        <v>1969</v>
      </c>
      <c r="H659" t="str">
        <f>HYPERLINK("https://zfin.org/ZDB-GENE-040426-2648")</f>
        <v>https://zfin.org/ZDB-GENE-040426-2648</v>
      </c>
      <c r="I659" t="s">
        <v>1970</v>
      </c>
    </row>
    <row r="660" spans="1:9">
      <c r="A660">
        <v>0.14850785611140599</v>
      </c>
      <c r="B660">
        <v>0.126440170465274</v>
      </c>
      <c r="C660">
        <v>0.38300000000000001</v>
      </c>
      <c r="D660">
        <v>0.38500000000000001</v>
      </c>
      <c r="E660">
        <v>1</v>
      </c>
      <c r="F660" t="s">
        <v>1971</v>
      </c>
      <c r="G660" t="s">
        <v>1972</v>
      </c>
      <c r="H660" t="str">
        <f>HYPERLINK("https://zfin.org/ZDB-GENE-040718-371")</f>
        <v>https://zfin.org/ZDB-GENE-040718-371</v>
      </c>
      <c r="I660" t="s">
        <v>1973</v>
      </c>
    </row>
    <row r="661" spans="1:9">
      <c r="A661">
        <v>0.16120077817648801</v>
      </c>
      <c r="B661">
        <v>0.13466455517857401</v>
      </c>
      <c r="C661">
        <v>0.53900000000000003</v>
      </c>
      <c r="D661">
        <v>0.55600000000000005</v>
      </c>
      <c r="E661">
        <v>1</v>
      </c>
      <c r="F661" t="s">
        <v>1974</v>
      </c>
      <c r="G661" t="s">
        <v>1975</v>
      </c>
      <c r="H661" t="str">
        <f>HYPERLINK("https://zfin.org/ZDB-GENE-051023-8")</f>
        <v>https://zfin.org/ZDB-GENE-051023-8</v>
      </c>
      <c r="I661" t="s">
        <v>1976</v>
      </c>
    </row>
    <row r="662" spans="1:9">
      <c r="A662">
        <v>0.161976292645925</v>
      </c>
      <c r="B662">
        <v>0.141937358411902</v>
      </c>
      <c r="C662">
        <v>0.22800000000000001</v>
      </c>
      <c r="D662">
        <v>0.219</v>
      </c>
      <c r="E662">
        <v>1</v>
      </c>
      <c r="F662" t="s">
        <v>1977</v>
      </c>
      <c r="G662" t="s">
        <v>1978</v>
      </c>
      <c r="H662" t="str">
        <f>HYPERLINK("https://zfin.org/ZDB-GENE-040426-1087")</f>
        <v>https://zfin.org/ZDB-GENE-040426-1087</v>
      </c>
      <c r="I662" t="s">
        <v>1979</v>
      </c>
    </row>
    <row r="663" spans="1:9">
      <c r="A663">
        <v>0.16937249932544099</v>
      </c>
      <c r="B663">
        <v>0.11235074383983699</v>
      </c>
      <c r="C663">
        <v>0.123</v>
      </c>
      <c r="D663">
        <v>0.111</v>
      </c>
      <c r="E663">
        <v>1</v>
      </c>
      <c r="F663" t="s">
        <v>1980</v>
      </c>
      <c r="G663" t="s">
        <v>1981</v>
      </c>
      <c r="H663" t="str">
        <f>HYPERLINK("https://zfin.org/ZDB-GENE-041210-132")</f>
        <v>https://zfin.org/ZDB-GENE-041210-132</v>
      </c>
      <c r="I663" t="s">
        <v>1982</v>
      </c>
    </row>
    <row r="664" spans="1:9">
      <c r="A664">
        <v>0.173301208939282</v>
      </c>
      <c r="B664">
        <v>0.115603746258999</v>
      </c>
      <c r="C664">
        <v>0.29399999999999998</v>
      </c>
      <c r="D664">
        <v>0.28599999999999998</v>
      </c>
      <c r="E664">
        <v>1</v>
      </c>
      <c r="F664" t="s">
        <v>1983</v>
      </c>
      <c r="G664" t="s">
        <v>1984</v>
      </c>
      <c r="H664" t="str">
        <f>HYPERLINK("https://zfin.org/ZDB-GENE-040426-1778")</f>
        <v>https://zfin.org/ZDB-GENE-040426-1778</v>
      </c>
      <c r="I664" t="s">
        <v>1985</v>
      </c>
    </row>
    <row r="665" spans="1:9">
      <c r="A665">
        <v>0.173883133680241</v>
      </c>
      <c r="B665">
        <v>0.118808055958669</v>
      </c>
      <c r="C665">
        <v>0.13700000000000001</v>
      </c>
      <c r="D665">
        <v>0.125</v>
      </c>
      <c r="E665">
        <v>1</v>
      </c>
      <c r="F665" t="s">
        <v>1986</v>
      </c>
      <c r="G665" t="s">
        <v>1987</v>
      </c>
      <c r="H665" t="str">
        <f>HYPERLINK("https://zfin.org/ZDB-GENE-030131-3967")</f>
        <v>https://zfin.org/ZDB-GENE-030131-3967</v>
      </c>
      <c r="I665" t="s">
        <v>1988</v>
      </c>
    </row>
    <row r="666" spans="1:9">
      <c r="A666">
        <v>0.17438355994333901</v>
      </c>
      <c r="B666">
        <v>0.112077138152615</v>
      </c>
      <c r="C666">
        <v>0.153</v>
      </c>
      <c r="D666">
        <v>0.13900000000000001</v>
      </c>
      <c r="E666">
        <v>1</v>
      </c>
      <c r="F666" t="s">
        <v>1989</v>
      </c>
      <c r="G666" t="s">
        <v>1990</v>
      </c>
      <c r="H666" t="str">
        <f>HYPERLINK("https://zfin.org/ZDB-GENE-070410-115")</f>
        <v>https://zfin.org/ZDB-GENE-070410-115</v>
      </c>
      <c r="I666" t="s">
        <v>1991</v>
      </c>
    </row>
    <row r="667" spans="1:9">
      <c r="A667">
        <v>0.18254461212480999</v>
      </c>
      <c r="B667">
        <v>0.10029448004283199</v>
      </c>
      <c r="C667">
        <v>0.59599999999999997</v>
      </c>
      <c r="D667">
        <v>0.60199999999999998</v>
      </c>
      <c r="E667">
        <v>1</v>
      </c>
      <c r="F667" t="s">
        <v>1992</v>
      </c>
      <c r="G667" t="s">
        <v>1993</v>
      </c>
      <c r="H667" t="str">
        <f>HYPERLINK("https://zfin.org/ZDB-GENE-040426-2826")</f>
        <v>https://zfin.org/ZDB-GENE-040426-2826</v>
      </c>
      <c r="I667" t="s">
        <v>1994</v>
      </c>
    </row>
    <row r="668" spans="1:9">
      <c r="A668">
        <v>0.19023636214847001</v>
      </c>
      <c r="B668">
        <v>0.131721327067257</v>
      </c>
      <c r="C668">
        <v>0.14399999999999999</v>
      </c>
      <c r="D668">
        <v>0.13100000000000001</v>
      </c>
      <c r="E668">
        <v>1</v>
      </c>
      <c r="F668" t="s">
        <v>1995</v>
      </c>
      <c r="G668" t="s">
        <v>1996</v>
      </c>
      <c r="H668" t="str">
        <f>HYPERLINK("https://zfin.org/ZDB-GENE-030131-13")</f>
        <v>https://zfin.org/ZDB-GENE-030131-13</v>
      </c>
      <c r="I668" t="s">
        <v>1997</v>
      </c>
    </row>
    <row r="669" spans="1:9">
      <c r="A669">
        <v>0.19240048652070599</v>
      </c>
      <c r="B669">
        <v>0.11380098049092301</v>
      </c>
      <c r="C669">
        <v>0.33100000000000002</v>
      </c>
      <c r="D669">
        <v>0.32900000000000001</v>
      </c>
      <c r="E669">
        <v>1</v>
      </c>
      <c r="F669" t="s">
        <v>1998</v>
      </c>
      <c r="G669" t="s">
        <v>1999</v>
      </c>
      <c r="H669" t="str">
        <f>HYPERLINK("https://zfin.org/ZDB-GENE-040426-1922")</f>
        <v>https://zfin.org/ZDB-GENE-040426-1922</v>
      </c>
      <c r="I669" t="s">
        <v>2000</v>
      </c>
    </row>
    <row r="670" spans="1:9">
      <c r="A670">
        <v>0.19424191055519699</v>
      </c>
      <c r="B670">
        <v>0.108191294151083</v>
      </c>
      <c r="C670">
        <v>0.42299999999999999</v>
      </c>
      <c r="D670">
        <v>0.42699999999999999</v>
      </c>
      <c r="E670">
        <v>1</v>
      </c>
      <c r="F670" t="s">
        <v>2001</v>
      </c>
      <c r="G670" t="s">
        <v>2002</v>
      </c>
      <c r="H670" t="str">
        <f>HYPERLINK("https://zfin.org/ZDB-GENE-030131-2527")</f>
        <v>https://zfin.org/ZDB-GENE-030131-2527</v>
      </c>
      <c r="I670" t="s">
        <v>2003</v>
      </c>
    </row>
    <row r="671" spans="1:9">
      <c r="A671">
        <v>0.20363269493223901</v>
      </c>
      <c r="B671">
        <v>0.14712955480296799</v>
      </c>
      <c r="C671">
        <v>0.19400000000000001</v>
      </c>
      <c r="D671">
        <v>0.184</v>
      </c>
      <c r="E671">
        <v>1</v>
      </c>
      <c r="F671" t="s">
        <v>2004</v>
      </c>
      <c r="G671" t="s">
        <v>2005</v>
      </c>
      <c r="H671" t="str">
        <f>HYPERLINK("https://zfin.org/ZDB-GENE-020122-3")</f>
        <v>https://zfin.org/ZDB-GENE-020122-3</v>
      </c>
      <c r="I671" t="s">
        <v>2006</v>
      </c>
    </row>
    <row r="672" spans="1:9">
      <c r="A672">
        <v>0.205153487378753</v>
      </c>
      <c r="B672">
        <v>0.100403261037339</v>
      </c>
      <c r="C672">
        <v>0.114</v>
      </c>
      <c r="D672">
        <v>0.10199999999999999</v>
      </c>
      <c r="E672">
        <v>1</v>
      </c>
      <c r="F672" t="s">
        <v>2007</v>
      </c>
      <c r="G672" t="s">
        <v>2008</v>
      </c>
      <c r="H672" t="str">
        <f>HYPERLINK("https://zfin.org/ZDB-GENE-030131-3756")</f>
        <v>https://zfin.org/ZDB-GENE-030131-3756</v>
      </c>
      <c r="I672" t="s">
        <v>2009</v>
      </c>
    </row>
    <row r="673" spans="1:9">
      <c r="A673">
        <v>0.21260530728409699</v>
      </c>
      <c r="B673">
        <v>0.12714136176109</v>
      </c>
      <c r="C673">
        <v>0.185</v>
      </c>
      <c r="D673">
        <v>0.17499999999999999</v>
      </c>
      <c r="E673">
        <v>1</v>
      </c>
      <c r="F673" t="s">
        <v>2010</v>
      </c>
      <c r="G673" t="s">
        <v>2011</v>
      </c>
      <c r="H673" t="str">
        <f>HYPERLINK("https://zfin.org/ZDB-GENE-041008-214")</f>
        <v>https://zfin.org/ZDB-GENE-041008-214</v>
      </c>
      <c r="I673" t="s">
        <v>2012</v>
      </c>
    </row>
    <row r="674" spans="1:9">
      <c r="A674">
        <v>0.22994232904928999</v>
      </c>
      <c r="B674">
        <v>0.112904077879142</v>
      </c>
      <c r="C674">
        <v>0.39900000000000002</v>
      </c>
      <c r="D674">
        <v>0.40699999999999997</v>
      </c>
      <c r="E674">
        <v>1</v>
      </c>
      <c r="F674" t="s">
        <v>2013</v>
      </c>
      <c r="G674" t="s">
        <v>2014</v>
      </c>
      <c r="H674" t="str">
        <f>HYPERLINK("https://zfin.org/ZDB-GENE-020322-1")</f>
        <v>https://zfin.org/ZDB-GENE-020322-1</v>
      </c>
      <c r="I674" t="s">
        <v>2015</v>
      </c>
    </row>
    <row r="675" spans="1:9">
      <c r="A675">
        <v>0.23185988644032501</v>
      </c>
      <c r="B675">
        <v>0.12732554729370699</v>
      </c>
      <c r="C675">
        <v>0.24</v>
      </c>
      <c r="D675">
        <v>0.23100000000000001</v>
      </c>
      <c r="E675">
        <v>1</v>
      </c>
      <c r="F675" t="s">
        <v>2016</v>
      </c>
      <c r="G675" t="s">
        <v>2017</v>
      </c>
      <c r="H675" t="str">
        <f>HYPERLINK("https://zfin.org/ZDB-GENE-030131-7145")</f>
        <v>https://zfin.org/ZDB-GENE-030131-7145</v>
      </c>
      <c r="I675" t="s">
        <v>2018</v>
      </c>
    </row>
    <row r="676" spans="1:9">
      <c r="A676">
        <v>0.23494541866303201</v>
      </c>
      <c r="B676">
        <v>0.121381177790543</v>
      </c>
      <c r="C676">
        <v>0.13100000000000001</v>
      </c>
      <c r="D676">
        <v>0.121</v>
      </c>
      <c r="E676">
        <v>1</v>
      </c>
      <c r="F676" t="s">
        <v>2019</v>
      </c>
      <c r="G676" t="s">
        <v>2020</v>
      </c>
      <c r="H676" t="str">
        <f>HYPERLINK("https://zfin.org/ZDB-GENE-141222-38")</f>
        <v>https://zfin.org/ZDB-GENE-141222-38</v>
      </c>
      <c r="I676" t="s">
        <v>2021</v>
      </c>
    </row>
    <row r="677" spans="1:9">
      <c r="A677">
        <v>0.246792250063994</v>
      </c>
      <c r="B677">
        <v>0.14102053047341201</v>
      </c>
      <c r="C677">
        <v>0.23400000000000001</v>
      </c>
      <c r="D677">
        <v>0.22900000000000001</v>
      </c>
      <c r="E677">
        <v>1</v>
      </c>
      <c r="F677" t="s">
        <v>2022</v>
      </c>
      <c r="G677" t="s">
        <v>2023</v>
      </c>
      <c r="H677" t="str">
        <f>HYPERLINK("https://zfin.org/ZDB-GENE-040625-160")</f>
        <v>https://zfin.org/ZDB-GENE-040625-160</v>
      </c>
      <c r="I677" t="s">
        <v>2024</v>
      </c>
    </row>
    <row r="678" spans="1:9">
      <c r="A678">
        <v>0.24923549536914699</v>
      </c>
      <c r="B678">
        <v>0.116535684059863</v>
      </c>
      <c r="C678">
        <v>0.36299999999999999</v>
      </c>
      <c r="D678">
        <v>0.36199999999999999</v>
      </c>
      <c r="E678">
        <v>1</v>
      </c>
      <c r="F678" t="s">
        <v>2025</v>
      </c>
      <c r="G678" t="s">
        <v>2026</v>
      </c>
      <c r="H678" t="str">
        <f>HYPERLINK("https://zfin.org/ZDB-GENE-040123-1")</f>
        <v>https://zfin.org/ZDB-GENE-040123-1</v>
      </c>
      <c r="I678" t="s">
        <v>2027</v>
      </c>
    </row>
    <row r="679" spans="1:9">
      <c r="A679">
        <v>0.26582145275845898</v>
      </c>
      <c r="B679">
        <v>0.13563380397581401</v>
      </c>
      <c r="C679">
        <v>0.10299999999999999</v>
      </c>
      <c r="D679">
        <v>9.5000000000000001E-2</v>
      </c>
      <c r="E679">
        <v>1</v>
      </c>
      <c r="F679" t="s">
        <v>2028</v>
      </c>
      <c r="G679" t="s">
        <v>2029</v>
      </c>
      <c r="H679" t="str">
        <f>HYPERLINK("https://zfin.org/ZDB-GENE-070928-22")</f>
        <v>https://zfin.org/ZDB-GENE-070928-22</v>
      </c>
      <c r="I679" t="s">
        <v>2030</v>
      </c>
    </row>
    <row r="680" spans="1:9">
      <c r="A680">
        <v>0.282771869981777</v>
      </c>
      <c r="B680">
        <v>0.131101343689811</v>
      </c>
      <c r="C680">
        <v>0.253</v>
      </c>
      <c r="D680">
        <v>0.248</v>
      </c>
      <c r="E680">
        <v>1</v>
      </c>
      <c r="F680" t="s">
        <v>2031</v>
      </c>
      <c r="G680" t="s">
        <v>2032</v>
      </c>
      <c r="H680" t="str">
        <f>HYPERLINK("https://zfin.org/ZDB-GENE-041010-30")</f>
        <v>https://zfin.org/ZDB-GENE-041010-30</v>
      </c>
      <c r="I680" t="s">
        <v>2033</v>
      </c>
    </row>
    <row r="681" spans="1:9">
      <c r="A681">
        <v>0.28685800184135202</v>
      </c>
      <c r="B681">
        <v>0.226192696075667</v>
      </c>
      <c r="C681">
        <v>0.21</v>
      </c>
      <c r="D681">
        <v>0.20399999999999999</v>
      </c>
      <c r="E681">
        <v>1</v>
      </c>
      <c r="F681" t="s">
        <v>2034</v>
      </c>
      <c r="G681" t="s">
        <v>2035</v>
      </c>
      <c r="H681" t="str">
        <f>HYPERLINK("https://zfin.org/ZDB-GENE-060815-1")</f>
        <v>https://zfin.org/ZDB-GENE-060815-1</v>
      </c>
      <c r="I681" t="s">
        <v>1868</v>
      </c>
    </row>
    <row r="682" spans="1:9">
      <c r="A682">
        <v>0.28688284837910599</v>
      </c>
      <c r="B682">
        <v>0.12998918023671699</v>
      </c>
      <c r="C682">
        <v>0.11</v>
      </c>
      <c r="D682">
        <v>0.10100000000000001</v>
      </c>
      <c r="E682">
        <v>1</v>
      </c>
      <c r="F682" t="s">
        <v>2036</v>
      </c>
      <c r="G682" t="s">
        <v>2037</v>
      </c>
      <c r="H682" t="str">
        <f>HYPERLINK("https://zfin.org/ZDB-GENE-050320-33")</f>
        <v>https://zfin.org/ZDB-GENE-050320-33</v>
      </c>
      <c r="I682" t="s">
        <v>2038</v>
      </c>
    </row>
    <row r="683" spans="1:9">
      <c r="A683">
        <v>0.30480952604174</v>
      </c>
      <c r="B683">
        <v>0.101012431283322</v>
      </c>
      <c r="C683">
        <v>0.191</v>
      </c>
      <c r="D683">
        <v>0.183</v>
      </c>
      <c r="E683">
        <v>1</v>
      </c>
      <c r="F683" t="s">
        <v>2039</v>
      </c>
      <c r="G683" t="s">
        <v>2040</v>
      </c>
      <c r="H683" t="str">
        <f>HYPERLINK("https://zfin.org/ZDB-GENE-090507-1")</f>
        <v>https://zfin.org/ZDB-GENE-090507-1</v>
      </c>
      <c r="I683" t="s">
        <v>2041</v>
      </c>
    </row>
    <row r="684" spans="1:9">
      <c r="A684">
        <v>0.31029399991488399</v>
      </c>
      <c r="B684">
        <v>0.112104428698202</v>
      </c>
      <c r="C684">
        <v>0.14599999999999999</v>
      </c>
      <c r="D684">
        <v>0.13700000000000001</v>
      </c>
      <c r="E684">
        <v>1</v>
      </c>
      <c r="F684" t="s">
        <v>2042</v>
      </c>
      <c r="G684" t="s">
        <v>2043</v>
      </c>
      <c r="H684" t="str">
        <f>HYPERLINK("https://zfin.org/ZDB-GENE-990415-270")</f>
        <v>https://zfin.org/ZDB-GENE-990415-270</v>
      </c>
      <c r="I684" t="s">
        <v>2044</v>
      </c>
    </row>
    <row r="685" spans="1:9">
      <c r="A685">
        <v>0.31767498347197298</v>
      </c>
      <c r="B685">
        <v>0.118922642875256</v>
      </c>
      <c r="C685">
        <v>0.153</v>
      </c>
      <c r="D685">
        <v>0.14399999999999999</v>
      </c>
      <c r="E685">
        <v>1</v>
      </c>
      <c r="F685" t="s">
        <v>2045</v>
      </c>
      <c r="G685" t="s">
        <v>2046</v>
      </c>
      <c r="H685" t="str">
        <f>HYPERLINK("https://zfin.org/ZDB-GENE-131121-542")</f>
        <v>https://zfin.org/ZDB-GENE-131121-542</v>
      </c>
      <c r="I685" t="s">
        <v>2047</v>
      </c>
    </row>
    <row r="686" spans="1:9">
      <c r="A686">
        <v>0.32013539682719899</v>
      </c>
      <c r="B686">
        <v>0.15985303620251801</v>
      </c>
      <c r="C686">
        <v>0.221</v>
      </c>
      <c r="D686">
        <v>0.215</v>
      </c>
      <c r="E686">
        <v>1</v>
      </c>
      <c r="F686" t="s">
        <v>2048</v>
      </c>
      <c r="G686" t="s">
        <v>2049</v>
      </c>
      <c r="H686" t="str">
        <f>HYPERLINK("https://zfin.org/ZDB-GENE-130530-538")</f>
        <v>https://zfin.org/ZDB-GENE-130530-538</v>
      </c>
      <c r="I686" t="s">
        <v>2050</v>
      </c>
    </row>
    <row r="687" spans="1:9">
      <c r="A687">
        <v>0.335788179528341</v>
      </c>
      <c r="B687">
        <v>0.109301513051332</v>
      </c>
      <c r="C687">
        <v>0.15</v>
      </c>
      <c r="D687">
        <v>0.14299999999999999</v>
      </c>
      <c r="E687">
        <v>1</v>
      </c>
      <c r="F687" t="s">
        <v>2051</v>
      </c>
      <c r="G687" t="s">
        <v>2052</v>
      </c>
      <c r="H687" t="str">
        <f>HYPERLINK("https://zfin.org/ZDB-GENE-000308-1")</f>
        <v>https://zfin.org/ZDB-GENE-000308-1</v>
      </c>
      <c r="I687" t="s">
        <v>2053</v>
      </c>
    </row>
    <row r="688" spans="1:9">
      <c r="A688">
        <v>0.35228773676040698</v>
      </c>
      <c r="B688">
        <v>0.114345852953947</v>
      </c>
      <c r="C688">
        <v>0.19400000000000001</v>
      </c>
      <c r="D688">
        <v>0.188</v>
      </c>
      <c r="E688">
        <v>1</v>
      </c>
      <c r="F688" t="s">
        <v>2054</v>
      </c>
      <c r="G688" t="s">
        <v>2055</v>
      </c>
      <c r="H688" t="str">
        <f>HYPERLINK("https://zfin.org/ZDB-GENE-030826-26")</f>
        <v>https://zfin.org/ZDB-GENE-030826-26</v>
      </c>
      <c r="I688" t="s">
        <v>2056</v>
      </c>
    </row>
    <row r="689" spans="1:9">
      <c r="A689">
        <v>0.389914740510865</v>
      </c>
      <c r="B689">
        <v>0.114826662943303</v>
      </c>
      <c r="C689">
        <v>0.17100000000000001</v>
      </c>
      <c r="D689">
        <v>0.16500000000000001</v>
      </c>
      <c r="E689">
        <v>1</v>
      </c>
      <c r="F689" t="s">
        <v>2057</v>
      </c>
      <c r="G689" t="s">
        <v>2058</v>
      </c>
      <c r="H689" t="str">
        <f>HYPERLINK("https://zfin.org/ZDB-GENE-030131-18")</f>
        <v>https://zfin.org/ZDB-GENE-030131-18</v>
      </c>
      <c r="I689" t="s">
        <v>2059</v>
      </c>
    </row>
    <row r="690" spans="1:9">
      <c r="A690">
        <v>0.39278408127055597</v>
      </c>
      <c r="B690">
        <v>0.10361935350925</v>
      </c>
      <c r="C690">
        <v>0.27400000000000002</v>
      </c>
      <c r="D690">
        <v>0.27200000000000002</v>
      </c>
      <c r="E690">
        <v>1</v>
      </c>
      <c r="F690" t="s">
        <v>2060</v>
      </c>
      <c r="G690" t="s">
        <v>2061</v>
      </c>
      <c r="H690" t="str">
        <f>HYPERLINK("https://zfin.org/ZDB-GENE-041210-181")</f>
        <v>https://zfin.org/ZDB-GENE-041210-181</v>
      </c>
      <c r="I690" t="s">
        <v>2062</v>
      </c>
    </row>
    <row r="691" spans="1:9">
      <c r="A691">
        <v>0.39861827427685198</v>
      </c>
      <c r="B691">
        <v>0.103775314610836</v>
      </c>
      <c r="C691">
        <v>0.14099999999999999</v>
      </c>
      <c r="D691">
        <v>0.13500000000000001</v>
      </c>
      <c r="E691">
        <v>1</v>
      </c>
      <c r="F691" t="s">
        <v>2063</v>
      </c>
      <c r="G691" t="s">
        <v>2064</v>
      </c>
      <c r="H691" t="str">
        <f>HYPERLINK("https://zfin.org/ZDB-GENE-130531-67")</f>
        <v>https://zfin.org/ZDB-GENE-130531-67</v>
      </c>
      <c r="I691" t="s">
        <v>2065</v>
      </c>
    </row>
    <row r="692" spans="1:9">
      <c r="A692">
        <v>0.40146194557141501</v>
      </c>
      <c r="B692">
        <v>0.125342757912275</v>
      </c>
      <c r="C692">
        <v>0.27800000000000002</v>
      </c>
      <c r="D692">
        <v>0.28100000000000003</v>
      </c>
      <c r="E692">
        <v>1</v>
      </c>
      <c r="F692" t="s">
        <v>2066</v>
      </c>
      <c r="G692" t="s">
        <v>2067</v>
      </c>
      <c r="H692" t="str">
        <f>HYPERLINK("https://zfin.org/ZDB-GENE-070820-18")</f>
        <v>https://zfin.org/ZDB-GENE-070820-18</v>
      </c>
      <c r="I692" t="s">
        <v>2068</v>
      </c>
    </row>
    <row r="693" spans="1:9">
      <c r="A693">
        <v>0.40587083667469198</v>
      </c>
      <c r="B693">
        <v>0.122820072694976</v>
      </c>
      <c r="C693">
        <v>0.33600000000000002</v>
      </c>
      <c r="D693">
        <v>0.34599999999999997</v>
      </c>
      <c r="E693">
        <v>1</v>
      </c>
      <c r="F693" t="s">
        <v>2069</v>
      </c>
      <c r="G693" t="s">
        <v>2070</v>
      </c>
      <c r="H693" t="str">
        <f>HYPERLINK("https://zfin.org/ZDB-GENE-040426-2149")</f>
        <v>https://zfin.org/ZDB-GENE-040426-2149</v>
      </c>
      <c r="I693" t="s">
        <v>2071</v>
      </c>
    </row>
    <row r="694" spans="1:9">
      <c r="A694">
        <v>0.43022904757104802</v>
      </c>
      <c r="B694">
        <v>0.148725802919838</v>
      </c>
      <c r="C694">
        <v>0.184</v>
      </c>
      <c r="D694">
        <v>0.183</v>
      </c>
      <c r="E694">
        <v>1</v>
      </c>
      <c r="F694" t="s">
        <v>2072</v>
      </c>
      <c r="G694" t="s">
        <v>2073</v>
      </c>
      <c r="H694" t="str">
        <f>HYPERLINK("https://zfin.org/ZDB-GENE-091204-448")</f>
        <v>https://zfin.org/ZDB-GENE-091204-448</v>
      </c>
      <c r="I694" t="s">
        <v>2074</v>
      </c>
    </row>
    <row r="695" spans="1:9">
      <c r="A695">
        <v>0.46793132844539598</v>
      </c>
      <c r="B695">
        <v>0.13213283952038199</v>
      </c>
      <c r="C695">
        <v>0.55400000000000005</v>
      </c>
      <c r="D695">
        <v>0.61199999999999999</v>
      </c>
      <c r="E695">
        <v>1</v>
      </c>
      <c r="F695" t="s">
        <v>2075</v>
      </c>
      <c r="G695" t="s">
        <v>2076</v>
      </c>
      <c r="H695" t="str">
        <f>HYPERLINK("https://zfin.org/ZDB-GENE-030131-1226")</f>
        <v>https://zfin.org/ZDB-GENE-030131-1226</v>
      </c>
      <c r="I695" t="s">
        <v>2077</v>
      </c>
    </row>
    <row r="696" spans="1:9">
      <c r="A696">
        <v>0.469160570423937</v>
      </c>
      <c r="B696">
        <v>0.100598628088593</v>
      </c>
      <c r="C696">
        <v>0.156</v>
      </c>
      <c r="D696">
        <v>0.151</v>
      </c>
      <c r="E696">
        <v>1</v>
      </c>
      <c r="F696" t="s">
        <v>2078</v>
      </c>
      <c r="G696" t="s">
        <v>2079</v>
      </c>
      <c r="H696" t="str">
        <f>HYPERLINK("https://zfin.org/ZDB-GENE-000210-13")</f>
        <v>https://zfin.org/ZDB-GENE-000210-13</v>
      </c>
      <c r="I696" t="s">
        <v>2080</v>
      </c>
    </row>
    <row r="697" spans="1:9">
      <c r="A697">
        <v>0.47528079938210999</v>
      </c>
      <c r="B697">
        <v>0.11719233083102799</v>
      </c>
      <c r="C697">
        <v>0.157</v>
      </c>
      <c r="D697">
        <v>0.153</v>
      </c>
      <c r="E697">
        <v>1</v>
      </c>
      <c r="F697" t="s">
        <v>2081</v>
      </c>
      <c r="G697" t="s">
        <v>2082</v>
      </c>
      <c r="H697" t="str">
        <f>HYPERLINK("https://zfin.org/ZDB-GENE-030311-1")</f>
        <v>https://zfin.org/ZDB-GENE-030311-1</v>
      </c>
      <c r="I697" t="s">
        <v>2083</v>
      </c>
    </row>
    <row r="698" spans="1:9">
      <c r="A698">
        <v>0.50316661808044205</v>
      </c>
      <c r="B698">
        <v>0.107082546207978</v>
      </c>
      <c r="C698">
        <v>0.29199999999999998</v>
      </c>
      <c r="D698">
        <v>0.29299999999999998</v>
      </c>
      <c r="E698">
        <v>1</v>
      </c>
      <c r="F698" t="s">
        <v>2084</v>
      </c>
      <c r="G698" t="s">
        <v>2085</v>
      </c>
      <c r="H698" t="str">
        <f>HYPERLINK("https://zfin.org/")</f>
        <v>https://zfin.org/</v>
      </c>
    </row>
    <row r="699" spans="1:9">
      <c r="A699">
        <v>0.506086779135972</v>
      </c>
      <c r="B699">
        <v>0.11774552596992401</v>
      </c>
      <c r="C699">
        <v>0.15</v>
      </c>
      <c r="D699">
        <v>0.14799999999999999</v>
      </c>
      <c r="E699">
        <v>1</v>
      </c>
      <c r="F699" t="s">
        <v>2086</v>
      </c>
      <c r="G699" t="s">
        <v>2087</v>
      </c>
      <c r="H699" t="str">
        <f>HYPERLINK("https://zfin.org/ZDB-GENE-040426-877")</f>
        <v>https://zfin.org/ZDB-GENE-040426-877</v>
      </c>
      <c r="I699" t="s">
        <v>2088</v>
      </c>
    </row>
    <row r="700" spans="1:9">
      <c r="A700">
        <v>0.51673189107485995</v>
      </c>
      <c r="B700">
        <v>0.115545179188542</v>
      </c>
      <c r="C700">
        <v>0.14699999999999999</v>
      </c>
      <c r="D700">
        <v>0.14299999999999999</v>
      </c>
      <c r="E700">
        <v>1</v>
      </c>
      <c r="F700" t="s">
        <v>2089</v>
      </c>
      <c r="G700" t="s">
        <v>2090</v>
      </c>
      <c r="H700" t="str">
        <f>HYPERLINK("https://zfin.org/ZDB-GENE-100921-87")</f>
        <v>https://zfin.org/ZDB-GENE-100921-87</v>
      </c>
      <c r="I700" t="s">
        <v>2091</v>
      </c>
    </row>
    <row r="701" spans="1:9">
      <c r="A701">
        <v>0.52086573757787502</v>
      </c>
      <c r="B701">
        <v>0.113637709179993</v>
      </c>
      <c r="C701">
        <v>0.11899999999999999</v>
      </c>
      <c r="D701">
        <v>0.113</v>
      </c>
      <c r="E701">
        <v>1</v>
      </c>
      <c r="F701" t="s">
        <v>2092</v>
      </c>
      <c r="G701" t="s">
        <v>2093</v>
      </c>
      <c r="H701" t="str">
        <f>HYPERLINK("https://zfin.org/ZDB-GENE-040426-2321")</f>
        <v>https://zfin.org/ZDB-GENE-040426-2321</v>
      </c>
      <c r="I701" t="s">
        <v>2094</v>
      </c>
    </row>
    <row r="702" spans="1:9">
      <c r="A702">
        <v>0.53274421371925396</v>
      </c>
      <c r="B702">
        <v>0.115728784625686</v>
      </c>
      <c r="C702">
        <v>0.11</v>
      </c>
      <c r="D702">
        <v>0.104</v>
      </c>
      <c r="E702">
        <v>1</v>
      </c>
      <c r="F702" t="s">
        <v>2095</v>
      </c>
      <c r="G702" t="s">
        <v>2096</v>
      </c>
      <c r="H702" t="str">
        <f>HYPERLINK("https://zfin.org/ZDB-GENE-030131-5416")</f>
        <v>https://zfin.org/ZDB-GENE-030131-5416</v>
      </c>
      <c r="I702" t="s">
        <v>2097</v>
      </c>
    </row>
    <row r="703" spans="1:9">
      <c r="A703">
        <v>0.53677402521044904</v>
      </c>
      <c r="B703">
        <v>0.111441478862724</v>
      </c>
      <c r="C703">
        <v>0.14899999999999999</v>
      </c>
      <c r="D703">
        <v>0.14599999999999999</v>
      </c>
      <c r="E703">
        <v>1</v>
      </c>
      <c r="F703" t="s">
        <v>2098</v>
      </c>
      <c r="G703" t="s">
        <v>2099</v>
      </c>
      <c r="H703" t="str">
        <f>HYPERLINK("https://zfin.org/ZDB-GENE-020320-5")</f>
        <v>https://zfin.org/ZDB-GENE-020320-5</v>
      </c>
      <c r="I703" t="s">
        <v>2100</v>
      </c>
    </row>
    <row r="704" spans="1:9">
      <c r="A704">
        <v>0.54662957360558595</v>
      </c>
      <c r="B704">
        <v>0.10258021687923401</v>
      </c>
      <c r="C704">
        <v>0.26</v>
      </c>
      <c r="D704">
        <v>0.26200000000000001</v>
      </c>
      <c r="E704">
        <v>1</v>
      </c>
      <c r="F704" t="s">
        <v>2101</v>
      </c>
      <c r="G704" t="s">
        <v>2102</v>
      </c>
      <c r="H704" t="str">
        <f>HYPERLINK("https://zfin.org/ZDB-GENE-030516-2")</f>
        <v>https://zfin.org/ZDB-GENE-030516-2</v>
      </c>
      <c r="I704" t="s">
        <v>2103</v>
      </c>
    </row>
    <row r="705" spans="1:9">
      <c r="A705">
        <v>0.59893068273736505</v>
      </c>
      <c r="B705">
        <v>0.129441965261579</v>
      </c>
      <c r="C705">
        <v>0.22900000000000001</v>
      </c>
      <c r="D705">
        <v>0.23</v>
      </c>
      <c r="E705">
        <v>1</v>
      </c>
      <c r="F705" t="s">
        <v>2104</v>
      </c>
      <c r="G705" t="s">
        <v>2105</v>
      </c>
      <c r="H705" t="str">
        <f>HYPERLINK("https://zfin.org/ZDB-GENE-990415-17")</f>
        <v>https://zfin.org/ZDB-GENE-990415-17</v>
      </c>
      <c r="I705" t="s">
        <v>2106</v>
      </c>
    </row>
    <row r="706" spans="1:9">
      <c r="A706">
        <v>0.685967516385663</v>
      </c>
      <c r="B706">
        <v>0.116600998399888</v>
      </c>
      <c r="C706">
        <v>0.41399999999999998</v>
      </c>
      <c r="D706">
        <v>0.442</v>
      </c>
      <c r="E706">
        <v>1</v>
      </c>
      <c r="F706" t="s">
        <v>2107</v>
      </c>
      <c r="G706" t="s">
        <v>2108</v>
      </c>
      <c r="H706" t="str">
        <f>HYPERLINK("https://zfin.org/ZDB-GENE-060503-288")</f>
        <v>https://zfin.org/ZDB-GENE-060503-288</v>
      </c>
      <c r="I706" t="s">
        <v>2109</v>
      </c>
    </row>
    <row r="707" spans="1:9">
      <c r="A707">
        <v>0.73536301684396599</v>
      </c>
      <c r="B707">
        <v>0.103755388143255</v>
      </c>
      <c r="C707">
        <v>0.13200000000000001</v>
      </c>
      <c r="D707">
        <v>0.13900000000000001</v>
      </c>
      <c r="E707">
        <v>1</v>
      </c>
      <c r="F707" t="s">
        <v>2110</v>
      </c>
      <c r="G707" t="s">
        <v>2111</v>
      </c>
      <c r="H707" t="str">
        <f>HYPERLINK("https://zfin.org/ZDB-GENE-081022-9")</f>
        <v>https://zfin.org/ZDB-GENE-081022-9</v>
      </c>
      <c r="I707" t="s">
        <v>2112</v>
      </c>
    </row>
    <row r="708" spans="1:9">
      <c r="A708">
        <v>0.83570415861972402</v>
      </c>
      <c r="B708">
        <v>0.118243564524248</v>
      </c>
      <c r="C708">
        <v>0.14899999999999999</v>
      </c>
      <c r="D708">
        <v>0.151</v>
      </c>
      <c r="E708">
        <v>1</v>
      </c>
      <c r="F708" t="s">
        <v>2113</v>
      </c>
      <c r="G708" t="s">
        <v>2114</v>
      </c>
      <c r="H708" t="str">
        <f>HYPERLINK("https://zfin.org/ZDB-GENE-030131-8623")</f>
        <v>https://zfin.org/ZDB-GENE-030131-8623</v>
      </c>
      <c r="I708" t="s">
        <v>2115</v>
      </c>
    </row>
    <row r="709" spans="1:9">
      <c r="A709">
        <v>0.83798045469864801</v>
      </c>
      <c r="B709">
        <v>0.115088700686382</v>
      </c>
      <c r="C709">
        <v>0.121</v>
      </c>
      <c r="D709">
        <v>0.123</v>
      </c>
      <c r="E709">
        <v>1</v>
      </c>
      <c r="F709" t="s">
        <v>2116</v>
      </c>
      <c r="G709" t="s">
        <v>2117</v>
      </c>
      <c r="H709" t="str">
        <f>HYPERLINK("https://zfin.org/ZDB-GENE-990415-230")</f>
        <v>https://zfin.org/ZDB-GENE-990415-230</v>
      </c>
      <c r="I709" t="s">
        <v>2118</v>
      </c>
    </row>
    <row r="710" spans="1:9">
      <c r="A710">
        <v>0.95602227336926504</v>
      </c>
      <c r="B710">
        <v>0.10704900753247699</v>
      </c>
      <c r="C710">
        <v>0.123</v>
      </c>
      <c r="D710">
        <v>0.124</v>
      </c>
      <c r="E710">
        <v>1</v>
      </c>
      <c r="F710" t="s">
        <v>2119</v>
      </c>
      <c r="G710" t="s">
        <v>2120</v>
      </c>
      <c r="H710" t="str">
        <f>HYPERLINK("https://zfin.org/ZDB-GENE-131121-321")</f>
        <v>https://zfin.org/ZDB-GENE-131121-321</v>
      </c>
      <c r="I710" t="s">
        <v>2121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fgf3 mutant vs sibling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2018-10-06T11:50:15Z</dcterms:created>
  <dcterms:modified xsi:type="dcterms:W3CDTF">2018-12-01T03:18:02Z</dcterms:modified>
</cp:coreProperties>
</file>