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bdill/code/rxivist/paper/data/to_upload/"/>
    </mc:Choice>
  </mc:AlternateContent>
  <xr:revisionPtr revIDLastSave="0" documentId="13_ncr:1_{F8A4966D-3F7B-E742-B60A-B8F9CA85626A}" xr6:coauthVersionLast="36" xr6:coauthVersionMax="36" xr10:uidLastSave="{00000000-0000-0000-0000-000000000000}"/>
  <bookViews>
    <workbookView xWindow="-36260" yWindow="1960" windowWidth="33600" windowHeight="18360" xr2:uid="{62F7C38A-1EF2-ED47-8669-355099893CA1}"/>
  </bookViews>
  <sheets>
    <sheet name="sensitivity" sheetId="1" r:id="rId1"/>
    <sheet name="specificity" sheetId="2" r:id="rId2"/>
    <sheet name="calculation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  <c r="G18" i="3" l="1"/>
  <c r="G11" i="3"/>
  <c r="G8" i="3"/>
  <c r="K25" i="3"/>
  <c r="J25" i="3"/>
  <c r="M25" i="3" s="1"/>
  <c r="K22" i="3"/>
  <c r="I22" i="3"/>
  <c r="K18" i="3"/>
  <c r="J18" i="3"/>
  <c r="K15" i="3"/>
  <c r="I15" i="3"/>
  <c r="K11" i="3"/>
  <c r="J11" i="3"/>
  <c r="K8" i="3"/>
  <c r="I8" i="3"/>
  <c r="M4" i="3"/>
  <c r="I1" i="3"/>
  <c r="K1" i="3"/>
  <c r="K4" i="3"/>
  <c r="J4" i="3"/>
  <c r="E4" i="3"/>
  <c r="E11" i="3"/>
  <c r="E25" i="3"/>
  <c r="E18" i="3"/>
  <c r="F3" i="3"/>
  <c r="F4" i="3" s="1"/>
  <c r="F5" i="3" s="1"/>
  <c r="F92" i="1"/>
  <c r="G5" i="3" s="1"/>
  <c r="F62" i="1"/>
  <c r="G4" i="3" s="1"/>
  <c r="F32" i="1"/>
  <c r="G3" i="3" s="1"/>
  <c r="F2" i="1"/>
  <c r="G2" i="3" s="1"/>
  <c r="B5" i="3" s="1"/>
  <c r="B12" i="3" l="1"/>
  <c r="C12" i="3" s="1"/>
  <c r="J12" i="3"/>
  <c r="M12" i="3" s="1"/>
  <c r="J13" i="3"/>
  <c r="K13" i="3" s="1"/>
  <c r="B19" i="3"/>
  <c r="C19" i="3" s="1"/>
  <c r="J20" i="3"/>
  <c r="K20" i="3" s="1"/>
  <c r="J19" i="3"/>
  <c r="K19" i="3" s="1"/>
  <c r="B26" i="3"/>
  <c r="J26" i="3"/>
  <c r="K26" i="3" s="1"/>
  <c r="J27" i="3"/>
  <c r="M27" i="3" s="1"/>
  <c r="C5" i="3"/>
  <c r="G19" i="3"/>
  <c r="G12" i="3"/>
  <c r="E5" i="3"/>
  <c r="M18" i="3"/>
  <c r="M11" i="3"/>
  <c r="C26" i="3"/>
  <c r="E26" i="3"/>
  <c r="J5" i="3"/>
  <c r="J6" i="3"/>
  <c r="E12" i="3"/>
  <c r="E19" i="3"/>
  <c r="M26" i="3" l="1"/>
  <c r="G14" i="3"/>
  <c r="G21" i="3"/>
  <c r="G13" i="3"/>
  <c r="G20" i="3"/>
  <c r="K5" i="3"/>
  <c r="M5" i="3"/>
  <c r="K6" i="3"/>
  <c r="M6" i="3"/>
  <c r="K27" i="3"/>
  <c r="M19" i="3"/>
  <c r="M20" i="3"/>
  <c r="K12" i="3"/>
  <c r="M13" i="3"/>
  <c r="G15" i="3" l="1"/>
</calcChain>
</file>

<file path=xl/sharedStrings.xml><?xml version="1.0" encoding="utf-8"?>
<sst xmlns="http://schemas.openxmlformats.org/spreadsheetml/2006/main" count="386" uniqueCount="286">
  <si>
    <t>https://doi.org/10.1101/003988</t>
  </si>
  <si>
    <t>https://doi.org/10.1101/003061</t>
  </si>
  <si>
    <t>https://doi.org/10.1101/006650</t>
  </si>
  <si>
    <t>https://doi.org/10.1101/010512</t>
  </si>
  <si>
    <t>https://doi.org/10.1101/009340</t>
  </si>
  <si>
    <t>https://doi.org/10.1101/013334</t>
  </si>
  <si>
    <t>https://doi.org/10.1101/010124</t>
  </si>
  <si>
    <t>https://doi.org/10.1101/011205</t>
  </si>
  <si>
    <t>https://doi.org/10.1101/001735</t>
  </si>
  <si>
    <t>https://doi.org/10.1101/013185</t>
  </si>
  <si>
    <t>https://doi.org/10.1101/012203</t>
  </si>
  <si>
    <t>https://doi.org/10.1101/004978</t>
  </si>
  <si>
    <t>https://doi.org/10.1101/003483</t>
  </si>
  <si>
    <t>https://doi.org/10.1101/002782</t>
  </si>
  <si>
    <t>https://doi.org/10.1101/008813</t>
  </si>
  <si>
    <t>https://doi.org/10.1101/001719</t>
  </si>
  <si>
    <t>https://doi.org/10.1101/004283</t>
  </si>
  <si>
    <t>https://doi.org/10.1101/003236</t>
  </si>
  <si>
    <t>https://doi.org/10.1101/004028</t>
  </si>
  <si>
    <t>https://doi.org/10.1101/005025</t>
  </si>
  <si>
    <t>https://doi.org/10.1101/005538</t>
  </si>
  <si>
    <t>https://doi.org/10.1101/006510</t>
  </si>
  <si>
    <t>https://doi.org/10.1101/002097</t>
  </si>
  <si>
    <t>https://doi.org/10.1101/007435</t>
  </si>
  <si>
    <t>https://doi.org/10.1101/004366</t>
  </si>
  <si>
    <t>https://doi.org/10.1101/011189</t>
  </si>
  <si>
    <t>https://doi.org/10.1101/003756</t>
  </si>
  <si>
    <t>https://doi.org/10.1101/010652</t>
  </si>
  <si>
    <t>https://doi.org/10.1101/010033</t>
  </si>
  <si>
    <t>https://doi.org/10.1101/003186</t>
  </si>
  <si>
    <t>article_id</t>
  </si>
  <si>
    <t>year_posted</t>
  </si>
  <si>
    <t>url</t>
  </si>
  <si>
    <t>published</t>
  </si>
  <si>
    <t>https://doi.org/10.1101/034389</t>
  </si>
  <si>
    <t>https://doi.org/10.1101/034629</t>
  </si>
  <si>
    <t>https://doi.org/10.1101/025064</t>
  </si>
  <si>
    <t>https://doi.org/10.1101/023234</t>
  </si>
  <si>
    <t>https://doi.org/10.1101/035436</t>
  </si>
  <si>
    <t>https://doi.org/10.1101/034835</t>
  </si>
  <si>
    <t>https://doi.org/10.1101/031575</t>
  </si>
  <si>
    <t>https://doi.org/10.1101/031781</t>
  </si>
  <si>
    <t>https://doi.org/10.1101/027532</t>
  </si>
  <si>
    <t>https://doi.org/10.1101/029553</t>
  </si>
  <si>
    <t>https://doi.org/10.1101/026674</t>
  </si>
  <si>
    <t>https://doi.org/10.1101/019265</t>
  </si>
  <si>
    <t>https://doi.org/10.1101/034173</t>
  </si>
  <si>
    <t>https://doi.org/10.1101/015503</t>
  </si>
  <si>
    <t>https://doi.org/10.1101/023796</t>
  </si>
  <si>
    <t>https://doi.org/10.1101/020933</t>
  </si>
  <si>
    <t>https://doi.org/10.1101/014399</t>
  </si>
  <si>
    <t>https://doi.org/10.1101/029355</t>
  </si>
  <si>
    <t>https://doi.org/10.1101/022764</t>
  </si>
  <si>
    <t>https://doi.org/10.1101/033647</t>
  </si>
  <si>
    <t>https://doi.org/10.1101/028266</t>
  </si>
  <si>
    <t>https://doi.org/10.1101/021410</t>
  </si>
  <si>
    <t>https://doi.org/10.1101/023556</t>
  </si>
  <si>
    <t>https://doi.org/10.1101/031997</t>
  </si>
  <si>
    <t>https://doi.org/10.1101/028720</t>
  </si>
  <si>
    <t>https://doi.org/10.1101/030080</t>
  </si>
  <si>
    <t>https://doi.org/10.1101/017814</t>
  </si>
  <si>
    <t>https://doi.org/10.1101/032854</t>
  </si>
  <si>
    <t>https://doi.org/10.1101/020784</t>
  </si>
  <si>
    <t>https://doi.org/10.1101/035204</t>
  </si>
  <si>
    <t>https://doi.org/10.1101/060806</t>
  </si>
  <si>
    <t>https://doi.org/10.1101/070490</t>
  </si>
  <si>
    <t>https://doi.org/10.1101/073510</t>
  </si>
  <si>
    <t>https://doi.org/10.1101/059154</t>
  </si>
  <si>
    <t>https://doi.org/10.1101/064550</t>
  </si>
  <si>
    <t>https://doi.org/10.1101/074484</t>
  </si>
  <si>
    <t>https://doi.org/10.1101/051193</t>
  </si>
  <si>
    <t>https://doi.org/10.1101/088740</t>
  </si>
  <si>
    <t>https://doi.org/10.1101/057265</t>
  </si>
  <si>
    <t>https://doi.org/10.1101/083923</t>
  </si>
  <si>
    <t>https://doi.org/10.1101/090209</t>
  </si>
  <si>
    <t>https://doi.org/10.1101/046532</t>
  </si>
  <si>
    <t>https://doi.org/10.1101/077800</t>
  </si>
  <si>
    <t>https://doi.org/10.1101/094896</t>
  </si>
  <si>
    <t>https://doi.org/10.1101/049239</t>
  </si>
  <si>
    <t>https://doi.org/10.1101/045559</t>
  </si>
  <si>
    <t>https://doi.org/10.1101/041871</t>
  </si>
  <si>
    <t>https://doi.org/10.1101/053371</t>
  </si>
  <si>
    <t>https://doi.org/10.1101/047225</t>
  </si>
  <si>
    <t>https://doi.org/10.1101/066357</t>
  </si>
  <si>
    <t>https://doi.org/10.1101/043901</t>
  </si>
  <si>
    <t>https://doi.org/10.1101/035816</t>
  </si>
  <si>
    <t>https://doi.org/10.1101/097139</t>
  </si>
  <si>
    <t>https://doi.org/10.1101/051326</t>
  </si>
  <si>
    <t>https://doi.org/10.1101/065771</t>
  </si>
  <si>
    <t>https://doi.org/10.1101/075457</t>
  </si>
  <si>
    <t>https://doi.org/10.1101/036475</t>
  </si>
  <si>
    <t>https://doi.org/10.1101/089151</t>
  </si>
  <si>
    <t>https://doi.org/10.1101/074492</t>
  </si>
  <si>
    <t>https://doi.org/10.1101/036087</t>
  </si>
  <si>
    <t>https://doi.org/10.1101/102285</t>
  </si>
  <si>
    <t>https://doi.org/10.1101/205310</t>
  </si>
  <si>
    <t>https://doi.org/10.1101/216697</t>
  </si>
  <si>
    <t>https://doi.org/10.1101/222307</t>
  </si>
  <si>
    <t>https://doi.org/10.1101/154047</t>
  </si>
  <si>
    <t>https://doi.org/10.1101/203729</t>
  </si>
  <si>
    <t>https://doi.org/10.1101/123067</t>
  </si>
  <si>
    <t>https://doi.org/10.1101/152652</t>
  </si>
  <si>
    <t>https://doi.org/10.1101/168658</t>
  </si>
  <si>
    <t>https://doi.org/10.1101/223271</t>
  </si>
  <si>
    <t>https://doi.org/10.1101/238741</t>
  </si>
  <si>
    <t>https://doi.org/10.1101/103721</t>
  </si>
  <si>
    <t>https://doi.org/10.1101/179408</t>
  </si>
  <si>
    <t>https://doi.org/10.1101/229385</t>
  </si>
  <si>
    <t>https://doi.org/10.1101/141671</t>
  </si>
  <si>
    <t>https://doi.org/10.1101/204743</t>
  </si>
  <si>
    <t>https://doi.org/10.1101/191148</t>
  </si>
  <si>
    <t>https://doi.org/10.1101/225516</t>
  </si>
  <si>
    <t>https://doi.org/10.1101/128405</t>
  </si>
  <si>
    <t>https://doi.org/10.1101/213827</t>
  </si>
  <si>
    <t>https://doi.org/10.1101/213603</t>
  </si>
  <si>
    <t>https://doi.org/10.1101/134080</t>
  </si>
  <si>
    <t>https://doi.org/10.1101/221911</t>
  </si>
  <si>
    <t>https://doi.org/10.1101/150656</t>
  </si>
  <si>
    <t>https://doi.org/10.1101/169367</t>
  </si>
  <si>
    <t>https://doi.org/10.1101/234062</t>
  </si>
  <si>
    <t>https://doi.org/10.1101/194571</t>
  </si>
  <si>
    <t>https://doi.org/10.1101/108175</t>
  </si>
  <si>
    <t>https://doi.org/10.1101/198499</t>
  </si>
  <si>
    <t>https://doi.org/10.1101/112052</t>
  </si>
  <si>
    <t>https://doi.org/10.1093/gbe/evw234</t>
  </si>
  <si>
    <t>https://doi.org/10.1016/j.celrep.2015.07.024</t>
  </si>
  <si>
    <t>https://doi.org/10.1016/j.jbi.2010.03.002</t>
  </si>
  <si>
    <t>https://doi.org/10.1016/j.ajhg.2014.11.010</t>
  </si>
  <si>
    <t>https://doi.org/10.1063/1.5039861</t>
  </si>
  <si>
    <t>https://doi.org/10.1101/012229</t>
  </si>
  <si>
    <t>https://doi.org/10.1016/j.jtbi.2015.06.039</t>
  </si>
  <si>
    <t>https://doi.org/10.1101/006338</t>
  </si>
  <si>
    <t>https://doi.org/10.1186/s13059-014-0553-5</t>
  </si>
  <si>
    <t>https://doi.org/10.1101/002907</t>
  </si>
  <si>
    <t>https://doi.org/10.1371/journal.pbio.1002042</t>
  </si>
  <si>
    <t>https://doi.org/10.1101/006841</t>
  </si>
  <si>
    <t>https://doi.org/10.1101/gr.180893.114</t>
  </si>
  <si>
    <t>https://doi.org/10.1101/002816</t>
  </si>
  <si>
    <t>https://doi.org/10.1016/j.ajhg.2014.09.002</t>
  </si>
  <si>
    <t>https://doi.org/10.1101/006023</t>
  </si>
  <si>
    <t>https://doi.org/10.1093/gbe/evu166</t>
  </si>
  <si>
    <t>https://doi.org/10.1101/011262</t>
  </si>
  <si>
    <t>https://doi.org/10.1038/srep12035</t>
  </si>
  <si>
    <t>https://doi.org/10.1101/002881</t>
  </si>
  <si>
    <t>https://doi.org/10.1002/cpe.3236</t>
  </si>
  <si>
    <t>https://doi.org/10.1101/001800</t>
  </si>
  <si>
    <t>https://doi.org/10.1371/journal.pone.0091819</t>
  </si>
  <si>
    <t>https://doi.org/10.1101/012211</t>
  </si>
  <si>
    <t>https://doi.org/10.1186/s12864-015-1540-2</t>
  </si>
  <si>
    <t>biorxiv_doi</t>
  </si>
  <si>
    <t>published_doi</t>
  </si>
  <si>
    <t>accurate</t>
  </si>
  <si>
    <t>https://doi.org/10.1101/031476</t>
  </si>
  <si>
    <t>https://doi.org/10.1890/15-2026.1</t>
  </si>
  <si>
    <t>https://doi.org/10.1101/028555</t>
  </si>
  <si>
    <t>https://doi.org/10.1093/nar/gkw568</t>
  </si>
  <si>
    <t>https://doi.org/10.1101/019547</t>
  </si>
  <si>
    <t>https://doi.org/10.1523/JNEUROSCI.2221-17.2018</t>
  </si>
  <si>
    <t>https://doi.org/10.1101/018671</t>
  </si>
  <si>
    <t>https://doi.org/10.1371/journal.pone.0129697</t>
  </si>
  <si>
    <t>https://doi.org/10.1101/021998</t>
  </si>
  <si>
    <t>https://doi.org/10.7554/eLife.10559</t>
  </si>
  <si>
    <t>https://doi.org/10.1101/028936</t>
  </si>
  <si>
    <t>https://doi.org/10.1371/journal.pcbi.1004889</t>
  </si>
  <si>
    <t>https://doi.org/10.1101/032763</t>
  </si>
  <si>
    <t>https://doi.org/10.1073/pnas.1523951113</t>
  </si>
  <si>
    <t>https://doi.org/10.1101/030866</t>
  </si>
  <si>
    <t>https://doi.org/10.1093/nar/gkw319</t>
  </si>
  <si>
    <t>https://doi.org/10.1101/027904</t>
  </si>
  <si>
    <t>https://doi.org/10.1093/bioinformatics/btv646</t>
  </si>
  <si>
    <t>https://doi.org/10.1101/027383</t>
  </si>
  <si>
    <t>https://doi.org/10.1038/nmicrobiol.2015.3</t>
  </si>
  <si>
    <t>https://doi.org/10.1101/090506</t>
  </si>
  <si>
    <t>https://doi.org/10.1093/bioinformatics/btx334</t>
  </si>
  <si>
    <t>https://doi.org/10.1101/089334</t>
  </si>
  <si>
    <t>https://doi.org/10.1371/journal.pbio.2001586</t>
  </si>
  <si>
    <t>https://doi.org/10.1101/048033</t>
  </si>
  <si>
    <t>https://doi.org/10.1111/evo.12999</t>
  </si>
  <si>
    <t>https://doi.org/10.1101/056515</t>
  </si>
  <si>
    <t>https://doi.org/10.1371/journal.pone.0189067</t>
  </si>
  <si>
    <t>https://doi.org/10.1101/065334</t>
  </si>
  <si>
    <t>https://doi.org/10.1093/molbev/msw275</t>
  </si>
  <si>
    <t>https://doi.org/10.1101/072280</t>
  </si>
  <si>
    <t>https://doi.org/10.2142/biophysico.13.0_281</t>
  </si>
  <si>
    <t>https://doi.org/10.1101/047803</t>
  </si>
  <si>
    <t>https://doi.org/10.1038/srep34618</t>
  </si>
  <si>
    <t>https://doi.org/10.1101/083451</t>
  </si>
  <si>
    <t>https://doi.org/10.1073/pnas.1714044115</t>
  </si>
  <si>
    <t>https://doi.org/10.1101/080697</t>
  </si>
  <si>
    <t>https://doi.org/10.1111/2041-210x.12814</t>
  </si>
  <si>
    <t>https://doi.org/10.1101/041103</t>
  </si>
  <si>
    <t>https://doi.org/10.7554/eLife.19695</t>
  </si>
  <si>
    <t>https://doi.org/10.1101/134304</t>
  </si>
  <si>
    <t>https://doi.org/10.15252/embj.201797259</t>
  </si>
  <si>
    <t>https://doi.org/10.1101/161679</t>
  </si>
  <si>
    <t>https://doi.org/10.1093/gbe/evy177</t>
  </si>
  <si>
    <t>https://doi.org/10.1101/219386</t>
  </si>
  <si>
    <t>https://doi.org/10.1128/mSystems.00053-18</t>
  </si>
  <si>
    <t>https://doi.org/10.1101/125096</t>
  </si>
  <si>
    <t>https://doi.org/10.3389/fnmol.2017.00445</t>
  </si>
  <si>
    <t>https://doi.org/10.1101/158147</t>
  </si>
  <si>
    <t>https://doi.org/10.1186/s13321-017-0252-9</t>
  </si>
  <si>
    <t>https://doi.org/10.1101/189613</t>
  </si>
  <si>
    <t>https://doi.org/10.1371/journal.pgen.1007213</t>
  </si>
  <si>
    <t>https://doi.org/10.1101/125112</t>
  </si>
  <si>
    <t>https://doi.org/10.1038/s41467-017-02554-5</t>
  </si>
  <si>
    <t>https://doi.org/10.1101/196121</t>
  </si>
  <si>
    <t>https://doi.org/10.1371/journal.pone.0188406</t>
  </si>
  <si>
    <t>https://doi.org/10.1101/235002</t>
  </si>
  <si>
    <t>https://doi.org/10.1038/s41586-018-0492-5</t>
  </si>
  <si>
    <t>https://doi.org/10.1101/185900</t>
  </si>
  <si>
    <t>https://doi.org/10.1007/s00438-018-1418-5</t>
  </si>
  <si>
    <t>notes</t>
  </si>
  <si>
    <t>https://doi.org/10.1038/srep10004</t>
  </si>
  <si>
    <t>https://doi.org/10.1038/srep19620</t>
  </si>
  <si>
    <t>different title</t>
  </si>
  <si>
    <t>https://doi.org/10.1007/s11306-015-0893-5</t>
  </si>
  <si>
    <t>Incorrect:</t>
  </si>
  <si>
    <t>https://doi.org/10.1038/srep24507</t>
  </si>
  <si>
    <t>https://arxiv.org/abs/1404.2374</t>
  </si>
  <si>
    <t>https://doi.org/10.1038/srep09386</t>
  </si>
  <si>
    <t>https://journals.plos.org/plosone/article/comment?id=10.1371/annotation/ad10af7f-9a77-4246-9804-86e2634050ac</t>
  </si>
  <si>
    <t>https://doi.org/10.1371/journal.pone.0123658</t>
  </si>
  <si>
    <t>https://doi.org/10.1093/comnet/cnv027</t>
  </si>
  <si>
    <t>https://doi.org/10.1038/srep11415</t>
  </si>
  <si>
    <t>https://doi.org/10.1016/j.physa.2015.01.038</t>
  </si>
  <si>
    <t>https://doi.org/10.1016/bs.adgen.2016.01.001</t>
  </si>
  <si>
    <t>https://doi.org/10.1098/rsob.170134</t>
  </si>
  <si>
    <t xml:space="preserve">https://doi.org/10.1101/gr.185371.114 </t>
  </si>
  <si>
    <t>https://doi.org/10.1086/690008</t>
  </si>
  <si>
    <t>4 years later, different title and senior author</t>
  </si>
  <si>
    <t>https://doi.org/10.1093/gbe/evw232</t>
  </si>
  <si>
    <t>https://doi.org/10.1111/mec.13922</t>
  </si>
  <si>
    <t>https://doi.org/10.1371/journal.pgen.1005920</t>
  </si>
  <si>
    <t>https://doi.org/10.1676/wils-128-02-328-333.1</t>
  </si>
  <si>
    <t>slightly different title</t>
  </si>
  <si>
    <t>https://doi.org/10.1016/j.cels.2016.06.012</t>
  </si>
  <si>
    <t>https://doi.org/10.1093/hmg/ddw336</t>
  </si>
  <si>
    <t>Posted AFTER publication, to arxiv too: https://arxiv.org/abs/1501.06194</t>
  </si>
  <si>
    <t>https://doi.org/10.1109/ISIT.2015.7282589</t>
  </si>
  <si>
    <t>https://doi.org/10.1016/j.bpj.2017.11.015</t>
  </si>
  <si>
    <t>slightly different title *** ARTICLE WITH NO AUTHORS</t>
  </si>
  <si>
    <t>https://doi.org/10.1086/689819</t>
  </si>
  <si>
    <t>https://doi.org/10.1109/ACC.2016.7524950</t>
  </si>
  <si>
    <t>https://doi.org/10.1109/LLS.2015.2483820</t>
  </si>
  <si>
    <t>https://doi.org/10.2337/db16-0861</t>
  </si>
  <si>
    <t>https://doi.org/10.1093/bioinformatics/btw806</t>
  </si>
  <si>
    <t>https://doi.org/10.1016/j.genrep.2016.01.001</t>
  </si>
  <si>
    <t>possibly revised here: https://www.biorxiv.org/content/10.1101/172007v1</t>
  </si>
  <si>
    <t>https://doi.org/10.1093/biostatistics/kxx040</t>
  </si>
  <si>
    <t>very different text, different title</t>
  </si>
  <si>
    <t>probably revision of https://www.biorxiv.org/content/10.1101/018739v1</t>
  </si>
  <si>
    <t>https://doi.org/10.1098/rsos.172190</t>
  </si>
  <si>
    <t>https://doi.org/10.1111/ejn.13865</t>
  </si>
  <si>
    <t>https://doi.org/10.1038/mtm.2016.76</t>
  </si>
  <si>
    <t>https://doi.org/10.3389/fnbot.2017.00020</t>
  </si>
  <si>
    <t>https://doi.org/10.1038/ncomms15459</t>
  </si>
  <si>
    <t>https://doi.org/10.1038/s41559-017-0284-6</t>
  </si>
  <si>
    <t>https://doi.org/10.1109/THS.2016.7568876</t>
  </si>
  <si>
    <t>https://doi.org/10.1016/j.jpain.2017.12.225</t>
  </si>
  <si>
    <t>https://doi.org/10.1038/nbt.4138</t>
  </si>
  <si>
    <t>https://doi.org/10.1038/nmeth.4483</t>
  </si>
  <si>
    <t>https://doi.org/10.1002/ajb2.1239</t>
  </si>
  <si>
    <t>https://doi.org/10.1016/j.ecolmodel.2017.11.016</t>
  </si>
  <si>
    <t>https://doi.org/10.1371/journal.pcbi.1005425</t>
  </si>
  <si>
    <t>https://doi.org/10.1111/nrm.12120</t>
  </si>
  <si>
    <t>*posted after publication</t>
  </si>
  <si>
    <t>DIFFERENT TITLE</t>
  </si>
  <si>
    <t>substring of title</t>
  </si>
  <si>
    <t>says published</t>
  </si>
  <si>
    <t>says not published</t>
  </si>
  <si>
    <t>is published</t>
  </si>
  <si>
    <t>is not published</t>
  </si>
  <si>
    <t>False negative rates:</t>
  </si>
  <si>
    <t>Total:</t>
  </si>
  <si>
    <t>Old rate:</t>
  </si>
  <si>
    <t>New rate:</t>
  </si>
  <si>
    <t>Sample size:</t>
  </si>
  <si>
    <t>says not published floor</t>
  </si>
  <si>
    <t>New floor:</t>
  </si>
  <si>
    <t>New ceiling:</t>
  </si>
  <si>
    <t>MOE:</t>
  </si>
  <si>
    <t>says not published ceiling</t>
  </si>
  <si>
    <t>delta</t>
  </si>
  <si>
    <t>Through 2017</t>
  </si>
  <si>
    <t>Through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</si>
</sst>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1"/>
    <xf numFmtId="164" fontId="1" fillId="0" borderId="0" xfId="0" applyNumberFormat="1" applyFont="1"/>
    <xf numFmtId="10" fontId="0" fillId="0" borderId="0" xfId="0" applyNumberFormat="1"/>
    <xf numFmtId="10" fontId="0" fillId="2" borderId="0" xfId="0" applyNumberFormat="1" applyFill="1"/>
    <xf numFmtId="0" fontId="0" fillId="0" borderId="1" xfId="0" applyBorder="1"/>
    <xf numFmtId="0" fontId="0" fillId="0" borderId="0" xfId="0" applyFill="1" applyBorder="1"/>
    <xf numFmtId="0" fontId="1" fillId="0" borderId="0" xfId="0" applyFont="1"/>
    <xf numFmtId="1" fontId="0" fillId="0" borderId="0" xfId="0" applyNumberFormat="1"/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0" fontId="0" fillId="3" borderId="0" xfId="0" applyFill="1"/>
    <xf numFmtId="1" fontId="0" fillId="3" borderId="0" xfId="0" applyNumberFormat="1" applyFill="1"/>
    <xf numFmtId="1" fontId="0" fillId="0" borderId="0" xfId="0" applyNumberFormat="1" applyFill="1"/>
    <xf numFmtId="0" fontId="1" fillId="3" borderId="0" xfId="0" applyFont="1" applyFill="1" applyAlignment="1">
      <alignment horizontal="right"/>
    </xf>
    <xf numFmtId="0" fontId="1" fillId="0" borderId="2" xfId="0" applyFont="1" applyBorder="1"/>
    <xf numFmtId="1" fontId="0" fillId="0" borderId="2" xfId="0" applyNumberFormat="1" applyBorder="1"/>
    <xf numFmtId="0" fontId="1" fillId="0" borderId="2" xfId="0" applyFont="1" applyBorder="1" applyAlignment="1">
      <alignment horizontal="right"/>
    </xf>
    <xf numFmtId="0" fontId="0" fillId="0" borderId="2" xfId="0" applyBorder="1"/>
    <xf numFmtId="1" fontId="0" fillId="0" borderId="2" xfId="0" applyNumberFormat="1" applyFill="1" applyBorder="1"/>
    <xf numFmtId="0" fontId="0" fillId="4" borderId="0" xfId="0" applyFill="1"/>
    <xf numFmtId="1" fontId="0" fillId="4" borderId="2" xfId="0" applyNumberFormat="1" applyFill="1" applyBorder="1"/>
    <xf numFmtId="1" fontId="0" fillId="4" borderId="0" xfId="0" applyNumberFormat="1" applyFill="1"/>
    <xf numFmtId="0" fontId="0" fillId="4" borderId="4" xfId="0" applyFill="1" applyBorder="1"/>
    <xf numFmtId="0" fontId="1" fillId="0" borderId="0" xfId="0" applyFont="1" applyBorder="1" applyAlignment="1">
      <alignment horizontal="right"/>
    </xf>
    <xf numFmtId="0" fontId="0" fillId="0" borderId="6" xfId="0" applyBorder="1"/>
    <xf numFmtId="10" fontId="0" fillId="0" borderId="7" xfId="0" applyNumberFormat="1" applyBorder="1"/>
    <xf numFmtId="0" fontId="0" fillId="0" borderId="7" xfId="0" applyBorder="1"/>
    <xf numFmtId="164" fontId="0" fillId="0" borderId="7" xfId="0" applyNumberFormat="1" applyBorder="1"/>
    <xf numFmtId="164" fontId="0" fillId="0" borderId="5" xfId="0" applyNumberFormat="1" applyBorder="1"/>
    <xf numFmtId="0" fontId="0" fillId="0" borderId="0" xfId="0" applyBorder="1"/>
    <xf numFmtId="0" fontId="0" fillId="0" borderId="0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1" fontId="1" fillId="0" borderId="6" xfId="0" applyNumberFormat="1" applyFont="1" applyFill="1" applyBorder="1"/>
    <xf numFmtId="0" fontId="0" fillId="3" borderId="6" xfId="0" applyFill="1" applyBorder="1"/>
    <xf numFmtId="1" fontId="1" fillId="0" borderId="3" xfId="0" applyNumberFormat="1" applyFont="1" applyFill="1" applyBorder="1"/>
    <xf numFmtId="0" fontId="2" fillId="0" borderId="2" xfId="1" applyBorder="1"/>
    <xf numFmtId="10" fontId="0" fillId="2" borderId="2" xfId="0" applyNumberFormat="1" applyFill="1" applyBorder="1"/>
    <xf numFmtId="164" fontId="0" fillId="0" borderId="2" xfId="0" applyNumberFormat="1" applyBorder="1"/>
    <xf numFmtId="0" fontId="0" fillId="0" borderId="2" xfId="0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098/rsob.170134" TargetMode="External"/><Relationship Id="rId18" Type="http://schemas.openxmlformats.org/officeDocument/2006/relationships/hyperlink" Target="https://doi.org/10.1371/journal.pgen.1005920" TargetMode="External"/><Relationship Id="rId26" Type="http://schemas.openxmlformats.org/officeDocument/2006/relationships/hyperlink" Target="https://doi.org/10.1109/ACC.2016.7524950" TargetMode="External"/><Relationship Id="rId39" Type="http://schemas.openxmlformats.org/officeDocument/2006/relationships/hyperlink" Target="https://doi.org/10.1038/nbt.4138" TargetMode="External"/><Relationship Id="rId21" Type="http://schemas.openxmlformats.org/officeDocument/2006/relationships/hyperlink" Target="https://doi.org/10.1093/hmg/ddw336" TargetMode="External"/><Relationship Id="rId34" Type="http://schemas.openxmlformats.org/officeDocument/2006/relationships/hyperlink" Target="https://doi.org/10.1038/mtm.2016.76" TargetMode="External"/><Relationship Id="rId42" Type="http://schemas.openxmlformats.org/officeDocument/2006/relationships/hyperlink" Target="https://doi.org/10.1016/j.ecolmodel.2017.11.016" TargetMode="External"/><Relationship Id="rId7" Type="http://schemas.openxmlformats.org/officeDocument/2006/relationships/hyperlink" Target="https://doi.org/10.1038/srep09386" TargetMode="External"/><Relationship Id="rId2" Type="http://schemas.openxmlformats.org/officeDocument/2006/relationships/hyperlink" Target="https://doi.org/10.1016/j.celrep.2015.07.024" TargetMode="External"/><Relationship Id="rId16" Type="http://schemas.openxmlformats.org/officeDocument/2006/relationships/hyperlink" Target="https://doi.org/10.1093/gbe/evw232" TargetMode="External"/><Relationship Id="rId20" Type="http://schemas.openxmlformats.org/officeDocument/2006/relationships/hyperlink" Target="https://doi.org/10.1016/j.cels.2016.06.012" TargetMode="External"/><Relationship Id="rId29" Type="http://schemas.openxmlformats.org/officeDocument/2006/relationships/hyperlink" Target="https://doi.org/10.1093/bioinformatics/btw806" TargetMode="External"/><Relationship Id="rId41" Type="http://schemas.openxmlformats.org/officeDocument/2006/relationships/hyperlink" Target="https://doi.org/10.1002/ajb2.1239" TargetMode="External"/><Relationship Id="rId1" Type="http://schemas.openxmlformats.org/officeDocument/2006/relationships/hyperlink" Target="https://doi.org/10.1093/gbe/evw234" TargetMode="External"/><Relationship Id="rId6" Type="http://schemas.openxmlformats.org/officeDocument/2006/relationships/hyperlink" Target="https://doi.org/10.1038/srep24507" TargetMode="External"/><Relationship Id="rId11" Type="http://schemas.openxmlformats.org/officeDocument/2006/relationships/hyperlink" Target="https://doi.org/10.1016/j.physa.2015.01.038" TargetMode="External"/><Relationship Id="rId24" Type="http://schemas.openxmlformats.org/officeDocument/2006/relationships/hyperlink" Target="https://doi.org/10.1086/689819" TargetMode="External"/><Relationship Id="rId32" Type="http://schemas.openxmlformats.org/officeDocument/2006/relationships/hyperlink" Target="https://doi.org/10.1098/rsos.172190" TargetMode="External"/><Relationship Id="rId37" Type="http://schemas.openxmlformats.org/officeDocument/2006/relationships/hyperlink" Target="https://doi.org/10.1109/THS.2016.7568876" TargetMode="External"/><Relationship Id="rId40" Type="http://schemas.openxmlformats.org/officeDocument/2006/relationships/hyperlink" Target="https://doi.org/10.1038/nmeth.4483" TargetMode="External"/><Relationship Id="rId5" Type="http://schemas.openxmlformats.org/officeDocument/2006/relationships/hyperlink" Target="https://doi.org/10.1038/srep10004" TargetMode="External"/><Relationship Id="rId15" Type="http://schemas.openxmlformats.org/officeDocument/2006/relationships/hyperlink" Target="https://doi.org/10.1086/690008" TargetMode="External"/><Relationship Id="rId23" Type="http://schemas.openxmlformats.org/officeDocument/2006/relationships/hyperlink" Target="https://doi.org/10.1016/j.bpj.2017.11.015" TargetMode="External"/><Relationship Id="rId28" Type="http://schemas.openxmlformats.org/officeDocument/2006/relationships/hyperlink" Target="https://doi.org/10.2337/db16-0861" TargetMode="External"/><Relationship Id="rId36" Type="http://schemas.openxmlformats.org/officeDocument/2006/relationships/hyperlink" Target="https://doi.org/10.1038/ncomms15459" TargetMode="External"/><Relationship Id="rId10" Type="http://schemas.openxmlformats.org/officeDocument/2006/relationships/hyperlink" Target="https://doi.org/10.1038/srep11415" TargetMode="External"/><Relationship Id="rId19" Type="http://schemas.openxmlformats.org/officeDocument/2006/relationships/hyperlink" Target="https://doi.org/10.1676/wils-128-02-328-333.1" TargetMode="External"/><Relationship Id="rId31" Type="http://schemas.openxmlformats.org/officeDocument/2006/relationships/hyperlink" Target="https://doi.org/10.1093/biostatistics/kxx040" TargetMode="External"/><Relationship Id="rId44" Type="http://schemas.openxmlformats.org/officeDocument/2006/relationships/hyperlink" Target="https://doi.org/10.1111/nrm.12120" TargetMode="External"/><Relationship Id="rId4" Type="http://schemas.openxmlformats.org/officeDocument/2006/relationships/hyperlink" Target="https://doi.org/10.1063/1.5039861" TargetMode="External"/><Relationship Id="rId9" Type="http://schemas.openxmlformats.org/officeDocument/2006/relationships/hyperlink" Target="https://doi.org/10.1093/comnet/cnv027" TargetMode="External"/><Relationship Id="rId14" Type="http://schemas.openxmlformats.org/officeDocument/2006/relationships/hyperlink" Target="https://doi.org/10.1101/gr.185371.114" TargetMode="External"/><Relationship Id="rId22" Type="http://schemas.openxmlformats.org/officeDocument/2006/relationships/hyperlink" Target="https://doi.org/10.1109/ISIT.2015.7282589" TargetMode="External"/><Relationship Id="rId27" Type="http://schemas.openxmlformats.org/officeDocument/2006/relationships/hyperlink" Target="https://doi.org/10.1109/LLS.2015.2483820" TargetMode="External"/><Relationship Id="rId30" Type="http://schemas.openxmlformats.org/officeDocument/2006/relationships/hyperlink" Target="https://doi.org/10.1016/j.genrep.2016.01.001" TargetMode="External"/><Relationship Id="rId35" Type="http://schemas.openxmlformats.org/officeDocument/2006/relationships/hyperlink" Target="https://doi.org/10.3389/fnbot.2017.00020" TargetMode="External"/><Relationship Id="rId43" Type="http://schemas.openxmlformats.org/officeDocument/2006/relationships/hyperlink" Target="https://doi.org/10.1371/journal.pcbi.1005425" TargetMode="External"/><Relationship Id="rId8" Type="http://schemas.openxmlformats.org/officeDocument/2006/relationships/hyperlink" Target="https://doi.org/10.1371/journal.pone.0123658" TargetMode="External"/><Relationship Id="rId3" Type="http://schemas.openxmlformats.org/officeDocument/2006/relationships/hyperlink" Target="https://doi.org/10.1016/j.jbi.2010.03.002" TargetMode="External"/><Relationship Id="rId12" Type="http://schemas.openxmlformats.org/officeDocument/2006/relationships/hyperlink" Target="https://doi.org/10.1016/bs.adgen.2016.01.001" TargetMode="External"/><Relationship Id="rId17" Type="http://schemas.openxmlformats.org/officeDocument/2006/relationships/hyperlink" Target="https://doi.org/10.1111/mec.13922" TargetMode="External"/><Relationship Id="rId25" Type="http://schemas.openxmlformats.org/officeDocument/2006/relationships/hyperlink" Target="https://doi.org/10.1101/033647" TargetMode="External"/><Relationship Id="rId33" Type="http://schemas.openxmlformats.org/officeDocument/2006/relationships/hyperlink" Target="https://doi.org/10.1111/ejn.13865" TargetMode="External"/><Relationship Id="rId38" Type="http://schemas.openxmlformats.org/officeDocument/2006/relationships/hyperlink" Target="https://doi.org/10.1016/j.jpain.2017.12.2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7E679-FC4F-3A49-86DB-2769B0AA2A08}">
  <dimension ref="A1:H121"/>
  <sheetViews>
    <sheetView tabSelected="1" zoomScale="185" zoomScaleNormal="185" workbookViewId="0">
      <pane ySplit="1" topLeftCell="A2" activePane="bottomLeft" state="frozen"/>
      <selection pane="bottomLeft" activeCell="H2" sqref="H2"/>
    </sheetView>
  </sheetViews>
  <sheetFormatPr baseColWidth="10" defaultRowHeight="16" x14ac:dyDescent="0.2"/>
  <cols>
    <col min="3" max="3" width="27.83203125" bestFit="1" customWidth="1"/>
    <col min="4" max="4" width="38.6640625" bestFit="1" customWidth="1"/>
  </cols>
  <sheetData>
    <row r="1" spans="1:8" x14ac:dyDescent="0.2">
      <c r="A1" t="s">
        <v>31</v>
      </c>
      <c r="B1" t="s">
        <v>30</v>
      </c>
      <c r="C1" t="s">
        <v>32</v>
      </c>
      <c r="D1" t="s">
        <v>33</v>
      </c>
      <c r="E1" t="s">
        <v>212</v>
      </c>
      <c r="G1" t="s">
        <v>217</v>
      </c>
      <c r="H1" s="2">
        <f>(120-COUNTIF(D:D, FALSE)-COUNTBLANK(D2:D121))/(120-COUNTBLANK(D2:D121))</f>
        <v>0.375</v>
      </c>
    </row>
    <row r="2" spans="1:8" x14ac:dyDescent="0.2">
      <c r="A2">
        <v>2014</v>
      </c>
      <c r="B2">
        <v>10717</v>
      </c>
      <c r="C2" t="s">
        <v>0</v>
      </c>
      <c r="D2" s="1" t="s">
        <v>124</v>
      </c>
      <c r="E2" t="s">
        <v>215</v>
      </c>
      <c r="F2" s="4">
        <f>(30-COUNTIF(D2:D31, FALSE))/30</f>
        <v>0.5</v>
      </c>
    </row>
    <row r="3" spans="1:8" x14ac:dyDescent="0.2">
      <c r="A3">
        <v>2014</v>
      </c>
      <c r="B3">
        <v>8823</v>
      </c>
      <c r="C3" t="s">
        <v>1</v>
      </c>
      <c r="D3" s="1" t="s">
        <v>125</v>
      </c>
      <c r="E3" t="s">
        <v>215</v>
      </c>
    </row>
    <row r="4" spans="1:8" x14ac:dyDescent="0.2">
      <c r="A4">
        <v>2014</v>
      </c>
      <c r="B4">
        <v>5716</v>
      </c>
      <c r="C4" t="s">
        <v>2</v>
      </c>
      <c r="D4" t="b">
        <v>0</v>
      </c>
      <c r="E4" s="1" t="s">
        <v>126</v>
      </c>
    </row>
    <row r="5" spans="1:8" x14ac:dyDescent="0.2">
      <c r="A5">
        <v>2014</v>
      </c>
      <c r="B5">
        <v>5665</v>
      </c>
      <c r="C5" t="s">
        <v>3</v>
      </c>
      <c r="D5" t="b">
        <v>0</v>
      </c>
    </row>
    <row r="6" spans="1:8" x14ac:dyDescent="0.2">
      <c r="A6">
        <v>2014</v>
      </c>
      <c r="B6">
        <v>10694</v>
      </c>
      <c r="C6" t="s">
        <v>4</v>
      </c>
      <c r="D6" t="s">
        <v>127</v>
      </c>
      <c r="E6" t="s">
        <v>215</v>
      </c>
    </row>
    <row r="7" spans="1:8" x14ac:dyDescent="0.2">
      <c r="A7">
        <v>2014</v>
      </c>
      <c r="B7">
        <v>18237</v>
      </c>
      <c r="C7" t="s">
        <v>5</v>
      </c>
      <c r="D7" t="b">
        <v>0</v>
      </c>
    </row>
    <row r="8" spans="1:8" x14ac:dyDescent="0.2">
      <c r="A8">
        <v>2014</v>
      </c>
      <c r="B8">
        <v>28903</v>
      </c>
      <c r="C8" t="s">
        <v>6</v>
      </c>
      <c r="D8" s="1" t="s">
        <v>128</v>
      </c>
    </row>
    <row r="9" spans="1:8" x14ac:dyDescent="0.2">
      <c r="A9">
        <v>2014</v>
      </c>
      <c r="B9">
        <v>5655</v>
      </c>
      <c r="C9" t="s">
        <v>7</v>
      </c>
      <c r="D9" t="b">
        <v>0</v>
      </c>
    </row>
    <row r="10" spans="1:8" x14ac:dyDescent="0.2">
      <c r="A10">
        <v>2014</v>
      </c>
      <c r="B10">
        <v>26677</v>
      </c>
      <c r="C10" t="s">
        <v>8</v>
      </c>
      <c r="D10" t="b">
        <v>0</v>
      </c>
      <c r="E10" s="1" t="s">
        <v>213</v>
      </c>
    </row>
    <row r="11" spans="1:8" x14ac:dyDescent="0.2">
      <c r="A11">
        <v>2014</v>
      </c>
      <c r="B11">
        <v>16667</v>
      </c>
      <c r="C11" t="s">
        <v>9</v>
      </c>
      <c r="D11" t="b">
        <v>0</v>
      </c>
    </row>
    <row r="12" spans="1:8" x14ac:dyDescent="0.2">
      <c r="A12">
        <v>2014</v>
      </c>
      <c r="B12">
        <v>8728</v>
      </c>
      <c r="C12" t="s">
        <v>10</v>
      </c>
      <c r="D12" t="b">
        <v>0</v>
      </c>
    </row>
    <row r="13" spans="1:8" x14ac:dyDescent="0.2">
      <c r="A13">
        <v>2014</v>
      </c>
      <c r="B13">
        <v>27733</v>
      </c>
      <c r="C13" t="s">
        <v>11</v>
      </c>
      <c r="D13" t="b">
        <v>0</v>
      </c>
    </row>
    <row r="14" spans="1:8" x14ac:dyDescent="0.2">
      <c r="A14">
        <v>2014</v>
      </c>
      <c r="B14">
        <v>27529</v>
      </c>
      <c r="C14" t="s">
        <v>12</v>
      </c>
      <c r="D14" t="s">
        <v>214</v>
      </c>
      <c r="E14" t="s">
        <v>215</v>
      </c>
    </row>
    <row r="15" spans="1:8" x14ac:dyDescent="0.2">
      <c r="A15">
        <v>2014</v>
      </c>
      <c r="B15">
        <v>5397</v>
      </c>
      <c r="C15" t="s">
        <v>13</v>
      </c>
      <c r="D15" t="s">
        <v>216</v>
      </c>
    </row>
    <row r="16" spans="1:8" x14ac:dyDescent="0.2">
      <c r="A16">
        <v>2014</v>
      </c>
      <c r="B16">
        <v>19408</v>
      </c>
      <c r="C16" t="s">
        <v>14</v>
      </c>
      <c r="D16" t="b">
        <v>0</v>
      </c>
    </row>
    <row r="17" spans="1:6" x14ac:dyDescent="0.2">
      <c r="A17">
        <v>2014</v>
      </c>
      <c r="B17">
        <v>8821</v>
      </c>
      <c r="C17" t="s">
        <v>15</v>
      </c>
      <c r="D17" s="1" t="s">
        <v>218</v>
      </c>
      <c r="E17" t="s">
        <v>215</v>
      </c>
    </row>
    <row r="18" spans="1:6" x14ac:dyDescent="0.2">
      <c r="A18">
        <v>2014</v>
      </c>
      <c r="B18">
        <v>20453</v>
      </c>
      <c r="C18" t="s">
        <v>16</v>
      </c>
      <c r="D18" t="b">
        <v>0</v>
      </c>
    </row>
    <row r="19" spans="1:6" x14ac:dyDescent="0.2">
      <c r="A19">
        <v>2014</v>
      </c>
      <c r="B19">
        <v>8822</v>
      </c>
      <c r="C19" t="s">
        <v>17</v>
      </c>
      <c r="D19" t="b">
        <v>0</v>
      </c>
    </row>
    <row r="20" spans="1:6" x14ac:dyDescent="0.2">
      <c r="A20">
        <v>2014</v>
      </c>
      <c r="B20">
        <v>5743</v>
      </c>
      <c r="C20" t="s">
        <v>18</v>
      </c>
      <c r="D20" t="b">
        <v>0</v>
      </c>
      <c r="E20" t="s">
        <v>219</v>
      </c>
    </row>
    <row r="21" spans="1:6" x14ac:dyDescent="0.2">
      <c r="A21">
        <v>2014</v>
      </c>
      <c r="B21">
        <v>30097</v>
      </c>
      <c r="C21" t="s">
        <v>19</v>
      </c>
      <c r="D21" s="1" t="s">
        <v>220</v>
      </c>
      <c r="E21" t="s">
        <v>215</v>
      </c>
    </row>
    <row r="22" spans="1:6" x14ac:dyDescent="0.2">
      <c r="A22">
        <v>2014</v>
      </c>
      <c r="B22">
        <v>20454</v>
      </c>
      <c r="C22" t="s">
        <v>20</v>
      </c>
      <c r="D22" t="b">
        <v>0</v>
      </c>
    </row>
    <row r="23" spans="1:6" x14ac:dyDescent="0.2">
      <c r="A23">
        <v>2014</v>
      </c>
      <c r="B23">
        <v>16697</v>
      </c>
      <c r="C23" t="s">
        <v>21</v>
      </c>
      <c r="D23" t="b">
        <v>0</v>
      </c>
      <c r="E23" t="s">
        <v>221</v>
      </c>
    </row>
    <row r="24" spans="1:6" x14ac:dyDescent="0.2">
      <c r="A24">
        <v>2014</v>
      </c>
      <c r="B24">
        <v>5765</v>
      </c>
      <c r="C24" t="s">
        <v>22</v>
      </c>
      <c r="D24" s="1" t="s">
        <v>222</v>
      </c>
      <c r="E24" t="s">
        <v>215</v>
      </c>
    </row>
    <row r="25" spans="1:6" x14ac:dyDescent="0.2">
      <c r="A25">
        <v>2014</v>
      </c>
      <c r="B25">
        <v>31152</v>
      </c>
      <c r="C25" t="s">
        <v>23</v>
      </c>
      <c r="D25" s="1" t="s">
        <v>223</v>
      </c>
    </row>
    <row r="26" spans="1:6" x14ac:dyDescent="0.2">
      <c r="A26">
        <v>2014</v>
      </c>
      <c r="B26">
        <v>8811</v>
      </c>
      <c r="C26" t="s">
        <v>24</v>
      </c>
      <c r="D26" s="1" t="s">
        <v>224</v>
      </c>
      <c r="E26" t="s">
        <v>215</v>
      </c>
    </row>
    <row r="27" spans="1:6" x14ac:dyDescent="0.2">
      <c r="A27">
        <v>2014</v>
      </c>
      <c r="B27">
        <v>31136</v>
      </c>
      <c r="C27" t="s">
        <v>25</v>
      </c>
      <c r="D27" s="1" t="s">
        <v>225</v>
      </c>
    </row>
    <row r="28" spans="1:6" x14ac:dyDescent="0.2">
      <c r="A28">
        <v>2014</v>
      </c>
      <c r="B28">
        <v>19446</v>
      </c>
      <c r="C28" t="s">
        <v>26</v>
      </c>
      <c r="D28" s="1" t="s">
        <v>226</v>
      </c>
      <c r="E28" t="s">
        <v>215</v>
      </c>
    </row>
    <row r="29" spans="1:6" x14ac:dyDescent="0.2">
      <c r="A29">
        <v>2014</v>
      </c>
      <c r="B29">
        <v>24114</v>
      </c>
      <c r="C29" t="s">
        <v>27</v>
      </c>
      <c r="D29" s="1" t="s">
        <v>227</v>
      </c>
      <c r="E29" t="s">
        <v>230</v>
      </c>
    </row>
    <row r="30" spans="1:6" x14ac:dyDescent="0.2">
      <c r="A30">
        <v>2014</v>
      </c>
      <c r="B30">
        <v>8745</v>
      </c>
      <c r="C30" t="s">
        <v>28</v>
      </c>
      <c r="D30" s="1" t="s">
        <v>228</v>
      </c>
      <c r="E30" t="s">
        <v>215</v>
      </c>
    </row>
    <row r="31" spans="1:6" ht="17" thickBot="1" x14ac:dyDescent="0.25">
      <c r="A31">
        <v>2014</v>
      </c>
      <c r="B31">
        <v>31157</v>
      </c>
      <c r="C31" t="s">
        <v>29</v>
      </c>
      <c r="D31" t="b">
        <v>0</v>
      </c>
    </row>
    <row r="32" spans="1:6" s="18" customFormat="1" x14ac:dyDescent="0.2">
      <c r="A32" s="18">
        <v>2015</v>
      </c>
      <c r="B32" s="18">
        <v>19337</v>
      </c>
      <c r="C32" s="18" t="s">
        <v>34</v>
      </c>
      <c r="D32" s="40" t="s">
        <v>229</v>
      </c>
      <c r="E32" s="18" t="s">
        <v>215</v>
      </c>
      <c r="F32" s="41">
        <f>(30-COUNTIF(D32:D61, FALSE))/30</f>
        <v>0.53333333333333333</v>
      </c>
    </row>
    <row r="33" spans="1:5" x14ac:dyDescent="0.2">
      <c r="A33">
        <v>2015</v>
      </c>
      <c r="B33">
        <v>10513</v>
      </c>
      <c r="C33" t="s">
        <v>35</v>
      </c>
      <c r="D33" t="b">
        <v>0</v>
      </c>
    </row>
    <row r="34" spans="1:5" x14ac:dyDescent="0.2">
      <c r="A34">
        <v>2015</v>
      </c>
      <c r="B34">
        <v>5471</v>
      </c>
      <c r="C34" t="s">
        <v>36</v>
      </c>
      <c r="D34" t="b">
        <v>0</v>
      </c>
    </row>
    <row r="35" spans="1:5" x14ac:dyDescent="0.2">
      <c r="A35">
        <v>2015</v>
      </c>
      <c r="B35">
        <v>26383</v>
      </c>
      <c r="C35" t="s">
        <v>37</v>
      </c>
      <c r="D35" s="1" t="s">
        <v>231</v>
      </c>
      <c r="E35" t="s">
        <v>215</v>
      </c>
    </row>
    <row r="36" spans="1:5" x14ac:dyDescent="0.2">
      <c r="A36">
        <v>2015</v>
      </c>
      <c r="B36">
        <v>8498</v>
      </c>
      <c r="C36" t="s">
        <v>38</v>
      </c>
      <c r="D36" t="b">
        <v>0</v>
      </c>
    </row>
    <row r="37" spans="1:5" x14ac:dyDescent="0.2">
      <c r="A37">
        <v>2015</v>
      </c>
      <c r="B37">
        <v>16543</v>
      </c>
      <c r="C37" t="s">
        <v>39</v>
      </c>
      <c r="D37" t="b">
        <v>0</v>
      </c>
    </row>
    <row r="38" spans="1:5" x14ac:dyDescent="0.2">
      <c r="A38">
        <v>2015</v>
      </c>
      <c r="B38">
        <v>26274</v>
      </c>
      <c r="C38" t="s">
        <v>40</v>
      </c>
      <c r="D38" s="1" t="s">
        <v>232</v>
      </c>
      <c r="E38" t="s">
        <v>215</v>
      </c>
    </row>
    <row r="39" spans="1:5" x14ac:dyDescent="0.2">
      <c r="A39">
        <v>2015</v>
      </c>
      <c r="B39">
        <v>26187</v>
      </c>
      <c r="C39" t="s">
        <v>41</v>
      </c>
      <c r="D39" s="1" t="s">
        <v>233</v>
      </c>
    </row>
    <row r="40" spans="1:5" x14ac:dyDescent="0.2">
      <c r="A40">
        <v>2015</v>
      </c>
      <c r="B40">
        <v>20448</v>
      </c>
      <c r="C40" t="s">
        <v>42</v>
      </c>
      <c r="D40" s="1" t="s">
        <v>234</v>
      </c>
      <c r="E40" t="s">
        <v>235</v>
      </c>
    </row>
    <row r="41" spans="1:5" x14ac:dyDescent="0.2">
      <c r="A41">
        <v>2015</v>
      </c>
      <c r="B41">
        <v>5418</v>
      </c>
      <c r="C41" t="s">
        <v>43</v>
      </c>
      <c r="D41" s="1" t="s">
        <v>236</v>
      </c>
      <c r="E41" t="s">
        <v>215</v>
      </c>
    </row>
    <row r="42" spans="1:5" x14ac:dyDescent="0.2">
      <c r="A42">
        <v>2015</v>
      </c>
      <c r="B42">
        <v>16588</v>
      </c>
      <c r="C42" t="s">
        <v>44</v>
      </c>
      <c r="D42" t="b">
        <v>0</v>
      </c>
    </row>
    <row r="43" spans="1:5" x14ac:dyDescent="0.2">
      <c r="A43">
        <v>2015</v>
      </c>
      <c r="B43">
        <v>5404</v>
      </c>
      <c r="C43" t="s">
        <v>45</v>
      </c>
      <c r="D43" t="b">
        <v>0</v>
      </c>
    </row>
    <row r="44" spans="1:5" x14ac:dyDescent="0.2">
      <c r="A44">
        <v>2015</v>
      </c>
      <c r="B44">
        <v>10422</v>
      </c>
      <c r="C44" t="s">
        <v>46</v>
      </c>
      <c r="D44" s="1" t="s">
        <v>237</v>
      </c>
    </row>
    <row r="45" spans="1:5" x14ac:dyDescent="0.2">
      <c r="A45">
        <v>2015</v>
      </c>
      <c r="B45">
        <v>5605</v>
      </c>
      <c r="C45" t="s">
        <v>47</v>
      </c>
      <c r="D45" t="b">
        <v>0</v>
      </c>
    </row>
    <row r="46" spans="1:5" x14ac:dyDescent="0.2">
      <c r="A46">
        <v>2015</v>
      </c>
      <c r="B46">
        <v>11528</v>
      </c>
      <c r="C46" t="s">
        <v>48</v>
      </c>
      <c r="D46" t="b">
        <v>0</v>
      </c>
    </row>
    <row r="47" spans="1:5" x14ac:dyDescent="0.2">
      <c r="A47">
        <v>2015</v>
      </c>
      <c r="B47">
        <v>10610</v>
      </c>
      <c r="C47" t="s">
        <v>49</v>
      </c>
      <c r="D47" t="b">
        <v>0</v>
      </c>
    </row>
    <row r="48" spans="1:5" x14ac:dyDescent="0.2">
      <c r="A48">
        <v>2015</v>
      </c>
      <c r="B48">
        <v>4954</v>
      </c>
      <c r="C48" t="s">
        <v>50</v>
      </c>
      <c r="D48" s="1" t="s">
        <v>239</v>
      </c>
      <c r="E48" t="s">
        <v>238</v>
      </c>
    </row>
    <row r="49" spans="1:6" x14ac:dyDescent="0.2">
      <c r="A49">
        <v>2015</v>
      </c>
      <c r="B49">
        <v>30767</v>
      </c>
      <c r="C49" t="s">
        <v>51</v>
      </c>
      <c r="D49" s="1" t="s">
        <v>240</v>
      </c>
      <c r="E49" t="s">
        <v>215</v>
      </c>
    </row>
    <row r="50" spans="1:6" x14ac:dyDescent="0.2">
      <c r="A50">
        <v>2015</v>
      </c>
      <c r="B50">
        <v>8622</v>
      </c>
      <c r="C50" t="s">
        <v>52</v>
      </c>
      <c r="D50" t="b">
        <v>0</v>
      </c>
    </row>
    <row r="51" spans="1:6" x14ac:dyDescent="0.2">
      <c r="A51">
        <v>2015</v>
      </c>
      <c r="B51">
        <v>19340</v>
      </c>
      <c r="C51" s="1" t="s">
        <v>53</v>
      </c>
      <c r="D51" s="1" t="s">
        <v>242</v>
      </c>
      <c r="E51" t="s">
        <v>241</v>
      </c>
    </row>
    <row r="52" spans="1:6" x14ac:dyDescent="0.2">
      <c r="A52">
        <v>2015</v>
      </c>
      <c r="B52">
        <v>30032</v>
      </c>
      <c r="C52" t="s">
        <v>54</v>
      </c>
      <c r="D52" s="1" t="s">
        <v>243</v>
      </c>
    </row>
    <row r="53" spans="1:6" x14ac:dyDescent="0.2">
      <c r="A53">
        <v>2015</v>
      </c>
      <c r="B53">
        <v>30046</v>
      </c>
      <c r="C53" t="s">
        <v>55</v>
      </c>
      <c r="D53" s="1" t="s">
        <v>244</v>
      </c>
      <c r="E53" t="s">
        <v>215</v>
      </c>
    </row>
    <row r="54" spans="1:6" x14ac:dyDescent="0.2">
      <c r="A54">
        <v>2015</v>
      </c>
      <c r="B54">
        <v>16604</v>
      </c>
      <c r="C54" t="s">
        <v>56</v>
      </c>
      <c r="D54" s="1" t="s">
        <v>245</v>
      </c>
      <c r="E54" t="s">
        <v>250</v>
      </c>
    </row>
    <row r="55" spans="1:6" x14ac:dyDescent="0.2">
      <c r="A55">
        <v>2015</v>
      </c>
      <c r="B55">
        <v>5390</v>
      </c>
      <c r="C55" t="s">
        <v>57</v>
      </c>
      <c r="D55" s="1" t="s">
        <v>246</v>
      </c>
      <c r="E55" t="s">
        <v>215</v>
      </c>
    </row>
    <row r="56" spans="1:6" x14ac:dyDescent="0.2">
      <c r="A56">
        <v>2015</v>
      </c>
      <c r="B56">
        <v>5365</v>
      </c>
      <c r="C56" t="s">
        <v>58</v>
      </c>
      <c r="D56" s="1" t="s">
        <v>247</v>
      </c>
    </row>
    <row r="57" spans="1:6" x14ac:dyDescent="0.2">
      <c r="A57">
        <v>2015</v>
      </c>
      <c r="B57">
        <v>28506</v>
      </c>
      <c r="C57" t="s">
        <v>59</v>
      </c>
      <c r="D57" t="b">
        <v>0</v>
      </c>
    </row>
    <row r="58" spans="1:6" x14ac:dyDescent="0.2">
      <c r="A58">
        <v>2015</v>
      </c>
      <c r="B58">
        <v>29047</v>
      </c>
      <c r="C58" t="s">
        <v>60</v>
      </c>
      <c r="D58" t="b">
        <v>0</v>
      </c>
      <c r="E58" t="s">
        <v>248</v>
      </c>
    </row>
    <row r="59" spans="1:6" x14ac:dyDescent="0.2">
      <c r="A59">
        <v>2015</v>
      </c>
      <c r="B59">
        <v>5380</v>
      </c>
      <c r="C59" t="s">
        <v>61</v>
      </c>
      <c r="D59" s="1" t="s">
        <v>249</v>
      </c>
      <c r="E59" t="s">
        <v>250</v>
      </c>
    </row>
    <row r="60" spans="1:6" x14ac:dyDescent="0.2">
      <c r="A60">
        <v>2015</v>
      </c>
      <c r="B60">
        <v>5528</v>
      </c>
      <c r="C60" t="s">
        <v>62</v>
      </c>
      <c r="D60" t="b">
        <v>0</v>
      </c>
      <c r="E60" t="s">
        <v>251</v>
      </c>
    </row>
    <row r="61" spans="1:6" ht="17" thickBot="1" x14ac:dyDescent="0.25">
      <c r="A61">
        <v>2015</v>
      </c>
      <c r="B61">
        <v>5348</v>
      </c>
      <c r="C61" t="s">
        <v>63</v>
      </c>
      <c r="D61" t="b">
        <v>0</v>
      </c>
    </row>
    <row r="62" spans="1:6" s="18" customFormat="1" x14ac:dyDescent="0.2">
      <c r="A62" s="18">
        <v>2016</v>
      </c>
      <c r="B62" s="18">
        <v>5072</v>
      </c>
      <c r="C62" s="18" t="s">
        <v>64</v>
      </c>
      <c r="D62" s="18" t="b">
        <v>0</v>
      </c>
      <c r="F62" s="41">
        <f>(30-COUNTIF(D62:D91, FALSE))/30</f>
        <v>0.3</v>
      </c>
    </row>
    <row r="63" spans="1:6" x14ac:dyDescent="0.2">
      <c r="A63">
        <v>2016</v>
      </c>
      <c r="B63">
        <v>4348</v>
      </c>
      <c r="C63" t="s">
        <v>65</v>
      </c>
      <c r="D63" t="b">
        <v>0</v>
      </c>
    </row>
    <row r="64" spans="1:6" x14ac:dyDescent="0.2">
      <c r="A64">
        <v>2016</v>
      </c>
      <c r="B64">
        <v>8051</v>
      </c>
      <c r="C64" t="s">
        <v>66</v>
      </c>
      <c r="D64" t="b">
        <v>0</v>
      </c>
    </row>
    <row r="65" spans="1:5" x14ac:dyDescent="0.2">
      <c r="A65">
        <v>2016</v>
      </c>
      <c r="B65">
        <v>26033</v>
      </c>
      <c r="C65" t="s">
        <v>67</v>
      </c>
      <c r="D65" s="1" t="s">
        <v>252</v>
      </c>
    </row>
    <row r="66" spans="1:5" x14ac:dyDescent="0.2">
      <c r="A66">
        <v>2016</v>
      </c>
      <c r="B66">
        <v>6585</v>
      </c>
      <c r="C66" t="s">
        <v>68</v>
      </c>
      <c r="D66" t="b">
        <v>0</v>
      </c>
    </row>
    <row r="67" spans="1:5" x14ac:dyDescent="0.2">
      <c r="A67">
        <v>2016</v>
      </c>
      <c r="B67">
        <v>16233</v>
      </c>
      <c r="C67" t="s">
        <v>69</v>
      </c>
      <c r="D67" s="1" t="s">
        <v>253</v>
      </c>
      <c r="E67" t="s">
        <v>215</v>
      </c>
    </row>
    <row r="68" spans="1:5" x14ac:dyDescent="0.2">
      <c r="A68">
        <v>2016</v>
      </c>
      <c r="B68">
        <v>16429</v>
      </c>
      <c r="C68" t="s">
        <v>70</v>
      </c>
      <c r="D68" t="b">
        <v>0</v>
      </c>
    </row>
    <row r="69" spans="1:5" x14ac:dyDescent="0.2">
      <c r="A69">
        <v>2016</v>
      </c>
      <c r="B69">
        <v>4544</v>
      </c>
      <c r="C69" t="s">
        <v>71</v>
      </c>
      <c r="D69" t="b">
        <v>0</v>
      </c>
    </row>
    <row r="70" spans="1:5" x14ac:dyDescent="0.2">
      <c r="A70">
        <v>2016</v>
      </c>
      <c r="B70">
        <v>21788</v>
      </c>
      <c r="C70" t="s">
        <v>72</v>
      </c>
      <c r="D70" t="b">
        <v>0</v>
      </c>
    </row>
    <row r="71" spans="1:5" x14ac:dyDescent="0.2">
      <c r="A71">
        <v>2016</v>
      </c>
      <c r="B71">
        <v>10234</v>
      </c>
      <c r="C71" t="s">
        <v>73</v>
      </c>
      <c r="D71" t="b">
        <v>0</v>
      </c>
    </row>
    <row r="72" spans="1:5" x14ac:dyDescent="0.2">
      <c r="A72">
        <v>2016</v>
      </c>
      <c r="B72">
        <v>16041</v>
      </c>
      <c r="C72" t="s">
        <v>74</v>
      </c>
      <c r="D72" t="b">
        <v>0</v>
      </c>
    </row>
    <row r="73" spans="1:5" x14ac:dyDescent="0.2">
      <c r="A73">
        <v>2016</v>
      </c>
      <c r="B73">
        <v>5227</v>
      </c>
      <c r="C73" t="s">
        <v>75</v>
      </c>
      <c r="D73" t="b">
        <v>0</v>
      </c>
    </row>
    <row r="74" spans="1:5" x14ac:dyDescent="0.2">
      <c r="A74">
        <v>2016</v>
      </c>
      <c r="B74">
        <v>31012</v>
      </c>
      <c r="C74" t="s">
        <v>76</v>
      </c>
      <c r="D74" t="b">
        <v>0</v>
      </c>
    </row>
    <row r="75" spans="1:5" x14ac:dyDescent="0.2">
      <c r="A75">
        <v>2016</v>
      </c>
      <c r="B75">
        <v>25787</v>
      </c>
      <c r="C75" t="s">
        <v>77</v>
      </c>
      <c r="D75" t="b">
        <v>0</v>
      </c>
    </row>
    <row r="76" spans="1:5" x14ac:dyDescent="0.2">
      <c r="A76">
        <v>2016</v>
      </c>
      <c r="B76">
        <v>8305</v>
      </c>
      <c r="C76" t="s">
        <v>78</v>
      </c>
      <c r="D76" s="1" t="s">
        <v>254</v>
      </c>
      <c r="E76" t="s">
        <v>215</v>
      </c>
    </row>
    <row r="77" spans="1:5" x14ac:dyDescent="0.2">
      <c r="A77">
        <v>2016</v>
      </c>
      <c r="B77">
        <v>20916</v>
      </c>
      <c r="C77" t="s">
        <v>79</v>
      </c>
      <c r="D77" s="1" t="s">
        <v>255</v>
      </c>
      <c r="E77" t="s">
        <v>215</v>
      </c>
    </row>
    <row r="78" spans="1:5" x14ac:dyDescent="0.2">
      <c r="A78">
        <v>2016</v>
      </c>
      <c r="B78">
        <v>29024</v>
      </c>
      <c r="C78" t="s">
        <v>80</v>
      </c>
      <c r="D78" s="1" t="s">
        <v>256</v>
      </c>
      <c r="E78" t="s">
        <v>215</v>
      </c>
    </row>
    <row r="79" spans="1:5" x14ac:dyDescent="0.2">
      <c r="A79">
        <v>2016</v>
      </c>
      <c r="B79">
        <v>26079</v>
      </c>
      <c r="C79" t="s">
        <v>81</v>
      </c>
      <c r="D79" t="s">
        <v>257</v>
      </c>
      <c r="E79" t="s">
        <v>215</v>
      </c>
    </row>
    <row r="80" spans="1:5" x14ac:dyDescent="0.2">
      <c r="A80">
        <v>2016</v>
      </c>
      <c r="B80">
        <v>5214</v>
      </c>
      <c r="C80" t="s">
        <v>82</v>
      </c>
      <c r="D80" s="1" t="s">
        <v>258</v>
      </c>
    </row>
    <row r="81" spans="1:6" x14ac:dyDescent="0.2">
      <c r="A81">
        <v>2016</v>
      </c>
      <c r="B81">
        <v>6590</v>
      </c>
      <c r="C81" t="s">
        <v>83</v>
      </c>
      <c r="D81" t="b">
        <v>0</v>
      </c>
    </row>
    <row r="82" spans="1:6" x14ac:dyDescent="0.2">
      <c r="A82">
        <v>2016</v>
      </c>
      <c r="B82">
        <v>16481</v>
      </c>
      <c r="C82" t="s">
        <v>84</v>
      </c>
      <c r="D82" t="b">
        <v>0</v>
      </c>
    </row>
    <row r="83" spans="1:6" x14ac:dyDescent="0.2">
      <c r="A83">
        <v>2016</v>
      </c>
      <c r="B83">
        <v>8496</v>
      </c>
      <c r="C83" t="s">
        <v>85</v>
      </c>
      <c r="D83" t="b">
        <v>0</v>
      </c>
    </row>
    <row r="84" spans="1:6" x14ac:dyDescent="0.2">
      <c r="A84">
        <v>2016</v>
      </c>
      <c r="B84">
        <v>4701</v>
      </c>
      <c r="C84" t="s">
        <v>86</v>
      </c>
      <c r="D84" t="b">
        <v>0</v>
      </c>
    </row>
    <row r="85" spans="1:6" x14ac:dyDescent="0.2">
      <c r="A85">
        <v>2016</v>
      </c>
      <c r="B85">
        <v>38800</v>
      </c>
      <c r="C85" t="s">
        <v>87</v>
      </c>
      <c r="D85" t="b">
        <v>0</v>
      </c>
    </row>
    <row r="86" spans="1:6" x14ac:dyDescent="0.2">
      <c r="A86">
        <v>2016</v>
      </c>
      <c r="B86">
        <v>8043</v>
      </c>
      <c r="C86" t="s">
        <v>88</v>
      </c>
      <c r="D86" t="b">
        <v>0</v>
      </c>
    </row>
    <row r="87" spans="1:6" x14ac:dyDescent="0.2">
      <c r="A87">
        <v>2016</v>
      </c>
      <c r="B87">
        <v>4910</v>
      </c>
      <c r="C87" t="s">
        <v>89</v>
      </c>
      <c r="D87" s="1" t="s">
        <v>264</v>
      </c>
      <c r="E87" t="s">
        <v>215</v>
      </c>
    </row>
    <row r="88" spans="1:6" x14ac:dyDescent="0.2">
      <c r="A88">
        <v>2016</v>
      </c>
      <c r="B88">
        <v>16532</v>
      </c>
      <c r="C88" t="s">
        <v>90</v>
      </c>
      <c r="D88" t="b">
        <v>0</v>
      </c>
    </row>
    <row r="89" spans="1:6" x14ac:dyDescent="0.2">
      <c r="A89">
        <v>2016</v>
      </c>
      <c r="B89">
        <v>25836</v>
      </c>
      <c r="C89" t="s">
        <v>91</v>
      </c>
      <c r="D89" t="b">
        <v>0</v>
      </c>
    </row>
    <row r="90" spans="1:6" x14ac:dyDescent="0.2">
      <c r="A90">
        <v>2016</v>
      </c>
      <c r="B90">
        <v>19198</v>
      </c>
      <c r="C90" t="s">
        <v>92</v>
      </c>
      <c r="D90" s="1" t="s">
        <v>265</v>
      </c>
      <c r="E90" t="s">
        <v>215</v>
      </c>
    </row>
    <row r="91" spans="1:6" ht="17" thickBot="1" x14ac:dyDescent="0.25">
      <c r="A91">
        <v>2016</v>
      </c>
      <c r="B91">
        <v>5338</v>
      </c>
      <c r="C91" t="s">
        <v>93</v>
      </c>
      <c r="D91" t="b">
        <v>0</v>
      </c>
    </row>
    <row r="92" spans="1:6" s="18" customFormat="1" x14ac:dyDescent="0.2">
      <c r="A92" s="18">
        <v>2017</v>
      </c>
      <c r="B92" s="18">
        <v>10114</v>
      </c>
      <c r="C92" s="18" t="s">
        <v>94</v>
      </c>
      <c r="D92" s="18" t="b">
        <v>0</v>
      </c>
      <c r="F92" s="41">
        <f>(30-COUNTIF(D92:D121, FALSE))/30</f>
        <v>0.16666666666666666</v>
      </c>
    </row>
    <row r="93" spans="1:6" x14ac:dyDescent="0.2">
      <c r="A93">
        <v>2017</v>
      </c>
      <c r="B93">
        <v>14579</v>
      </c>
      <c r="C93" t="s">
        <v>95</v>
      </c>
      <c r="D93" t="b">
        <v>0</v>
      </c>
    </row>
    <row r="94" spans="1:6" x14ac:dyDescent="0.2">
      <c r="A94">
        <v>2017</v>
      </c>
      <c r="B94">
        <v>14408</v>
      </c>
      <c r="C94" t="s">
        <v>96</v>
      </c>
      <c r="D94" t="b">
        <v>0</v>
      </c>
    </row>
    <row r="95" spans="1:6" x14ac:dyDescent="0.2">
      <c r="A95">
        <v>2017</v>
      </c>
      <c r="B95">
        <v>9500</v>
      </c>
      <c r="C95" t="s">
        <v>97</v>
      </c>
      <c r="D95" t="b">
        <v>0</v>
      </c>
    </row>
    <row r="96" spans="1:6" x14ac:dyDescent="0.2">
      <c r="A96">
        <v>2017</v>
      </c>
      <c r="B96">
        <v>25458</v>
      </c>
      <c r="C96" t="s">
        <v>98</v>
      </c>
      <c r="D96" t="b">
        <v>0</v>
      </c>
    </row>
    <row r="97" spans="1:5" x14ac:dyDescent="0.2">
      <c r="A97">
        <v>2017</v>
      </c>
      <c r="B97">
        <v>3659</v>
      </c>
      <c r="C97" t="s">
        <v>99</v>
      </c>
      <c r="D97" t="b">
        <v>0</v>
      </c>
    </row>
    <row r="98" spans="1:5" x14ac:dyDescent="0.2">
      <c r="A98">
        <v>2017</v>
      </c>
      <c r="B98">
        <v>17316</v>
      </c>
      <c r="C98" t="s">
        <v>100</v>
      </c>
      <c r="D98" t="b">
        <v>0</v>
      </c>
    </row>
    <row r="99" spans="1:5" x14ac:dyDescent="0.2">
      <c r="A99">
        <v>2017</v>
      </c>
      <c r="B99">
        <v>15336</v>
      </c>
      <c r="C99" t="s">
        <v>101</v>
      </c>
      <c r="D99" s="1" t="s">
        <v>259</v>
      </c>
    </row>
    <row r="100" spans="1:5" x14ac:dyDescent="0.2">
      <c r="A100">
        <v>2017</v>
      </c>
      <c r="B100">
        <v>9812</v>
      </c>
      <c r="C100" t="s">
        <v>102</v>
      </c>
      <c r="D100" t="b">
        <v>0</v>
      </c>
    </row>
    <row r="101" spans="1:5" x14ac:dyDescent="0.2">
      <c r="A101">
        <v>2017</v>
      </c>
      <c r="B101">
        <v>28875</v>
      </c>
      <c r="C101" t="s">
        <v>103</v>
      </c>
      <c r="D101" t="b">
        <v>0</v>
      </c>
    </row>
    <row r="102" spans="1:5" x14ac:dyDescent="0.2">
      <c r="A102">
        <v>2017</v>
      </c>
      <c r="B102">
        <v>23611</v>
      </c>
      <c r="C102" t="s">
        <v>104</v>
      </c>
      <c r="D102" t="b">
        <v>0</v>
      </c>
    </row>
    <row r="103" spans="1:5" x14ac:dyDescent="0.2">
      <c r="A103">
        <v>2017</v>
      </c>
      <c r="B103">
        <v>18819</v>
      </c>
      <c r="C103" t="s">
        <v>105</v>
      </c>
      <c r="D103" t="b">
        <v>0</v>
      </c>
    </row>
    <row r="104" spans="1:5" x14ac:dyDescent="0.2">
      <c r="A104">
        <v>2017</v>
      </c>
      <c r="B104">
        <v>20778</v>
      </c>
      <c r="C104" t="s">
        <v>106</v>
      </c>
      <c r="D104" t="b">
        <v>0</v>
      </c>
    </row>
    <row r="105" spans="1:5" x14ac:dyDescent="0.2">
      <c r="A105">
        <v>2017</v>
      </c>
      <c r="B105">
        <v>3575</v>
      </c>
      <c r="C105" t="s">
        <v>107</v>
      </c>
      <c r="D105" t="b">
        <v>0</v>
      </c>
    </row>
    <row r="106" spans="1:5" x14ac:dyDescent="0.2">
      <c r="A106">
        <v>2017</v>
      </c>
      <c r="B106">
        <v>6263</v>
      </c>
      <c r="C106" t="s">
        <v>108</v>
      </c>
      <c r="D106" t="b">
        <v>0</v>
      </c>
    </row>
    <row r="107" spans="1:5" x14ac:dyDescent="0.2">
      <c r="A107">
        <v>2017</v>
      </c>
      <c r="B107">
        <v>22588</v>
      </c>
      <c r="C107" t="s">
        <v>109</v>
      </c>
      <c r="D107" s="1" t="s">
        <v>260</v>
      </c>
      <c r="E107" t="s">
        <v>215</v>
      </c>
    </row>
    <row r="108" spans="1:5" x14ac:dyDescent="0.2">
      <c r="A108">
        <v>2017</v>
      </c>
      <c r="B108">
        <v>14779</v>
      </c>
      <c r="C108" t="s">
        <v>110</v>
      </c>
      <c r="D108" t="b">
        <v>0</v>
      </c>
    </row>
    <row r="109" spans="1:5" x14ac:dyDescent="0.2">
      <c r="A109">
        <v>2017</v>
      </c>
      <c r="B109">
        <v>17101</v>
      </c>
      <c r="C109" t="s">
        <v>111</v>
      </c>
      <c r="D109" t="b">
        <v>0</v>
      </c>
    </row>
    <row r="110" spans="1:5" x14ac:dyDescent="0.2">
      <c r="A110">
        <v>2017</v>
      </c>
      <c r="B110">
        <v>6327</v>
      </c>
      <c r="C110" t="s">
        <v>112</v>
      </c>
      <c r="D110" t="b">
        <v>0</v>
      </c>
    </row>
    <row r="111" spans="1:5" x14ac:dyDescent="0.2">
      <c r="A111">
        <v>2017</v>
      </c>
      <c r="B111">
        <v>14460</v>
      </c>
      <c r="C111" t="s">
        <v>113</v>
      </c>
      <c r="D111" t="b">
        <v>0</v>
      </c>
    </row>
    <row r="112" spans="1:5" x14ac:dyDescent="0.2">
      <c r="A112">
        <v>2017</v>
      </c>
      <c r="B112">
        <v>2300</v>
      </c>
      <c r="C112" t="s">
        <v>114</v>
      </c>
      <c r="D112" t="b">
        <v>0</v>
      </c>
    </row>
    <row r="113" spans="1:5" x14ac:dyDescent="0.2">
      <c r="A113">
        <v>2017</v>
      </c>
      <c r="B113">
        <v>20639</v>
      </c>
      <c r="C113" t="s">
        <v>115</v>
      </c>
      <c r="D113" t="b">
        <v>0</v>
      </c>
    </row>
    <row r="114" spans="1:5" x14ac:dyDescent="0.2">
      <c r="A114">
        <v>2017</v>
      </c>
      <c r="B114">
        <v>3626</v>
      </c>
      <c r="C114" t="s">
        <v>116</v>
      </c>
      <c r="D114" t="b">
        <v>0</v>
      </c>
    </row>
    <row r="115" spans="1:5" x14ac:dyDescent="0.2">
      <c r="A115">
        <v>2017</v>
      </c>
      <c r="B115">
        <v>27319</v>
      </c>
      <c r="C115" t="s">
        <v>117</v>
      </c>
      <c r="D115" s="1" t="s">
        <v>261</v>
      </c>
      <c r="E115" t="s">
        <v>215</v>
      </c>
    </row>
    <row r="116" spans="1:5" x14ac:dyDescent="0.2">
      <c r="A116">
        <v>2017</v>
      </c>
      <c r="B116">
        <v>7605</v>
      </c>
      <c r="C116" t="s">
        <v>118</v>
      </c>
      <c r="D116" s="1" t="s">
        <v>262</v>
      </c>
      <c r="E116" t="s">
        <v>215</v>
      </c>
    </row>
    <row r="117" spans="1:5" x14ac:dyDescent="0.2">
      <c r="A117">
        <v>2017</v>
      </c>
      <c r="B117">
        <v>3539</v>
      </c>
      <c r="C117" t="s">
        <v>119</v>
      </c>
      <c r="D117" t="b">
        <v>0</v>
      </c>
    </row>
    <row r="118" spans="1:5" x14ac:dyDescent="0.2">
      <c r="A118">
        <v>2017</v>
      </c>
      <c r="B118">
        <v>30666</v>
      </c>
      <c r="C118" t="s">
        <v>120</v>
      </c>
      <c r="D118" t="b">
        <v>0</v>
      </c>
    </row>
    <row r="119" spans="1:5" x14ac:dyDescent="0.2">
      <c r="A119">
        <v>2017</v>
      </c>
      <c r="B119">
        <v>18877</v>
      </c>
      <c r="C119" t="s">
        <v>121</v>
      </c>
      <c r="D119" s="1" t="s">
        <v>263</v>
      </c>
    </row>
    <row r="120" spans="1:5" x14ac:dyDescent="0.2">
      <c r="A120">
        <v>2017</v>
      </c>
      <c r="B120">
        <v>14681</v>
      </c>
      <c r="C120" t="s">
        <v>122</v>
      </c>
      <c r="D120" t="b">
        <v>0</v>
      </c>
    </row>
    <row r="121" spans="1:5" x14ac:dyDescent="0.2">
      <c r="A121">
        <v>2017</v>
      </c>
      <c r="B121">
        <v>29814</v>
      </c>
      <c r="C121" t="s">
        <v>123</v>
      </c>
      <c r="D121" t="b">
        <v>0</v>
      </c>
    </row>
  </sheetData>
  <hyperlinks>
    <hyperlink ref="D2" r:id="rId1" xr:uid="{F860E910-83FD-1B4B-A3D4-1C6DF447C532}"/>
    <hyperlink ref="D3" r:id="rId2" tooltip="Persistent link using digital object identifier" xr:uid="{8EFC85C1-B134-B048-8A20-D9BFDA2CCBA3}"/>
    <hyperlink ref="E4" r:id="rId3" tooltip="Persistent link using digital object identifier" xr:uid="{4CDF8D01-2D9F-E340-B00D-0BBB6A4C4523}"/>
    <hyperlink ref="D8" r:id="rId4" xr:uid="{FE6317BC-4D8B-864A-8FD8-C9DBB2A97EE8}"/>
    <hyperlink ref="E10" r:id="rId5" xr:uid="{E27E13C7-475C-1F44-A1E5-49F02C3F17F3}"/>
    <hyperlink ref="D17" r:id="rId6" xr:uid="{86FE9351-8376-554D-A6D6-FF2B1C8811D9}"/>
    <hyperlink ref="D21" r:id="rId7" xr:uid="{10678D78-7A0F-9D41-81E8-5669F96228DB}"/>
    <hyperlink ref="D24" r:id="rId8" xr:uid="{D652A44E-773F-BD4C-A255-87C71BDB1A88}"/>
    <hyperlink ref="D25" r:id="rId9" xr:uid="{EB4EB8DD-CE1C-9345-9173-6D123ACBB7B2}"/>
    <hyperlink ref="D26" r:id="rId10" xr:uid="{A4F43C5A-7782-4342-A25B-BDDD776D1154}"/>
    <hyperlink ref="D27" r:id="rId11" tooltip="Persistent link using digital object identifier" xr:uid="{24359C49-48A2-C442-9664-4946FFAD1E0A}"/>
    <hyperlink ref="D28" r:id="rId12" tooltip="Persistent link using digital object identifier" xr:uid="{008CBD7A-2074-054A-901E-9A57CB35ED19}"/>
    <hyperlink ref="D29" r:id="rId13" xr:uid="{A827F9E8-C7BA-FE46-BC9B-6F0A0C073990}"/>
    <hyperlink ref="D30" r:id="rId14" xr:uid="{641FCDCD-5517-7C41-8AB4-98E7620FE711}"/>
    <hyperlink ref="D32" r:id="rId15" xr:uid="{A3A48CB8-CC3B-D44D-AA38-800136DBF4F5}"/>
    <hyperlink ref="D35" r:id="rId16" xr:uid="{348AE759-1943-9246-8466-BA4CE0B06F9E}"/>
    <hyperlink ref="D38" r:id="rId17" xr:uid="{BA5E4810-D2E1-964C-9031-5DFC6B4EC0F5}"/>
    <hyperlink ref="D39" r:id="rId18" xr:uid="{F5BE8F77-E9FB-2E4F-B6BF-4C9D5CD7589E}"/>
    <hyperlink ref="D40" r:id="rId19" xr:uid="{E847D1EC-93F8-AF4B-958C-99D76FF8311E}"/>
    <hyperlink ref="D41" r:id="rId20" xr:uid="{3705974E-696F-FE4A-A2AE-E1B5D2BF95F7}"/>
    <hyperlink ref="D44" r:id="rId21" xr:uid="{C1C53ED9-A74D-CC42-B646-3D802925BCC2}"/>
    <hyperlink ref="D48" r:id="rId22" xr:uid="{553C9407-098A-8A46-8BA0-A390D7A5E408}"/>
    <hyperlink ref="D49" r:id="rId23" xr:uid="{E57893FC-4282-2345-84F0-0460BA948285}"/>
    <hyperlink ref="D51" r:id="rId24" xr:uid="{398062EB-D657-1540-8799-4EFBAF2C8E31}"/>
    <hyperlink ref="C51" r:id="rId25" xr:uid="{E1862AE8-BA6E-854F-B49E-BC6D37D5B3D6}"/>
    <hyperlink ref="D52" r:id="rId26" xr:uid="{3156977F-63A9-4F40-870F-5CE9541ED4A7}"/>
    <hyperlink ref="D53" r:id="rId27" xr:uid="{0709E937-4501-274D-A976-91D8C664C3DA}"/>
    <hyperlink ref="D54" r:id="rId28" xr:uid="{8731F9D4-7736-A840-A124-6FDD76C1A59B}"/>
    <hyperlink ref="D55" r:id="rId29" xr:uid="{DA23104E-29E5-C64C-B69E-A723B8EB6753}"/>
    <hyperlink ref="D56" r:id="rId30" tooltip="Persistent link using digital object identifier" xr:uid="{40D0E123-0F40-2741-BC34-3D9AAD96B61A}"/>
    <hyperlink ref="D59" r:id="rId31" xr:uid="{3F15958D-4275-114B-BAFC-D37350257C29}"/>
    <hyperlink ref="D65" r:id="rId32" xr:uid="{A697D803-F0C9-5A4B-853B-281FD99F8313}"/>
    <hyperlink ref="D67" r:id="rId33" xr:uid="{AC620E99-8E40-B449-8E47-71D3C1FA39CC}"/>
    <hyperlink ref="D76" r:id="rId34" xr:uid="{2854C1C0-C17E-8348-AB3B-4F9A02A10C23}"/>
    <hyperlink ref="D77" r:id="rId35" xr:uid="{CB234F85-8C3F-D84C-9249-9DE797ED2892}"/>
    <hyperlink ref="D78" r:id="rId36" xr:uid="{A03EAC8D-DCC5-E449-BF23-37A500AA6F52}"/>
    <hyperlink ref="D80" r:id="rId37" xr:uid="{99CFA8FD-F267-9340-89DC-667C0E096736}"/>
    <hyperlink ref="D99" r:id="rId38" xr:uid="{6F58CC5E-B631-1241-854D-D452EB29FD0A}"/>
    <hyperlink ref="D107" r:id="rId39" xr:uid="{CADBEBAB-A295-3648-B336-92021A9D60F1}"/>
    <hyperlink ref="D115" r:id="rId40" xr:uid="{2C9C5474-A3E7-ED44-A5CC-F96F266335A7}"/>
    <hyperlink ref="D116" r:id="rId41" xr:uid="{741E6712-CA7F-3B4A-98AA-40E2218DC2CB}"/>
    <hyperlink ref="D119" r:id="rId42" tooltip="Persistent link using digital object identifier" xr:uid="{D676517A-8FBB-C14C-A42E-E75F583E4A8B}"/>
    <hyperlink ref="D87" r:id="rId43" xr:uid="{F088C5F2-5CF5-0744-9235-8E96CE974FE5}"/>
    <hyperlink ref="D90" r:id="rId44" xr:uid="{6A9BBA7C-3AB7-0244-B9F7-166E1F7A6D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ED064-0AD4-F642-928F-4107DA7B80AB}">
  <dimension ref="A1:F43"/>
  <sheetViews>
    <sheetView zoomScale="160" zoomScaleNormal="160" workbookViewId="0">
      <selection activeCell="C15" sqref="C15"/>
    </sheetView>
  </sheetViews>
  <sheetFormatPr baseColWidth="10" defaultRowHeight="16" x14ac:dyDescent="0.2"/>
  <cols>
    <col min="3" max="3" width="27.83203125" bestFit="1" customWidth="1"/>
    <col min="4" max="4" width="20.33203125" hidden="1" customWidth="1"/>
  </cols>
  <sheetData>
    <row r="1" spans="1:6" x14ac:dyDescent="0.2">
      <c r="A1" t="s">
        <v>31</v>
      </c>
      <c r="B1" t="s">
        <v>30</v>
      </c>
      <c r="C1" t="s">
        <v>149</v>
      </c>
      <c r="D1" t="s">
        <v>150</v>
      </c>
      <c r="E1" t="s">
        <v>151</v>
      </c>
    </row>
    <row r="2" spans="1:6" x14ac:dyDescent="0.2">
      <c r="A2">
        <v>2014</v>
      </c>
      <c r="B2">
        <v>26418</v>
      </c>
      <c r="C2" t="s">
        <v>129</v>
      </c>
      <c r="D2" t="s">
        <v>130</v>
      </c>
      <c r="E2" t="b">
        <v>1</v>
      </c>
    </row>
    <row r="3" spans="1:6" x14ac:dyDescent="0.2">
      <c r="A3">
        <v>2014</v>
      </c>
      <c r="B3">
        <v>5725</v>
      </c>
      <c r="C3" t="s">
        <v>131</v>
      </c>
      <c r="D3" t="s">
        <v>132</v>
      </c>
      <c r="E3" t="b">
        <v>1</v>
      </c>
    </row>
    <row r="4" spans="1:6" x14ac:dyDescent="0.2">
      <c r="A4">
        <v>2014</v>
      </c>
      <c r="B4">
        <v>30106</v>
      </c>
      <c r="C4" t="s">
        <v>133</v>
      </c>
      <c r="D4" t="s">
        <v>134</v>
      </c>
      <c r="E4" t="b">
        <v>1</v>
      </c>
    </row>
    <row r="5" spans="1:6" x14ac:dyDescent="0.2">
      <c r="A5">
        <v>2014</v>
      </c>
      <c r="B5">
        <v>8785</v>
      </c>
      <c r="C5" t="s">
        <v>135</v>
      </c>
      <c r="D5" t="s">
        <v>136</v>
      </c>
      <c r="E5" t="b">
        <v>1</v>
      </c>
    </row>
    <row r="6" spans="1:6" x14ac:dyDescent="0.2">
      <c r="A6">
        <v>2014</v>
      </c>
      <c r="B6">
        <v>10696</v>
      </c>
      <c r="C6" t="s">
        <v>137</v>
      </c>
      <c r="D6" t="s">
        <v>138</v>
      </c>
      <c r="E6" t="b">
        <v>1</v>
      </c>
    </row>
    <row r="7" spans="1:6" x14ac:dyDescent="0.2">
      <c r="A7">
        <v>2014</v>
      </c>
      <c r="B7">
        <v>26605</v>
      </c>
      <c r="C7" t="s">
        <v>139</v>
      </c>
      <c r="D7" t="s">
        <v>140</v>
      </c>
      <c r="E7" t="b">
        <v>1</v>
      </c>
      <c r="F7" t="s">
        <v>266</v>
      </c>
    </row>
    <row r="8" spans="1:6" x14ac:dyDescent="0.2">
      <c r="A8">
        <v>2014</v>
      </c>
      <c r="B8">
        <v>21876</v>
      </c>
      <c r="C8" t="s">
        <v>141</v>
      </c>
      <c r="D8" t="s">
        <v>142</v>
      </c>
      <c r="E8" t="b">
        <v>1</v>
      </c>
    </row>
    <row r="9" spans="1:6" x14ac:dyDescent="0.2">
      <c r="A9">
        <v>2014</v>
      </c>
      <c r="B9">
        <v>5757</v>
      </c>
      <c r="C9" t="s">
        <v>143</v>
      </c>
      <c r="D9" t="s">
        <v>144</v>
      </c>
      <c r="E9" t="b">
        <v>1</v>
      </c>
      <c r="F9" t="s">
        <v>267</v>
      </c>
    </row>
    <row r="10" spans="1:6" x14ac:dyDescent="0.2">
      <c r="A10">
        <v>2014</v>
      </c>
      <c r="B10">
        <v>23229</v>
      </c>
      <c r="C10" t="s">
        <v>145</v>
      </c>
      <c r="D10" t="s">
        <v>146</v>
      </c>
      <c r="E10" t="b">
        <v>1</v>
      </c>
      <c r="F10" t="s">
        <v>266</v>
      </c>
    </row>
    <row r="11" spans="1:6" x14ac:dyDescent="0.2">
      <c r="A11">
        <v>2014</v>
      </c>
      <c r="B11">
        <v>8664</v>
      </c>
      <c r="C11" t="s">
        <v>147</v>
      </c>
      <c r="D11" t="s">
        <v>148</v>
      </c>
      <c r="E11" t="b">
        <v>1</v>
      </c>
    </row>
    <row r="12" spans="1:6" s="5" customFormat="1" x14ac:dyDescent="0.2">
      <c r="A12" s="5">
        <v>2015</v>
      </c>
      <c r="B12" s="5">
        <v>19346</v>
      </c>
      <c r="C12" s="5" t="s">
        <v>152</v>
      </c>
      <c r="D12" s="5" t="s">
        <v>153</v>
      </c>
      <c r="E12" s="5" t="b">
        <v>1</v>
      </c>
      <c r="F12" s="5" t="s">
        <v>267</v>
      </c>
    </row>
    <row r="13" spans="1:6" x14ac:dyDescent="0.2">
      <c r="A13">
        <v>2015</v>
      </c>
      <c r="B13">
        <v>8567</v>
      </c>
      <c r="C13" t="s">
        <v>154</v>
      </c>
      <c r="D13" t="s">
        <v>155</v>
      </c>
      <c r="E13" s="6" t="b">
        <v>1</v>
      </c>
      <c r="F13" s="6" t="s">
        <v>267</v>
      </c>
    </row>
    <row r="14" spans="1:6" x14ac:dyDescent="0.2">
      <c r="A14">
        <v>2015</v>
      </c>
      <c r="B14">
        <v>16624</v>
      </c>
      <c r="C14" t="s">
        <v>156</v>
      </c>
      <c r="D14" t="s">
        <v>157</v>
      </c>
      <c r="E14" s="6" t="b">
        <v>1</v>
      </c>
    </row>
    <row r="15" spans="1:6" x14ac:dyDescent="0.2">
      <c r="A15">
        <v>2015</v>
      </c>
      <c r="B15">
        <v>19389</v>
      </c>
      <c r="C15" t="s">
        <v>158</v>
      </c>
      <c r="D15" t="s">
        <v>159</v>
      </c>
      <c r="E15" s="6" t="b">
        <v>1</v>
      </c>
    </row>
    <row r="16" spans="1:6" x14ac:dyDescent="0.2">
      <c r="A16">
        <v>2015</v>
      </c>
      <c r="B16">
        <v>26410</v>
      </c>
      <c r="C16" t="s">
        <v>160</v>
      </c>
      <c r="D16" t="s">
        <v>161</v>
      </c>
      <c r="E16" s="6" t="b">
        <v>1</v>
      </c>
    </row>
    <row r="17" spans="1:6" x14ac:dyDescent="0.2">
      <c r="A17">
        <v>2015</v>
      </c>
      <c r="B17">
        <v>8565</v>
      </c>
      <c r="C17" t="s">
        <v>162</v>
      </c>
      <c r="D17" t="s">
        <v>163</v>
      </c>
      <c r="E17" s="6" t="b">
        <v>1</v>
      </c>
    </row>
    <row r="18" spans="1:6" x14ac:dyDescent="0.2">
      <c r="A18">
        <v>2015</v>
      </c>
      <c r="B18">
        <v>8527</v>
      </c>
      <c r="C18" t="s">
        <v>164</v>
      </c>
      <c r="D18" t="s">
        <v>165</v>
      </c>
      <c r="E18" s="6" t="b">
        <v>1</v>
      </c>
    </row>
    <row r="19" spans="1:6" x14ac:dyDescent="0.2">
      <c r="A19">
        <v>2015</v>
      </c>
      <c r="B19">
        <v>5182</v>
      </c>
      <c r="C19" t="s">
        <v>166</v>
      </c>
      <c r="D19" t="s">
        <v>167</v>
      </c>
      <c r="E19" s="6" t="b">
        <v>1</v>
      </c>
    </row>
    <row r="20" spans="1:6" x14ac:dyDescent="0.2">
      <c r="A20">
        <v>2015</v>
      </c>
      <c r="B20">
        <v>5407</v>
      </c>
      <c r="C20" t="s">
        <v>168</v>
      </c>
      <c r="D20" t="s">
        <v>169</v>
      </c>
      <c r="E20" s="6" t="b">
        <v>1</v>
      </c>
    </row>
    <row r="21" spans="1:6" x14ac:dyDescent="0.2">
      <c r="A21">
        <v>2015</v>
      </c>
      <c r="B21">
        <v>8581</v>
      </c>
      <c r="C21" t="s">
        <v>170</v>
      </c>
      <c r="D21" t="s">
        <v>171</v>
      </c>
      <c r="E21" s="6" t="b">
        <v>1</v>
      </c>
    </row>
    <row r="22" spans="1:6" s="5" customFormat="1" x14ac:dyDescent="0.2">
      <c r="A22" s="5">
        <v>2016</v>
      </c>
      <c r="B22" s="5">
        <v>4715</v>
      </c>
      <c r="C22" s="5" t="s">
        <v>172</v>
      </c>
      <c r="D22" s="5" t="s">
        <v>173</v>
      </c>
      <c r="E22" s="5" t="b">
        <v>1</v>
      </c>
      <c r="F22" s="5" t="s">
        <v>267</v>
      </c>
    </row>
    <row r="23" spans="1:6" x14ac:dyDescent="0.2">
      <c r="A23">
        <v>2016</v>
      </c>
      <c r="B23">
        <v>29863</v>
      </c>
      <c r="C23" t="s">
        <v>174</v>
      </c>
      <c r="D23" t="s">
        <v>175</v>
      </c>
      <c r="E23" s="6" t="b">
        <v>1</v>
      </c>
    </row>
    <row r="24" spans="1:6" x14ac:dyDescent="0.2">
      <c r="A24">
        <v>2016</v>
      </c>
      <c r="B24">
        <v>26124</v>
      </c>
      <c r="C24" t="s">
        <v>176</v>
      </c>
      <c r="D24" t="s">
        <v>177</v>
      </c>
      <c r="E24" s="6" t="b">
        <v>1</v>
      </c>
      <c r="F24" t="s">
        <v>267</v>
      </c>
    </row>
    <row r="25" spans="1:6" x14ac:dyDescent="0.2">
      <c r="A25">
        <v>2016</v>
      </c>
      <c r="B25">
        <v>15507</v>
      </c>
      <c r="C25" t="s">
        <v>178</v>
      </c>
      <c r="D25" t="s">
        <v>179</v>
      </c>
      <c r="E25" s="6" t="b">
        <v>1</v>
      </c>
    </row>
    <row r="26" spans="1:6" x14ac:dyDescent="0.2">
      <c r="A26">
        <v>2016</v>
      </c>
      <c r="B26">
        <v>38788</v>
      </c>
      <c r="C26" t="s">
        <v>180</v>
      </c>
      <c r="D26" t="s">
        <v>181</v>
      </c>
      <c r="E26" s="6" t="b">
        <v>1</v>
      </c>
    </row>
    <row r="27" spans="1:6" x14ac:dyDescent="0.2">
      <c r="A27">
        <v>2016</v>
      </c>
      <c r="B27">
        <v>31023</v>
      </c>
      <c r="C27" t="s">
        <v>182</v>
      </c>
      <c r="D27" t="s">
        <v>183</v>
      </c>
      <c r="E27" s="6" t="b">
        <v>1</v>
      </c>
    </row>
    <row r="28" spans="1:6" x14ac:dyDescent="0.2">
      <c r="A28">
        <v>2016</v>
      </c>
      <c r="B28">
        <v>26126</v>
      </c>
      <c r="C28" t="s">
        <v>184</v>
      </c>
      <c r="D28" t="s">
        <v>185</v>
      </c>
      <c r="E28" s="6" t="b">
        <v>1</v>
      </c>
      <c r="F28" t="s">
        <v>267</v>
      </c>
    </row>
    <row r="29" spans="1:6" x14ac:dyDescent="0.2">
      <c r="A29">
        <v>2016</v>
      </c>
      <c r="B29">
        <v>19168</v>
      </c>
      <c r="C29" t="s">
        <v>186</v>
      </c>
      <c r="D29" t="s">
        <v>187</v>
      </c>
      <c r="E29" s="6" t="b">
        <v>1</v>
      </c>
      <c r="F29" t="s">
        <v>267</v>
      </c>
    </row>
    <row r="30" spans="1:6" x14ac:dyDescent="0.2">
      <c r="A30">
        <v>2016</v>
      </c>
      <c r="B30">
        <v>19067</v>
      </c>
      <c r="C30" t="s">
        <v>188</v>
      </c>
      <c r="D30" t="s">
        <v>189</v>
      </c>
      <c r="E30" s="6" t="b">
        <v>1</v>
      </c>
    </row>
    <row r="31" spans="1:6" x14ac:dyDescent="0.2">
      <c r="A31">
        <v>2016</v>
      </c>
      <c r="B31">
        <v>16321</v>
      </c>
      <c r="C31" t="s">
        <v>190</v>
      </c>
      <c r="D31" t="s">
        <v>191</v>
      </c>
      <c r="E31" s="6" t="b">
        <v>1</v>
      </c>
      <c r="F31" t="s">
        <v>267</v>
      </c>
    </row>
    <row r="32" spans="1:6" s="5" customFormat="1" x14ac:dyDescent="0.2">
      <c r="A32" s="5">
        <v>2017</v>
      </c>
      <c r="B32" s="5">
        <v>23923</v>
      </c>
      <c r="C32" s="5" t="s">
        <v>192</v>
      </c>
      <c r="D32" s="5" t="s">
        <v>193</v>
      </c>
      <c r="E32" s="5" t="b">
        <v>1</v>
      </c>
      <c r="F32" s="5" t="s">
        <v>267</v>
      </c>
    </row>
    <row r="33" spans="1:6" x14ac:dyDescent="0.2">
      <c r="A33">
        <v>2017</v>
      </c>
      <c r="B33">
        <v>24529</v>
      </c>
      <c r="C33" t="s">
        <v>194</v>
      </c>
      <c r="D33" t="s">
        <v>195</v>
      </c>
      <c r="E33" s="6" t="b">
        <v>1</v>
      </c>
    </row>
    <row r="34" spans="1:6" x14ac:dyDescent="0.2">
      <c r="A34">
        <v>2017</v>
      </c>
      <c r="B34">
        <v>3578</v>
      </c>
      <c r="C34" t="s">
        <v>196</v>
      </c>
      <c r="D34" t="s">
        <v>197</v>
      </c>
      <c r="E34" s="6" t="b">
        <v>1</v>
      </c>
    </row>
    <row r="35" spans="1:6" x14ac:dyDescent="0.2">
      <c r="A35">
        <v>2017</v>
      </c>
      <c r="B35">
        <v>15665</v>
      </c>
      <c r="C35" t="s">
        <v>198</v>
      </c>
      <c r="D35" t="s">
        <v>199</v>
      </c>
      <c r="E35" s="6" t="b">
        <v>1</v>
      </c>
      <c r="F35" t="s">
        <v>267</v>
      </c>
    </row>
    <row r="36" spans="1:6" x14ac:dyDescent="0.2">
      <c r="A36">
        <v>2017</v>
      </c>
      <c r="B36">
        <v>29530</v>
      </c>
      <c r="C36" t="s">
        <v>200</v>
      </c>
      <c r="D36" t="s">
        <v>201</v>
      </c>
      <c r="E36" s="6" t="b">
        <v>1</v>
      </c>
    </row>
    <row r="37" spans="1:6" x14ac:dyDescent="0.2">
      <c r="A37">
        <v>2017</v>
      </c>
      <c r="B37">
        <v>14772</v>
      </c>
      <c r="C37" t="s">
        <v>202</v>
      </c>
      <c r="D37" t="s">
        <v>203</v>
      </c>
      <c r="E37" s="6" t="b">
        <v>1</v>
      </c>
    </row>
    <row r="38" spans="1:6" x14ac:dyDescent="0.2">
      <c r="A38">
        <v>2017</v>
      </c>
      <c r="B38">
        <v>3719</v>
      </c>
      <c r="C38" t="s">
        <v>204</v>
      </c>
      <c r="D38" t="s">
        <v>205</v>
      </c>
      <c r="E38" s="6" t="b">
        <v>1</v>
      </c>
      <c r="F38" t="s">
        <v>268</v>
      </c>
    </row>
    <row r="39" spans="1:6" x14ac:dyDescent="0.2">
      <c r="A39">
        <v>2017</v>
      </c>
      <c r="B39">
        <v>28187</v>
      </c>
      <c r="C39" t="s">
        <v>206</v>
      </c>
      <c r="D39" t="s">
        <v>207</v>
      </c>
      <c r="E39" s="6" t="b">
        <v>1</v>
      </c>
    </row>
    <row r="40" spans="1:6" x14ac:dyDescent="0.2">
      <c r="A40">
        <v>2017</v>
      </c>
      <c r="B40">
        <v>7208</v>
      </c>
      <c r="C40" t="s">
        <v>208</v>
      </c>
      <c r="D40" t="s">
        <v>209</v>
      </c>
      <c r="E40" s="6" t="b">
        <v>1</v>
      </c>
    </row>
    <row r="41" spans="1:6" x14ac:dyDescent="0.2">
      <c r="A41">
        <v>2017</v>
      </c>
      <c r="B41">
        <v>9711</v>
      </c>
      <c r="C41" t="s">
        <v>210</v>
      </c>
      <c r="D41" t="s">
        <v>211</v>
      </c>
      <c r="E41" s="6" t="b">
        <v>1</v>
      </c>
    </row>
    <row r="42" spans="1:6" s="5" customFormat="1" x14ac:dyDescent="0.2"/>
    <row r="43" spans="1:6" x14ac:dyDescent="0.2">
      <c r="E43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CD544-55BF-4E4D-BAF3-94C8165DA47D}">
  <dimension ref="A1:M27"/>
  <sheetViews>
    <sheetView zoomScale="156" zoomScaleNormal="156" workbookViewId="0">
      <selection activeCell="H12" sqref="H12"/>
    </sheetView>
  </sheetViews>
  <sheetFormatPr baseColWidth="10" defaultRowHeight="16" x14ac:dyDescent="0.2"/>
  <cols>
    <col min="1" max="1" width="16.33203125" bestFit="1" customWidth="1"/>
    <col min="3" max="3" width="14" bestFit="1" customWidth="1"/>
    <col min="4" max="4" width="10.83203125" style="10"/>
    <col min="5" max="5" width="10.83203125" style="34"/>
    <col min="6" max="6" width="13.6640625" customWidth="1"/>
    <col min="9" max="9" width="22.1640625" style="25" customWidth="1"/>
    <col min="11" max="11" width="14" bestFit="1" customWidth="1"/>
    <col min="12" max="12" width="11.5" bestFit="1" customWidth="1"/>
  </cols>
  <sheetData>
    <row r="1" spans="1:13" x14ac:dyDescent="0.2">
      <c r="A1" s="7">
        <v>2014</v>
      </c>
      <c r="B1" t="s">
        <v>274</v>
      </c>
      <c r="C1" s="20">
        <v>886</v>
      </c>
      <c r="F1" s="7" t="s">
        <v>273</v>
      </c>
      <c r="I1" s="37">
        <f>A1</f>
        <v>2014</v>
      </c>
      <c r="J1" t="s">
        <v>274</v>
      </c>
      <c r="K1" s="13">
        <f>C1</f>
        <v>886</v>
      </c>
    </row>
    <row r="2" spans="1:13" x14ac:dyDescent="0.2">
      <c r="F2">
        <v>2014</v>
      </c>
      <c r="G2" s="3">
        <f>sensitivity!F2</f>
        <v>0.5</v>
      </c>
    </row>
    <row r="3" spans="1:13" x14ac:dyDescent="0.2">
      <c r="A3" s="11"/>
      <c r="B3" s="11" t="s">
        <v>271</v>
      </c>
      <c r="C3" s="11" t="s">
        <v>272</v>
      </c>
      <c r="F3">
        <f>F2+1</f>
        <v>2015</v>
      </c>
      <c r="G3" s="3">
        <f>sensitivity!F32</f>
        <v>0.53333333333333333</v>
      </c>
      <c r="I3" s="38"/>
      <c r="J3" s="11" t="s">
        <v>271</v>
      </c>
      <c r="K3" s="11" t="s">
        <v>272</v>
      </c>
    </row>
    <row r="4" spans="1:13" x14ac:dyDescent="0.2">
      <c r="A4" s="11" t="s">
        <v>269</v>
      </c>
      <c r="B4" s="22">
        <v>607</v>
      </c>
      <c r="C4" s="13">
        <v>0</v>
      </c>
      <c r="D4" s="14" t="s">
        <v>275</v>
      </c>
      <c r="E4" s="35">
        <f>B4/C1</f>
        <v>0.6851015801354402</v>
      </c>
      <c r="F4">
        <f t="shared" ref="F4:F5" si="0">F3+1</f>
        <v>2016</v>
      </c>
      <c r="G4" s="3">
        <f>sensitivity!F62</f>
        <v>0.3</v>
      </c>
      <c r="I4" s="38" t="s">
        <v>269</v>
      </c>
      <c r="J4" s="13">
        <f>B4</f>
        <v>607</v>
      </c>
      <c r="K4" s="13">
        <f>C4</f>
        <v>0</v>
      </c>
      <c r="L4" s="14" t="s">
        <v>275</v>
      </c>
      <c r="M4" s="9">
        <f>J4/K1</f>
        <v>0.6851015801354402</v>
      </c>
    </row>
    <row r="5" spans="1:13" x14ac:dyDescent="0.2">
      <c r="A5" s="11" t="s">
        <v>270</v>
      </c>
      <c r="B5" s="13">
        <f>(C1-B4-C4)*G2</f>
        <v>139.5</v>
      </c>
      <c r="C5" s="13">
        <f>C1-B4-C4-B5</f>
        <v>139.5</v>
      </c>
      <c r="D5" s="14" t="s">
        <v>276</v>
      </c>
      <c r="E5" s="35">
        <f>(B4+B5)/C1</f>
        <v>0.84255079006772005</v>
      </c>
      <c r="F5">
        <f t="shared" si="0"/>
        <v>2017</v>
      </c>
      <c r="G5" s="3">
        <f>sensitivity!F92</f>
        <v>0.16666666666666666</v>
      </c>
      <c r="I5" s="38" t="s">
        <v>278</v>
      </c>
      <c r="J5" s="13">
        <f>(K1-J4-K4)*(G2-(0.98/SQRT($G$7)))</f>
        <v>89.580566108979156</v>
      </c>
      <c r="K5" s="13">
        <f>K1-J4-K4-J5</f>
        <v>189.41943389102084</v>
      </c>
      <c r="L5" s="14" t="s">
        <v>279</v>
      </c>
      <c r="M5" s="9">
        <f>(J4+J5)/K1</f>
        <v>0.78620831389275303</v>
      </c>
    </row>
    <row r="6" spans="1:13" ht="17" thickBot="1" x14ac:dyDescent="0.25">
      <c r="B6" s="8"/>
      <c r="C6" s="8"/>
      <c r="I6" s="38" t="s">
        <v>282</v>
      </c>
      <c r="J6" s="8">
        <f>(K1-J4-K4)*(G2+(0.98/SQRT($G$7)))</f>
        <v>189.41943389102084</v>
      </c>
      <c r="K6" s="8">
        <f>K1-J4-K4-J6</f>
        <v>89.580566108979156</v>
      </c>
      <c r="L6" s="14" t="s">
        <v>280</v>
      </c>
      <c r="M6" s="9">
        <f>(J4+J6)/K1</f>
        <v>0.89889326624268717</v>
      </c>
    </row>
    <row r="7" spans="1:13" ht="17" thickBot="1" x14ac:dyDescent="0.25">
      <c r="B7" s="8"/>
      <c r="C7" s="8"/>
      <c r="F7" s="15" t="s">
        <v>277</v>
      </c>
      <c r="G7" s="23">
        <v>30</v>
      </c>
    </row>
    <row r="8" spans="1:13" s="18" customFormat="1" x14ac:dyDescent="0.2">
      <c r="A8" s="15">
        <v>2015</v>
      </c>
      <c r="B8" s="16" t="s">
        <v>274</v>
      </c>
      <c r="C8" s="21">
        <v>1774</v>
      </c>
      <c r="D8" s="17"/>
      <c r="E8" s="36"/>
      <c r="F8" s="24" t="s">
        <v>281</v>
      </c>
      <c r="G8" s="26">
        <f>0.98/SQRT(G7)</f>
        <v>0.17892270211835426</v>
      </c>
      <c r="I8" s="39">
        <f>A8</f>
        <v>2015</v>
      </c>
      <c r="J8" s="18" t="s">
        <v>274</v>
      </c>
      <c r="K8" s="19">
        <f>C8</f>
        <v>1774</v>
      </c>
    </row>
    <row r="9" spans="1:13" x14ac:dyDescent="0.2">
      <c r="B9" s="8"/>
      <c r="C9" s="8"/>
      <c r="F9" s="30"/>
      <c r="G9" s="27"/>
    </row>
    <row r="10" spans="1:13" x14ac:dyDescent="0.2">
      <c r="A10" s="11"/>
      <c r="B10" s="12" t="s">
        <v>271</v>
      </c>
      <c r="C10" s="12" t="s">
        <v>272</v>
      </c>
      <c r="F10" s="31" t="s">
        <v>284</v>
      </c>
      <c r="G10" s="27"/>
      <c r="I10" s="38"/>
      <c r="J10" s="11" t="s">
        <v>271</v>
      </c>
      <c r="K10" s="11" t="s">
        <v>272</v>
      </c>
    </row>
    <row r="11" spans="1:13" x14ac:dyDescent="0.2">
      <c r="A11" s="11" t="s">
        <v>269</v>
      </c>
      <c r="B11" s="22">
        <v>1218</v>
      </c>
      <c r="C11" s="13">
        <v>0</v>
      </c>
      <c r="D11" s="14" t="s">
        <v>275</v>
      </c>
      <c r="E11" s="35">
        <f>B11/C8</f>
        <v>0.68658399098083422</v>
      </c>
      <c r="F11" s="32" t="s">
        <v>275</v>
      </c>
      <c r="G11" s="28">
        <f>SUM(B4,B11,B18,B25)/SUM(C1,C8,C15,C22)</f>
        <v>0.6528846153846154</v>
      </c>
      <c r="I11" s="38" t="s">
        <v>269</v>
      </c>
      <c r="J11" s="13">
        <f>B11</f>
        <v>1218</v>
      </c>
      <c r="K11" s="13">
        <f>C11</f>
        <v>0</v>
      </c>
      <c r="L11" s="14" t="s">
        <v>275</v>
      </c>
      <c r="M11" s="9">
        <f>J11/K8</f>
        <v>0.68658399098083422</v>
      </c>
    </row>
    <row r="12" spans="1:13" x14ac:dyDescent="0.2">
      <c r="A12" s="11" t="s">
        <v>270</v>
      </c>
      <c r="B12" s="13">
        <f>(C8-B11-C11)*G3</f>
        <v>296.5333333333333</v>
      </c>
      <c r="C12" s="13">
        <f>C8-B11-C11-B12</f>
        <v>259.4666666666667</v>
      </c>
      <c r="D12" s="14" t="s">
        <v>276</v>
      </c>
      <c r="E12" s="35">
        <f>(B11+B12)/C8</f>
        <v>0.85373919579105595</v>
      </c>
      <c r="F12" s="32" t="s">
        <v>276</v>
      </c>
      <c r="G12" s="28">
        <f>(SUM(B4,B11,B18,B25)+SUM(B5,B12,B19,B26))/SUM(C1,C8,C15,C22)</f>
        <v>0.73782051282051286</v>
      </c>
      <c r="I12" s="38" t="s">
        <v>278</v>
      </c>
      <c r="J12" s="13">
        <f>(K8-J11-K11)*(G3-(0.98/SQRT($G$7)))</f>
        <v>197.05231095552836</v>
      </c>
      <c r="K12" s="13">
        <f>K8-J11-K11-J12</f>
        <v>358.94768904447164</v>
      </c>
      <c r="L12" s="14" t="s">
        <v>279</v>
      </c>
      <c r="M12" s="9">
        <f>(J11+J12)/K8</f>
        <v>0.79766195657019634</v>
      </c>
    </row>
    <row r="13" spans="1:13" x14ac:dyDescent="0.2">
      <c r="B13" s="8"/>
      <c r="C13" s="8"/>
      <c r="F13" s="32" t="s">
        <v>279</v>
      </c>
      <c r="G13" s="28">
        <f>(SUM(B4,B11,B18,B25)+SUM(J5,J12,J19,J26))/SUM(C1,C8,C15,C22)</f>
        <v>0.67838946039134518</v>
      </c>
      <c r="I13" s="38" t="s">
        <v>282</v>
      </c>
      <c r="J13" s="8">
        <f>(K8-J11-K11)*(G3+(0.98/SQRT($G$7)))</f>
        <v>396.01435571113831</v>
      </c>
      <c r="K13" s="8">
        <f>K8-J11-K11-J13</f>
        <v>159.98564428886169</v>
      </c>
      <c r="L13" s="14" t="s">
        <v>280</v>
      </c>
      <c r="M13" s="9">
        <f>(J11+J13)/K8</f>
        <v>0.90981643501191556</v>
      </c>
    </row>
    <row r="14" spans="1:13" ht="17" thickBot="1" x14ac:dyDescent="0.25">
      <c r="B14" s="8"/>
      <c r="C14" s="8"/>
      <c r="F14" s="33" t="s">
        <v>280</v>
      </c>
      <c r="G14" s="29">
        <f>(SUM(B4,B11,B18,B25)+SUM(J6,J13,J20,J27))/SUM(C1,C8,C15,C22)</f>
        <v>0.79992733538274929</v>
      </c>
    </row>
    <row r="15" spans="1:13" s="18" customFormat="1" x14ac:dyDescent="0.2">
      <c r="A15" s="15">
        <v>2016</v>
      </c>
      <c r="B15" s="16" t="s">
        <v>274</v>
      </c>
      <c r="C15" s="21">
        <v>4718</v>
      </c>
      <c r="D15" s="17"/>
      <c r="E15" s="36"/>
      <c r="F15" s="43" t="s">
        <v>283</v>
      </c>
      <c r="G15" s="42">
        <f>G14-G13</f>
        <v>0.12153787499140412</v>
      </c>
      <c r="I15" s="39">
        <f>A15</f>
        <v>2016</v>
      </c>
      <c r="J15" s="18" t="s">
        <v>274</v>
      </c>
      <c r="K15" s="19">
        <f>C15</f>
        <v>4718</v>
      </c>
    </row>
    <row r="16" spans="1:13" x14ac:dyDescent="0.2">
      <c r="B16" s="8"/>
      <c r="C16" s="8"/>
    </row>
    <row r="17" spans="1:13" x14ac:dyDescent="0.2">
      <c r="A17" s="11"/>
      <c r="B17" s="12" t="s">
        <v>271</v>
      </c>
      <c r="C17" s="12" t="s">
        <v>272</v>
      </c>
      <c r="F17" s="32" t="s">
        <v>285</v>
      </c>
      <c r="I17" s="38"/>
      <c r="J17" s="11" t="s">
        <v>271</v>
      </c>
      <c r="K17" s="11" t="s">
        <v>272</v>
      </c>
    </row>
    <row r="18" spans="1:13" x14ac:dyDescent="0.2">
      <c r="A18" s="11" t="s">
        <v>269</v>
      </c>
      <c r="B18" s="22">
        <v>3142</v>
      </c>
      <c r="C18" s="13">
        <v>0</v>
      </c>
      <c r="D18" s="14" t="s">
        <v>275</v>
      </c>
      <c r="E18" s="35">
        <f>B18/C15</f>
        <v>0.66596015260703689</v>
      </c>
      <c r="F18" s="32" t="s">
        <v>275</v>
      </c>
      <c r="G18">
        <f>SUM(B4,B11,B18)/SUM(C1,C8,C15)</f>
        <v>0.67321767416644074</v>
      </c>
      <c r="I18" s="38" t="s">
        <v>269</v>
      </c>
      <c r="J18" s="13">
        <f>B18</f>
        <v>3142</v>
      </c>
      <c r="K18" s="13">
        <f>C18</f>
        <v>0</v>
      </c>
      <c r="L18" s="14" t="s">
        <v>275</v>
      </c>
      <c r="M18" s="9">
        <f>J18/K15</f>
        <v>0.66596015260703689</v>
      </c>
    </row>
    <row r="19" spans="1:13" x14ac:dyDescent="0.2">
      <c r="A19" s="11" t="s">
        <v>270</v>
      </c>
      <c r="B19" s="13">
        <f>(C15-B18-C18)*G4</f>
        <v>472.79999999999995</v>
      </c>
      <c r="C19" s="13">
        <f>C15-B18-C18-B19</f>
        <v>1103.2</v>
      </c>
      <c r="D19" s="14" t="s">
        <v>276</v>
      </c>
      <c r="E19" s="35">
        <f>(B18+B19)/C15</f>
        <v>0.76617210682492587</v>
      </c>
      <c r="F19" s="32" t="s">
        <v>276</v>
      </c>
      <c r="G19">
        <f>(SUM(B4,B11,B18)+SUM(B5,B12,B19))/SUM(C1,C8,C15)</f>
        <v>0.79639920484322757</v>
      </c>
      <c r="I19" s="38" t="s">
        <v>278</v>
      </c>
      <c r="J19" s="13">
        <f>(K15-J18-K18)*(G4-(0.98/SQRT($G$7)))</f>
        <v>190.81782146147367</v>
      </c>
      <c r="K19" s="13">
        <f>K15-J18-K18-J19</f>
        <v>1385.1821785385264</v>
      </c>
      <c r="L19" s="14" t="s">
        <v>279</v>
      </c>
      <c r="M19" s="9">
        <f>(J18+J19)/K15</f>
        <v>0.70640479471417417</v>
      </c>
    </row>
    <row r="20" spans="1:13" x14ac:dyDescent="0.2">
      <c r="B20" s="13"/>
      <c r="C20" s="13"/>
      <c r="F20" s="32" t="s">
        <v>279</v>
      </c>
      <c r="G20">
        <f>(SUM(B4,B11,B18)+SUM(J5,J12,J19))/SUM(C1,C8,C15)</f>
        <v>0.73793042810056675</v>
      </c>
      <c r="I20" s="38" t="s">
        <v>282</v>
      </c>
      <c r="J20" s="8">
        <f>(K15-J18-K18)*(G4+(0.98/SQRT($G$7)))</f>
        <v>754.7821785385263</v>
      </c>
      <c r="K20" s="8">
        <f>K15-J18-K18-J20</f>
        <v>821.2178214614737</v>
      </c>
      <c r="L20" s="14" t="s">
        <v>280</v>
      </c>
      <c r="M20" s="9">
        <f>(J18+J20)/K15</f>
        <v>0.82593941893567746</v>
      </c>
    </row>
    <row r="21" spans="1:13" ht="17" thickBot="1" x14ac:dyDescent="0.25">
      <c r="B21" s="8"/>
      <c r="C21" s="8"/>
      <c r="F21" s="33" t="s">
        <v>280</v>
      </c>
      <c r="G21">
        <f>(SUM(B4,B11,B18)+SUM(J6,J13,J20))/SUM(C1,C8,C15)</f>
        <v>0.8548679815858885</v>
      </c>
    </row>
    <row r="22" spans="1:13" s="18" customFormat="1" x14ac:dyDescent="0.2">
      <c r="A22" s="15">
        <v>2017</v>
      </c>
      <c r="B22" s="16" t="s">
        <v>274</v>
      </c>
      <c r="C22" s="21">
        <v>11342</v>
      </c>
      <c r="D22" s="17"/>
      <c r="E22" s="36"/>
      <c r="I22" s="39">
        <f>A22</f>
        <v>2017</v>
      </c>
      <c r="J22" s="18" t="s">
        <v>274</v>
      </c>
      <c r="K22" s="19">
        <f>C22</f>
        <v>11342</v>
      </c>
    </row>
    <row r="23" spans="1:13" x14ac:dyDescent="0.2">
      <c r="B23" s="8"/>
      <c r="C23" s="8"/>
    </row>
    <row r="24" spans="1:13" x14ac:dyDescent="0.2">
      <c r="A24" s="11"/>
      <c r="B24" s="12" t="s">
        <v>271</v>
      </c>
      <c r="C24" s="12" t="s">
        <v>272</v>
      </c>
      <c r="I24" s="38"/>
      <c r="J24" s="11" t="s">
        <v>271</v>
      </c>
      <c r="K24" s="11" t="s">
        <v>272</v>
      </c>
    </row>
    <row r="25" spans="1:13" x14ac:dyDescent="0.2">
      <c r="A25" s="11" t="s">
        <v>269</v>
      </c>
      <c r="B25" s="22">
        <v>7255</v>
      </c>
      <c r="C25" s="13">
        <v>0</v>
      </c>
      <c r="D25" s="14" t="s">
        <v>275</v>
      </c>
      <c r="E25" s="35">
        <f>B25/C22</f>
        <v>0.63965790865808503</v>
      </c>
      <c r="I25" s="38" t="s">
        <v>269</v>
      </c>
      <c r="J25" s="13">
        <f>B25</f>
        <v>7255</v>
      </c>
      <c r="K25" s="13">
        <f>C25</f>
        <v>0</v>
      </c>
      <c r="L25" s="14" t="s">
        <v>275</v>
      </c>
      <c r="M25" s="9">
        <f>J25/K22</f>
        <v>0.63965790865808503</v>
      </c>
    </row>
    <row r="26" spans="1:13" x14ac:dyDescent="0.2">
      <c r="A26" s="11" t="s">
        <v>270</v>
      </c>
      <c r="B26" s="13">
        <f>(C22-B25-C25)*G5</f>
        <v>681.16666666666663</v>
      </c>
      <c r="C26" s="13">
        <f>C22-B25-C25-B26</f>
        <v>3405.8333333333335</v>
      </c>
      <c r="D26" s="14" t="s">
        <v>276</v>
      </c>
      <c r="E26" s="35">
        <f>(B25+B26)/C22</f>
        <v>0.6997149238817375</v>
      </c>
      <c r="I26" s="38" t="s">
        <v>278</v>
      </c>
      <c r="J26" s="13">
        <f>IF((K22-J25-K25)*(G5-(0.98/SQRT($G$7)))&lt;0,0,(K22-J25-K25)*(G5-(0.98/SQRT($G$7))))</f>
        <v>0</v>
      </c>
      <c r="K26" s="13">
        <f>K22-J25-K25-J26</f>
        <v>4087</v>
      </c>
      <c r="L26" s="14" t="s">
        <v>279</v>
      </c>
      <c r="M26" s="9">
        <f>(J25+J26)/K22</f>
        <v>0.63965790865808503</v>
      </c>
    </row>
    <row r="27" spans="1:13" x14ac:dyDescent="0.2">
      <c r="I27" s="38" t="s">
        <v>282</v>
      </c>
      <c r="J27" s="8">
        <f>(K22-J25-K25)*(G5+(0.98/SQRT($G$7)))</f>
        <v>1412.4237502243805</v>
      </c>
      <c r="K27" s="8">
        <f>K22-J25-K25-J27</f>
        <v>2674.5762497756195</v>
      </c>
      <c r="L27" s="14" t="s">
        <v>280</v>
      </c>
      <c r="M27" s="9">
        <f>(J25+J27)/K22</f>
        <v>0.7641883045516118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sensitivity</vt:lpstr>
      <vt:lpstr>specificity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Abdill</dc:creator>
  <cp:lastModifiedBy>Richard Abdill</cp:lastModifiedBy>
  <dcterms:created xsi:type="dcterms:W3CDTF">2019-03-06T03:57:25Z</dcterms:created>
  <dcterms:modified xsi:type="dcterms:W3CDTF">2019-03-24T18:30:53Z</dcterms:modified>
</cp:coreProperties>
</file>